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2803CBF2-4C5F-4018-BDE0-08BA86BABEDE}" xr6:coauthVersionLast="47" xr6:coauthVersionMax="47" xr10:uidLastSave="{00000000-0000-0000-0000-000000000000}"/>
  <bookViews>
    <workbookView xWindow="-120" yWindow="-120" windowWidth="29040" windowHeight="15840" xr2:uid="{00000000-000D-0000-FFFF-FFFF00000000}"/>
  </bookViews>
  <sheets>
    <sheet name="Nota" sheetId="16" r:id="rId1"/>
    <sheet name="Epurer un texte" sheetId="56" r:id="rId2"/>
    <sheet name="différence Portion et Poids (2)" sheetId="58" r:id="rId3"/>
    <sheet name="Portions.AVEC.%.de.pertes" sheetId="50" r:id="rId4"/>
    <sheet name="Portion.SANS.%.de.perte" sheetId="38" r:id="rId5"/>
    <sheet name="Poids.SANS.%.de.perte" sheetId="52" r:id="rId6"/>
    <sheet name="Poids.avec.%.de.perte" sheetId="51" r:id="rId7"/>
    <sheet name="Important" sheetId="42" r:id="rId8"/>
    <sheet name="Estimation des contenants" sheetId="43" r:id="rId9"/>
    <sheet name="Conversions en Kg" sheetId="29" r:id="rId10"/>
    <sheet name="Tutos Youtube" sheetId="59" r:id="rId11"/>
    <sheet name="Formats-Formules-Fonctions" sheetId="60" r:id="rId12"/>
    <sheet name="Vocabulaire" sheetId="61" r:id="rId13"/>
    <sheet name="Polices de Symboles" sheetId="62" r:id="rId14"/>
    <sheet name="Emoticones " sheetId="63" r:id="rId15"/>
    <sheet name="CODES COULEURS" sheetId="64" r:id="rId16"/>
  </sheets>
  <definedNames>
    <definedName name="_xlnm._FilterDatabase" localSheetId="0" hidden="1">Nota!#REF!</definedName>
    <definedName name="_xlnm._FilterDatabase" localSheetId="12" hidden="1">Vocabulaire!#REF!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64" l="1"/>
  <c r="AB1" i="63"/>
  <c r="Q135" i="62"/>
  <c r="D135" i="62"/>
  <c r="Q93" i="62"/>
  <c r="D93" i="62"/>
  <c r="Q51" i="62"/>
  <c r="D51" i="62"/>
  <c r="Q9" i="62"/>
  <c r="D9" i="62"/>
  <c r="B7" i="62"/>
  <c r="V6" i="61"/>
  <c r="L6" i="61"/>
  <c r="B6" i="61"/>
  <c r="AH5" i="61"/>
  <c r="I1" i="61"/>
  <c r="C182" i="60"/>
  <c r="B182" i="60"/>
  <c r="C181" i="60"/>
  <c r="B181" i="60"/>
  <c r="B180" i="60"/>
  <c r="C170" i="60"/>
  <c r="B170" i="60"/>
  <c r="C167" i="60"/>
  <c r="B167" i="60"/>
  <c r="B166" i="60"/>
  <c r="B159" i="60"/>
  <c r="B156" i="60"/>
  <c r="C149" i="60"/>
  <c r="C156" i="60" s="1"/>
  <c r="C159" i="60" s="1"/>
  <c r="B149" i="60"/>
  <c r="C146" i="60"/>
  <c r="B146" i="60"/>
  <c r="C143" i="60"/>
  <c r="B143" i="60"/>
  <c r="C140" i="60"/>
  <c r="B140" i="60"/>
  <c r="C137" i="60"/>
  <c r="B137" i="60"/>
  <c r="D131" i="60"/>
  <c r="D130" i="60"/>
  <c r="D129" i="60"/>
  <c r="D128" i="60"/>
  <c r="D127" i="60"/>
  <c r="B127" i="60"/>
  <c r="D118" i="60"/>
  <c r="D117" i="60"/>
  <c r="D116" i="60"/>
  <c r="D115" i="60"/>
  <c r="D114" i="60"/>
  <c r="B114" i="60"/>
  <c r="E107" i="60"/>
  <c r="B107" i="60"/>
  <c r="B101" i="60"/>
  <c r="C100" i="60"/>
  <c r="B95" i="60"/>
  <c r="C94" i="60"/>
  <c r="B89" i="60"/>
  <c r="C88" i="60"/>
  <c r="B83" i="60"/>
  <c r="C77" i="60"/>
  <c r="B77" i="60"/>
  <c r="B69" i="60"/>
  <c r="B64" i="60"/>
  <c r="C63" i="60" a="1"/>
  <c r="C63" i="60" s="1"/>
  <c r="B58" i="60"/>
  <c r="C57" i="60" a="1"/>
  <c r="C57" i="60" s="1"/>
  <c r="B52" i="60"/>
  <c r="C51" i="60"/>
  <c r="B46" i="60"/>
  <c r="C45" i="60" a="1"/>
  <c r="C45" i="60" s="1"/>
  <c r="B40" i="60"/>
  <c r="C39" i="60"/>
  <c r="B34" i="60"/>
  <c r="C33" i="60"/>
  <c r="F15" i="60"/>
  <c r="L13" i="60"/>
  <c r="E12" i="60"/>
  <c r="L10" i="60"/>
  <c r="E10" i="60"/>
  <c r="L8" i="60"/>
  <c r="E8" i="60"/>
  <c r="AA1" i="60"/>
  <c r="Z1" i="60"/>
  <c r="Y1" i="60"/>
  <c r="X1" i="60"/>
  <c r="W1" i="60"/>
  <c r="V1" i="60"/>
  <c r="U1" i="60"/>
  <c r="T1" i="60"/>
  <c r="S1" i="60"/>
  <c r="R1" i="60"/>
  <c r="Q1" i="60"/>
  <c r="P1" i="60"/>
  <c r="O1" i="60"/>
  <c r="N1" i="60"/>
  <c r="M1" i="60"/>
  <c r="L1" i="60"/>
  <c r="K1" i="60"/>
  <c r="J1" i="60"/>
  <c r="I1" i="60"/>
  <c r="H1" i="60"/>
  <c r="G1" i="60"/>
  <c r="F1" i="60"/>
  <c r="E1" i="60"/>
  <c r="D1" i="60"/>
  <c r="C1" i="60"/>
  <c r="B1" i="60"/>
  <c r="A1" i="60"/>
  <c r="O8" i="59"/>
  <c r="H43" i="58"/>
  <c r="B43" i="58"/>
  <c r="Q41" i="58" s="1"/>
  <c r="Q42" i="58"/>
  <c r="D42" i="58"/>
  <c r="D41" i="58"/>
  <c r="D40" i="58"/>
  <c r="D39" i="58"/>
  <c r="D38" i="58"/>
  <c r="D37" i="58"/>
  <c r="D36" i="58"/>
  <c r="D35" i="58"/>
  <c r="D43" i="58" s="1"/>
  <c r="Q31" i="58"/>
  <c r="O31" i="58"/>
  <c r="I31" i="58"/>
  <c r="H24" i="58"/>
  <c r="B24" i="58"/>
  <c r="D23" i="58"/>
  <c r="D22" i="58"/>
  <c r="D21" i="58"/>
  <c r="D20" i="58"/>
  <c r="D19" i="58"/>
  <c r="D18" i="58"/>
  <c r="D17" i="58"/>
  <c r="O16" i="58"/>
  <c r="D16" i="58"/>
  <c r="D24" i="58" s="1"/>
  <c r="O15" i="58"/>
  <c r="I12" i="58"/>
  <c r="G182" i="60"/>
  <c r="E114" i="60"/>
  <c r="G149" i="60"/>
  <c r="C52" i="60"/>
  <c r="C101" i="60"/>
  <c r="G146" i="60"/>
  <c r="C160" i="60"/>
  <c r="F16" i="60"/>
  <c r="C58" i="60"/>
  <c r="C46" i="60"/>
  <c r="G181" i="60"/>
  <c r="G140" i="60"/>
  <c r="C78" i="60"/>
  <c r="G10" i="60"/>
  <c r="C34" i="60"/>
  <c r="C89" i="60"/>
  <c r="N8" i="60"/>
  <c r="C40" i="60"/>
  <c r="C171" i="60"/>
  <c r="N10" i="60"/>
  <c r="G137" i="60"/>
  <c r="E108" i="60"/>
  <c r="G8" i="60"/>
  <c r="C168" i="60"/>
  <c r="C95" i="60"/>
  <c r="G143" i="60"/>
  <c r="C157" i="60"/>
  <c r="G12" i="60"/>
  <c r="E127" i="60"/>
  <c r="C64" i="60"/>
  <c r="V7" i="61" l="1"/>
  <c r="L7" i="61"/>
  <c r="L8" i="61"/>
  <c r="B7" i="61"/>
  <c r="B8" i="61"/>
  <c r="L10" i="61"/>
  <c r="AH6" i="61"/>
  <c r="AH7" i="61"/>
  <c r="E37" i="56"/>
  <c r="F37" i="56" s="1"/>
  <c r="AO36" i="56"/>
  <c r="AN36" i="56"/>
  <c r="AI36" i="56"/>
  <c r="AF36" i="56" a="1"/>
  <c r="AF36" i="56" s="1"/>
  <c r="AH36" i="56" s="1"/>
  <c r="AD36" i="56"/>
  <c r="AA36" i="56" a="1"/>
  <c r="AA36" i="56" s="1"/>
  <c r="AC36" i="56" s="1"/>
  <c r="Y36" i="56"/>
  <c r="V36" i="56"/>
  <c r="X36" i="56" s="1"/>
  <c r="T36" i="56"/>
  <c r="S36" i="56"/>
  <c r="R36" i="56"/>
  <c r="P36" i="56"/>
  <c r="N36" i="56"/>
  <c r="M36" i="56"/>
  <c r="H36" i="56"/>
  <c r="B36" i="56" s="1"/>
  <c r="O36" i="56" s="1"/>
  <c r="E36" i="56"/>
  <c r="F36" i="56" s="1"/>
  <c r="G36" i="56" s="1"/>
  <c r="I36" i="56" s="1"/>
  <c r="AO35" i="56"/>
  <c r="AN35" i="56"/>
  <c r="AI35" i="56"/>
  <c r="AF35" i="56" a="1"/>
  <c r="AF35" i="56" s="1"/>
  <c r="AH35" i="56" s="1"/>
  <c r="AD35" i="56"/>
  <c r="AA35" i="56" a="1"/>
  <c r="AA35" i="56" s="1"/>
  <c r="AC35" i="56" s="1"/>
  <c r="Y35" i="56"/>
  <c r="X35" i="56"/>
  <c r="V35" i="56"/>
  <c r="T35" i="56"/>
  <c r="S35" i="56"/>
  <c r="R35" i="56"/>
  <c r="P35" i="56"/>
  <c r="N35" i="56"/>
  <c r="M35" i="56"/>
  <c r="F35" i="56"/>
  <c r="G35" i="56" s="1"/>
  <c r="I35" i="56" s="1"/>
  <c r="H35" i="56" s="1"/>
  <c r="B35" i="56" s="1"/>
  <c r="O35" i="56" s="1"/>
  <c r="E35" i="56"/>
  <c r="AO34" i="56"/>
  <c r="AN34" i="56"/>
  <c r="AI34" i="56"/>
  <c r="AF34" i="56" a="1"/>
  <c r="AF34" i="56" s="1"/>
  <c r="AH34" i="56" s="1"/>
  <c r="AD34" i="56"/>
  <c r="AA34" i="56" a="1"/>
  <c r="AA34" i="56" s="1"/>
  <c r="AC34" i="56" s="1"/>
  <c r="Y34" i="56"/>
  <c r="V34" i="56"/>
  <c r="X34" i="56" s="1"/>
  <c r="T34" i="56"/>
  <c r="S34" i="56"/>
  <c r="R34" i="56"/>
  <c r="P34" i="56"/>
  <c r="N34" i="56"/>
  <c r="M34" i="56"/>
  <c r="H34" i="56"/>
  <c r="B34" i="56" s="1"/>
  <c r="O34" i="56" s="1"/>
  <c r="E34" i="56"/>
  <c r="F34" i="56" s="1"/>
  <c r="G34" i="56" s="1"/>
  <c r="I34" i="56" s="1"/>
  <c r="AO33" i="56"/>
  <c r="AN33" i="56"/>
  <c r="AI33" i="56"/>
  <c r="AF33" i="56" a="1"/>
  <c r="AF33" i="56" s="1"/>
  <c r="AH33" i="56" s="1"/>
  <c r="AD33" i="56"/>
  <c r="AA33" i="56" a="1"/>
  <c r="AA33" i="56" s="1"/>
  <c r="AC33" i="56" s="1"/>
  <c r="Y33" i="56"/>
  <c r="X33" i="56"/>
  <c r="V33" i="56"/>
  <c r="T33" i="56"/>
  <c r="S33" i="56"/>
  <c r="R33" i="56"/>
  <c r="P33" i="56"/>
  <c r="N33" i="56"/>
  <c r="M33" i="56"/>
  <c r="F33" i="56"/>
  <c r="G33" i="56" s="1"/>
  <c r="I33" i="56" s="1"/>
  <c r="H33" i="56" s="1"/>
  <c r="B33" i="56" s="1"/>
  <c r="O33" i="56" s="1"/>
  <c r="E33" i="56"/>
  <c r="AO32" i="56"/>
  <c r="AN32" i="56"/>
  <c r="AI32" i="56"/>
  <c r="AF32" i="56" a="1"/>
  <c r="AF32" i="56" s="1"/>
  <c r="AH32" i="56" s="1"/>
  <c r="AD32" i="56"/>
  <c r="AA32" i="56" a="1"/>
  <c r="AA32" i="56" s="1"/>
  <c r="AC32" i="56" s="1"/>
  <c r="Y32" i="56"/>
  <c r="V32" i="56"/>
  <c r="X32" i="56" s="1"/>
  <c r="T32" i="56"/>
  <c r="S32" i="56"/>
  <c r="R32" i="56"/>
  <c r="P32" i="56"/>
  <c r="N32" i="56"/>
  <c r="M32" i="56"/>
  <c r="E32" i="56"/>
  <c r="F32" i="56" s="1"/>
  <c r="G32" i="56" s="1"/>
  <c r="I32" i="56" s="1"/>
  <c r="H32" i="56" s="1"/>
  <c r="B32" i="56" s="1"/>
  <c r="O32" i="56" s="1"/>
  <c r="AO31" i="56"/>
  <c r="AN31" i="56"/>
  <c r="AI31" i="56"/>
  <c r="AF31" i="56" a="1"/>
  <c r="AF31" i="56" s="1"/>
  <c r="AH31" i="56" s="1"/>
  <c r="AD31" i="56"/>
  <c r="AA31" i="56" a="1"/>
  <c r="AA31" i="56" s="1"/>
  <c r="AC31" i="56" s="1"/>
  <c r="Y31" i="56"/>
  <c r="X31" i="56"/>
  <c r="V31" i="56"/>
  <c r="T31" i="56"/>
  <c r="S31" i="56"/>
  <c r="R31" i="56"/>
  <c r="P31" i="56"/>
  <c r="N31" i="56"/>
  <c r="M31" i="56"/>
  <c r="F31" i="56"/>
  <c r="G31" i="56" s="1"/>
  <c r="I31" i="56" s="1"/>
  <c r="H31" i="56" s="1"/>
  <c r="B31" i="56" s="1"/>
  <c r="O31" i="56" s="1"/>
  <c r="E31" i="56"/>
  <c r="AO30" i="56"/>
  <c r="AN30" i="56"/>
  <c r="AI30" i="56"/>
  <c r="AF30" i="56" a="1"/>
  <c r="AF30" i="56" s="1"/>
  <c r="AH30" i="56" s="1"/>
  <c r="AD30" i="56"/>
  <c r="AA30" i="56" a="1"/>
  <c r="AA30" i="56" s="1"/>
  <c r="AC30" i="56" s="1"/>
  <c r="Y30" i="56"/>
  <c r="V30" i="56"/>
  <c r="X30" i="56" s="1"/>
  <c r="T30" i="56"/>
  <c r="S30" i="56"/>
  <c r="R30" i="56"/>
  <c r="P30" i="56"/>
  <c r="N30" i="56"/>
  <c r="M30" i="56"/>
  <c r="E30" i="56"/>
  <c r="F30" i="56" s="1"/>
  <c r="G30" i="56" s="1"/>
  <c r="I30" i="56" s="1"/>
  <c r="H30" i="56" s="1"/>
  <c r="B30" i="56" s="1"/>
  <c r="O30" i="56" s="1"/>
  <c r="AO29" i="56"/>
  <c r="AN29" i="56"/>
  <c r="AI29" i="56"/>
  <c r="AF29" i="56" a="1"/>
  <c r="AF29" i="56" s="1"/>
  <c r="AH29" i="56" s="1"/>
  <c r="AD29" i="56"/>
  <c r="AA29" i="56" a="1"/>
  <c r="AA29" i="56" s="1"/>
  <c r="AC29" i="56" s="1"/>
  <c r="Y29" i="56"/>
  <c r="X29" i="56"/>
  <c r="V29" i="56"/>
  <c r="T29" i="56"/>
  <c r="S29" i="56"/>
  <c r="R29" i="56"/>
  <c r="P29" i="56"/>
  <c r="N29" i="56"/>
  <c r="M29" i="56"/>
  <c r="F29" i="56"/>
  <c r="G29" i="56" s="1"/>
  <c r="I29" i="56" s="1"/>
  <c r="H29" i="56" s="1"/>
  <c r="B29" i="56" s="1"/>
  <c r="O29" i="56" s="1"/>
  <c r="E29" i="56"/>
  <c r="AO28" i="56"/>
  <c r="AN28" i="56"/>
  <c r="AI28" i="56"/>
  <c r="AF28" i="56" a="1"/>
  <c r="AF28" i="56" s="1"/>
  <c r="AH28" i="56" s="1"/>
  <c r="AD28" i="56"/>
  <c r="AA28" i="56" a="1"/>
  <c r="AA28" i="56" s="1"/>
  <c r="AC28" i="56" s="1"/>
  <c r="Y28" i="56"/>
  <c r="X28" i="56"/>
  <c r="V28" i="56"/>
  <c r="T28" i="56"/>
  <c r="S28" i="56"/>
  <c r="R28" i="56"/>
  <c r="P28" i="56"/>
  <c r="N28" i="56"/>
  <c r="M28" i="56"/>
  <c r="H28" i="56"/>
  <c r="B28" i="56" s="1"/>
  <c r="O28" i="56" s="1"/>
  <c r="F28" i="56"/>
  <c r="G28" i="56" s="1"/>
  <c r="I28" i="56" s="1"/>
  <c r="E28" i="56"/>
  <c r="AO27" i="56"/>
  <c r="AN27" i="56"/>
  <c r="AI27" i="56"/>
  <c r="AF27" i="56" a="1"/>
  <c r="AF27" i="56" s="1"/>
  <c r="AH27" i="56" s="1"/>
  <c r="AD27" i="56"/>
  <c r="AA27" i="56" a="1"/>
  <c r="AA27" i="56" s="1"/>
  <c r="AC27" i="56" s="1"/>
  <c r="Y27" i="56"/>
  <c r="X27" i="56"/>
  <c r="V27" i="56"/>
  <c r="T27" i="56"/>
  <c r="S27" i="56"/>
  <c r="R27" i="56"/>
  <c r="P27" i="56"/>
  <c r="N27" i="56"/>
  <c r="M27" i="56"/>
  <c r="F27" i="56"/>
  <c r="G27" i="56" s="1"/>
  <c r="I27" i="56" s="1"/>
  <c r="H27" i="56" s="1"/>
  <c r="B27" i="56" s="1"/>
  <c r="O27" i="56" s="1"/>
  <c r="E27" i="56"/>
  <c r="AO26" i="56"/>
  <c r="AN26" i="56"/>
  <c r="AI26" i="56"/>
  <c r="AF26" i="56" a="1"/>
  <c r="AF26" i="56" s="1"/>
  <c r="AH26" i="56" s="1"/>
  <c r="AD26" i="56"/>
  <c r="AA26" i="56" a="1"/>
  <c r="AA26" i="56" s="1"/>
  <c r="AC26" i="56" s="1"/>
  <c r="Y26" i="56"/>
  <c r="X26" i="56"/>
  <c r="V26" i="56"/>
  <c r="T26" i="56"/>
  <c r="S26" i="56"/>
  <c r="R26" i="56"/>
  <c r="P26" i="56"/>
  <c r="N26" i="56"/>
  <c r="M26" i="56"/>
  <c r="F26" i="56"/>
  <c r="G26" i="56" s="1"/>
  <c r="I26" i="56" s="1"/>
  <c r="H26" i="56" s="1"/>
  <c r="B26" i="56" s="1"/>
  <c r="O26" i="56" s="1"/>
  <c r="E26" i="56"/>
  <c r="AI25" i="56"/>
  <c r="AF25" i="56" a="1"/>
  <c r="AF25" i="56" s="1"/>
  <c r="AH25" i="56" s="1"/>
  <c r="AD25" i="56"/>
  <c r="AA25" i="56" a="1"/>
  <c r="AA25" i="56" s="1"/>
  <c r="AC25" i="56" s="1"/>
  <c r="Y25" i="56"/>
  <c r="X25" i="56"/>
  <c r="V25" i="56"/>
  <c r="T25" i="56"/>
  <c r="S25" i="56"/>
  <c r="R25" i="56"/>
  <c r="P25" i="56"/>
  <c r="N25" i="56"/>
  <c r="M25" i="56"/>
  <c r="H25" i="56"/>
  <c r="F25" i="56"/>
  <c r="G25" i="56" s="1"/>
  <c r="I25" i="56" s="1"/>
  <c r="E25" i="56"/>
  <c r="B25" i="56"/>
  <c r="O25" i="56" s="1"/>
  <c r="AI24" i="56"/>
  <c r="AD24" i="56"/>
  <c r="Y24" i="56"/>
  <c r="P24" i="56"/>
  <c r="N24" i="56"/>
  <c r="M24" i="56"/>
  <c r="F24" i="56"/>
  <c r="G24" i="56" s="1"/>
  <c r="I24" i="56" s="1"/>
  <c r="H24" i="56" s="1"/>
  <c r="B24" i="56" s="1"/>
  <c r="E24" i="56"/>
  <c r="AI23" i="56"/>
  <c r="AD23" i="56"/>
  <c r="Y23" i="56"/>
  <c r="P23" i="56"/>
  <c r="N23" i="56"/>
  <c r="M23" i="56"/>
  <c r="H23" i="56"/>
  <c r="F23" i="56"/>
  <c r="G23" i="56" s="1"/>
  <c r="I23" i="56" s="1"/>
  <c r="E23" i="56"/>
  <c r="B23" i="56"/>
  <c r="V23" i="56" s="1"/>
  <c r="X23" i="56" s="1"/>
  <c r="AI22" i="56"/>
  <c r="AD22" i="56"/>
  <c r="Y22" i="56"/>
  <c r="P22" i="56"/>
  <c r="N22" i="56"/>
  <c r="M22" i="56"/>
  <c r="F22" i="56"/>
  <c r="G22" i="56" s="1"/>
  <c r="I22" i="56" s="1"/>
  <c r="H22" i="56" s="1"/>
  <c r="B22" i="56" s="1"/>
  <c r="E22" i="56"/>
  <c r="AI21" i="56"/>
  <c r="AD21" i="56"/>
  <c r="Y21" i="56"/>
  <c r="P21" i="56"/>
  <c r="N21" i="56"/>
  <c r="M21" i="56"/>
  <c r="F21" i="56"/>
  <c r="G21" i="56" s="1"/>
  <c r="I21" i="56" s="1"/>
  <c r="H21" i="56" s="1"/>
  <c r="B21" i="56" s="1"/>
  <c r="E21" i="56"/>
  <c r="AO20" i="56"/>
  <c r="AN20" i="56"/>
  <c r="AI20" i="56"/>
  <c r="AD20" i="56"/>
  <c r="Y20" i="56"/>
  <c r="P20" i="56"/>
  <c r="N20" i="56"/>
  <c r="M20" i="56"/>
  <c r="H20" i="56"/>
  <c r="B20" i="56" s="1"/>
  <c r="F20" i="56"/>
  <c r="G20" i="56" s="1"/>
  <c r="I20" i="56" s="1"/>
  <c r="E20" i="56"/>
  <c r="AO19" i="56"/>
  <c r="AN19" i="56"/>
  <c r="AI19" i="56"/>
  <c r="AF19" i="56" a="1"/>
  <c r="AF19" i="56" s="1"/>
  <c r="AH19" i="56" s="1"/>
  <c r="AD19" i="56"/>
  <c r="AA19" i="56" a="1"/>
  <c r="AA19" i="56" s="1"/>
  <c r="AC19" i="56" s="1"/>
  <c r="Y19" i="56"/>
  <c r="X19" i="56"/>
  <c r="V19" i="56"/>
  <c r="T19" i="56"/>
  <c r="S19" i="56"/>
  <c r="R19" i="56"/>
  <c r="P19" i="56"/>
  <c r="N19" i="56"/>
  <c r="M19" i="56"/>
  <c r="H19" i="56"/>
  <c r="B19" i="56" s="1"/>
  <c r="O19" i="56" s="1"/>
  <c r="F19" i="56"/>
  <c r="G19" i="56" s="1"/>
  <c r="I19" i="56" s="1"/>
  <c r="E19" i="56"/>
  <c r="AQ18" i="56"/>
  <c r="AP18" i="56"/>
  <c r="AO18" i="56"/>
  <c r="AI18" i="56"/>
  <c r="AD18" i="56"/>
  <c r="Y18" i="56"/>
  <c r="P18" i="56"/>
  <c r="N18" i="56"/>
  <c r="M18" i="56"/>
  <c r="F18" i="56"/>
  <c r="G18" i="56" s="1"/>
  <c r="I18" i="56" s="1"/>
  <c r="H18" i="56" s="1"/>
  <c r="B18" i="56" s="1"/>
  <c r="E18" i="56"/>
  <c r="AQ17" i="56"/>
  <c r="AP17" i="56"/>
  <c r="AO17" i="56"/>
  <c r="AN17" i="56"/>
  <c r="AI17" i="56"/>
  <c r="AF17" i="56" a="1"/>
  <c r="AF17" i="56" s="1"/>
  <c r="AH17" i="56" s="1"/>
  <c r="AD17" i="56"/>
  <c r="AA17" i="56" a="1"/>
  <c r="AA17" i="56" s="1"/>
  <c r="AC17" i="56" s="1"/>
  <c r="Y17" i="56"/>
  <c r="V17" i="56"/>
  <c r="X17" i="56" s="1"/>
  <c r="T17" i="56"/>
  <c r="S17" i="56"/>
  <c r="R17" i="56"/>
  <c r="P17" i="56"/>
  <c r="N17" i="56"/>
  <c r="M17" i="56"/>
  <c r="G17" i="56"/>
  <c r="I17" i="56" s="1"/>
  <c r="H17" i="56" s="1"/>
  <c r="B17" i="56" s="1"/>
  <c r="O17" i="56" s="1"/>
  <c r="F17" i="56"/>
  <c r="E17" i="56"/>
  <c r="AQ16" i="56"/>
  <c r="AP16" i="56"/>
  <c r="AO16" i="56"/>
  <c r="AI16" i="56"/>
  <c r="AD16" i="56"/>
  <c r="Y16" i="56"/>
  <c r="P16" i="56"/>
  <c r="N16" i="56"/>
  <c r="M16" i="56"/>
  <c r="F16" i="56"/>
  <c r="G16" i="56" s="1"/>
  <c r="I16" i="56" s="1"/>
  <c r="H16" i="56" s="1"/>
  <c r="B16" i="56" s="1"/>
  <c r="E16" i="56"/>
  <c r="AQ15" i="56"/>
  <c r="AP15" i="56"/>
  <c r="AO15" i="56"/>
  <c r="AN15" i="56"/>
  <c r="AI15" i="56"/>
  <c r="AF15" i="56" a="1"/>
  <c r="AF15" i="56" s="1"/>
  <c r="AH15" i="56" s="1"/>
  <c r="AD15" i="56"/>
  <c r="AA15" i="56" a="1"/>
  <c r="AA15" i="56" s="1"/>
  <c r="AC15" i="56" s="1"/>
  <c r="Y15" i="56"/>
  <c r="X15" i="56"/>
  <c r="V15" i="56"/>
  <c r="T15" i="56"/>
  <c r="S15" i="56"/>
  <c r="R15" i="56"/>
  <c r="P15" i="56"/>
  <c r="N15" i="56"/>
  <c r="M15" i="56"/>
  <c r="G15" i="56"/>
  <c r="I15" i="56" s="1"/>
  <c r="H15" i="56" s="1"/>
  <c r="B15" i="56" s="1"/>
  <c r="O15" i="56" s="1"/>
  <c r="F15" i="56"/>
  <c r="E15" i="56"/>
  <c r="AQ14" i="56"/>
  <c r="AP14" i="56"/>
  <c r="AO14" i="56"/>
  <c r="AI14" i="56"/>
  <c r="AD14" i="56"/>
  <c r="Y14" i="56"/>
  <c r="P14" i="56"/>
  <c r="N14" i="56"/>
  <c r="M14" i="56"/>
  <c r="G14" i="56"/>
  <c r="I14" i="56" s="1"/>
  <c r="H14" i="56" s="1"/>
  <c r="B14" i="56" s="1"/>
  <c r="E14" i="56"/>
  <c r="F14" i="56" s="1"/>
  <c r="AO13" i="56"/>
  <c r="AD13" i="56"/>
  <c r="AM9" i="56"/>
  <c r="AL9" i="56"/>
  <c r="AG9" i="56"/>
  <c r="AF9" i="56"/>
  <c r="AI13" i="56" s="1"/>
  <c r="AB9" i="56"/>
  <c r="AA9" i="56"/>
  <c r="W9" i="56"/>
  <c r="V9" i="56"/>
  <c r="Y13" i="56" s="1"/>
  <c r="T9" i="56"/>
  <c r="R9" i="56"/>
  <c r="Q9" i="56"/>
  <c r="O9" i="56"/>
  <c r="M9" i="56"/>
  <c r="K9" i="56"/>
  <c r="D9" i="56"/>
  <c r="C9" i="56"/>
  <c r="B9" i="56"/>
  <c r="AH9" i="61" l="1"/>
  <c r="AH8" i="61"/>
  <c r="V9" i="61"/>
  <c r="L11" i="61"/>
  <c r="V8" i="61"/>
  <c r="B9" i="61"/>
  <c r="B10" i="61"/>
  <c r="V20" i="56"/>
  <c r="X20" i="56" s="1"/>
  <c r="O20" i="56"/>
  <c r="V16" i="56"/>
  <c r="X16" i="56" s="1"/>
  <c r="AL16" i="56"/>
  <c r="AN16" i="56" s="1"/>
  <c r="O16" i="56"/>
  <c r="AL18" i="56"/>
  <c r="AN18" i="56" s="1"/>
  <c r="O18" i="56"/>
  <c r="V18" i="56"/>
  <c r="X18" i="56" s="1"/>
  <c r="V14" i="56"/>
  <c r="X14" i="56" s="1"/>
  <c r="O14" i="56"/>
  <c r="AL14" i="56"/>
  <c r="AN14" i="56" s="1"/>
  <c r="V21" i="56"/>
  <c r="X21" i="56" s="1"/>
  <c r="O21" i="56"/>
  <c r="V22" i="56"/>
  <c r="X22" i="56" s="1"/>
  <c r="O22" i="56"/>
  <c r="V24" i="56"/>
  <c r="X24" i="56" s="1"/>
  <c r="O24" i="56"/>
  <c r="O23" i="56"/>
  <c r="N19" i="50"/>
  <c r="M7" i="52"/>
  <c r="T7" i="52" s="1"/>
  <c r="M26" i="52"/>
  <c r="U26" i="52" s="1"/>
  <c r="E52" i="52"/>
  <c r="G51" i="52"/>
  <c r="E51" i="52"/>
  <c r="G50" i="52"/>
  <c r="E50" i="52"/>
  <c r="G49" i="52"/>
  <c r="E49" i="52"/>
  <c r="G48" i="52"/>
  <c r="E48" i="52"/>
  <c r="G47" i="52"/>
  <c r="E47" i="52"/>
  <c r="G46" i="52"/>
  <c r="E46" i="52"/>
  <c r="G45" i="52"/>
  <c r="E45" i="52"/>
  <c r="G44" i="52"/>
  <c r="E44" i="52"/>
  <c r="G43" i="52"/>
  <c r="E43" i="52"/>
  <c r="G42" i="52"/>
  <c r="E42" i="52"/>
  <c r="G41" i="52"/>
  <c r="E41" i="52"/>
  <c r="G40" i="52"/>
  <c r="E40" i="52"/>
  <c r="G39" i="52"/>
  <c r="E39" i="52"/>
  <c r="G38" i="52"/>
  <c r="G52" i="52"/>
  <c r="G23" i="52"/>
  <c r="E23" i="52"/>
  <c r="E38" i="52"/>
  <c r="B28" i="52"/>
  <c r="E32" i="52" s="1"/>
  <c r="AA22" i="56" a="1"/>
  <c r="AA24" i="56" a="1"/>
  <c r="AF24" i="56" a="1"/>
  <c r="AA14" i="56" a="1"/>
  <c r="AA23" i="56" a="1"/>
  <c r="AF16" i="56" a="1"/>
  <c r="AF22" i="56" a="1"/>
  <c r="AF20" i="56" a="1"/>
  <c r="AF14" i="56" a="1"/>
  <c r="AF21" i="56" a="1"/>
  <c r="AF18" i="56" a="1"/>
  <c r="AF23" i="56" a="1"/>
  <c r="AA20" i="56" a="1"/>
  <c r="AA21" i="56" a="1"/>
  <c r="AA18" i="56" a="1"/>
  <c r="AA16" i="56" a="1"/>
  <c r="B11" i="61" l="1"/>
  <c r="L12" i="61"/>
  <c r="V11" i="61"/>
  <c r="AH10" i="61"/>
  <c r="V12" i="61"/>
  <c r="V13" i="61"/>
  <c r="L13" i="61"/>
  <c r="V10" i="61"/>
  <c r="L14" i="61"/>
  <c r="AF22" i="56"/>
  <c r="AH22" i="56" s="1"/>
  <c r="AF21" i="56"/>
  <c r="AH21" i="56" s="1"/>
  <c r="AF23" i="56"/>
  <c r="AH23" i="56" s="1"/>
  <c r="AF18" i="56"/>
  <c r="AH18" i="56" s="1"/>
  <c r="AA16" i="56"/>
  <c r="AC16" i="56" s="1"/>
  <c r="AA20" i="56"/>
  <c r="AC20" i="56" s="1"/>
  <c r="AA18" i="56"/>
  <c r="AC18" i="56" s="1"/>
  <c r="AA23" i="56"/>
  <c r="AC23" i="56" s="1"/>
  <c r="AA24" i="56"/>
  <c r="AC24" i="56" s="1"/>
  <c r="AA22" i="56"/>
  <c r="AC22" i="56" s="1"/>
  <c r="AA21" i="56"/>
  <c r="AC21" i="56" s="1"/>
  <c r="AF14" i="56"/>
  <c r="AH14" i="56" s="1"/>
  <c r="AF16" i="56"/>
  <c r="AH16" i="56" s="1"/>
  <c r="AF20" i="56"/>
  <c r="AH20" i="56" s="1"/>
  <c r="AF24" i="56"/>
  <c r="AH24" i="56" s="1"/>
  <c r="AA14" i="56"/>
  <c r="AC14" i="56" s="1"/>
  <c r="S23" i="56"/>
  <c r="R23" i="56"/>
  <c r="T23" i="56"/>
  <c r="S24" i="56"/>
  <c r="R24" i="56"/>
  <c r="T24" i="56"/>
  <c r="S22" i="56"/>
  <c r="R22" i="56"/>
  <c r="T22" i="56"/>
  <c r="S21" i="56"/>
  <c r="R21" i="56"/>
  <c r="T21" i="56"/>
  <c r="R14" i="56"/>
  <c r="T14" i="56"/>
  <c r="S14" i="56"/>
  <c r="T20" i="56"/>
  <c r="S20" i="56"/>
  <c r="R20" i="56"/>
  <c r="T18" i="56"/>
  <c r="S18" i="56"/>
  <c r="R18" i="56"/>
  <c r="R16" i="56"/>
  <c r="S16" i="56"/>
  <c r="T16" i="56"/>
  <c r="E37" i="52"/>
  <c r="AY179" i="51"/>
  <c r="K6" i="51" s="1"/>
  <c r="AH179" i="51"/>
  <c r="I6" i="51" s="1"/>
  <c r="Q179" i="51"/>
  <c r="G6" i="51" s="1"/>
  <c r="N223" i="51"/>
  <c r="AH346" i="51"/>
  <c r="I9" i="51" s="1"/>
  <c r="Q346" i="51"/>
  <c r="G9" i="51" s="1"/>
  <c r="AY223" i="51"/>
  <c r="AH223" i="51"/>
  <c r="Q223" i="51"/>
  <c r="S117" i="38"/>
  <c r="G7" i="38" s="1"/>
  <c r="AZ118" i="38"/>
  <c r="I7" i="38" s="1"/>
  <c r="AI118" i="38"/>
  <c r="H7" i="38" s="1"/>
  <c r="G262" i="50"/>
  <c r="G261" i="50"/>
  <c r="G260" i="50"/>
  <c r="G259" i="50"/>
  <c r="G258" i="50"/>
  <c r="G257" i="50"/>
  <c r="G254" i="50"/>
  <c r="G253" i="50"/>
  <c r="G252" i="50"/>
  <c r="G251" i="50"/>
  <c r="G250" i="50"/>
  <c r="G249" i="50"/>
  <c r="G248" i="50"/>
  <c r="G247" i="50"/>
  <c r="G246" i="50"/>
  <c r="G245" i="50"/>
  <c r="G242" i="50"/>
  <c r="G241" i="50"/>
  <c r="G240" i="50"/>
  <c r="G239" i="50"/>
  <c r="G238" i="50"/>
  <c r="G236" i="50"/>
  <c r="G235" i="50"/>
  <c r="G234" i="50"/>
  <c r="G233" i="50"/>
  <c r="AH501" i="50"/>
  <c r="I10" i="50" s="1"/>
  <c r="Q501" i="50"/>
  <c r="G10" i="50" s="1"/>
  <c r="Q269" i="50"/>
  <c r="BP181" i="50"/>
  <c r="L7" i="50" s="1"/>
  <c r="AY181" i="50"/>
  <c r="K7" i="50" s="1"/>
  <c r="AH181" i="50"/>
  <c r="I7" i="50" s="1"/>
  <c r="Q181" i="50"/>
  <c r="G7" i="50" s="1"/>
  <c r="V14" i="61" l="1"/>
  <c r="AH11" i="61"/>
  <c r="B15" i="61"/>
  <c r="B13" i="61"/>
  <c r="L15" i="61"/>
  <c r="E35" i="52"/>
  <c r="E28" i="52" s="1"/>
  <c r="G37" i="52" s="1"/>
  <c r="AR403" i="51"/>
  <c r="I403" i="51"/>
  <c r="G403" i="51"/>
  <c r="F403" i="51"/>
  <c r="AR402" i="51"/>
  <c r="I402" i="51"/>
  <c r="G402" i="51"/>
  <c r="F402" i="51"/>
  <c r="AR401" i="51"/>
  <c r="I401" i="51"/>
  <c r="G401" i="51"/>
  <c r="F401" i="51"/>
  <c r="AR400" i="51"/>
  <c r="I400" i="51"/>
  <c r="G400" i="51"/>
  <c r="F400" i="51"/>
  <c r="AR399" i="51"/>
  <c r="I399" i="51"/>
  <c r="G399" i="51"/>
  <c r="F399" i="51"/>
  <c r="I398" i="51"/>
  <c r="G398" i="51"/>
  <c r="F398" i="51"/>
  <c r="I397" i="51"/>
  <c r="G397" i="51"/>
  <c r="F397" i="51"/>
  <c r="I396" i="51"/>
  <c r="G396" i="51"/>
  <c r="F396" i="51"/>
  <c r="I395" i="51"/>
  <c r="G395" i="51"/>
  <c r="F395" i="51"/>
  <c r="AV394" i="51"/>
  <c r="AV395" i="51" s="1"/>
  <c r="AV396" i="51" s="1"/>
  <c r="AT394" i="51"/>
  <c r="AT395" i="51" s="1"/>
  <c r="AT396" i="51" s="1"/>
  <c r="I394" i="51"/>
  <c r="G394" i="51"/>
  <c r="F394" i="51"/>
  <c r="AV393" i="51"/>
  <c r="I393" i="51"/>
  <c r="G393" i="51"/>
  <c r="F393" i="51"/>
  <c r="I392" i="51"/>
  <c r="G392" i="51"/>
  <c r="F392" i="51"/>
  <c r="I391" i="51"/>
  <c r="G391" i="51"/>
  <c r="F391" i="51"/>
  <c r="I390" i="51"/>
  <c r="G390" i="51"/>
  <c r="F390" i="51"/>
  <c r="I389" i="51"/>
  <c r="G389" i="51"/>
  <c r="F389" i="51"/>
  <c r="I388" i="51"/>
  <c r="G388" i="51"/>
  <c r="F388" i="51"/>
  <c r="G386" i="51"/>
  <c r="B382" i="51"/>
  <c r="G387" i="51" s="1"/>
  <c r="M381" i="51"/>
  <c r="AR371" i="51"/>
  <c r="I371" i="51"/>
  <c r="G371" i="51"/>
  <c r="F371" i="51"/>
  <c r="AR370" i="51"/>
  <c r="I370" i="51"/>
  <c r="G370" i="51"/>
  <c r="F370" i="51"/>
  <c r="AR369" i="51"/>
  <c r="I369" i="51"/>
  <c r="G369" i="51"/>
  <c r="F369" i="51"/>
  <c r="AR368" i="51"/>
  <c r="I368" i="51"/>
  <c r="G368" i="51"/>
  <c r="F368" i="51"/>
  <c r="AR367" i="51"/>
  <c r="I367" i="51"/>
  <c r="G367" i="51"/>
  <c r="F367" i="51"/>
  <c r="I366" i="51"/>
  <c r="G366" i="51"/>
  <c r="F366" i="51"/>
  <c r="I365" i="51"/>
  <c r="G365" i="51"/>
  <c r="F365" i="51"/>
  <c r="I364" i="51"/>
  <c r="G364" i="51"/>
  <c r="F364" i="51"/>
  <c r="I363" i="51"/>
  <c r="G363" i="51"/>
  <c r="F363" i="51"/>
  <c r="AV362" i="51"/>
  <c r="AV363" i="51" s="1"/>
  <c r="AV364" i="51" s="1"/>
  <c r="AT362" i="51"/>
  <c r="AT363" i="51" s="1"/>
  <c r="AT364" i="51" s="1"/>
  <c r="I362" i="51"/>
  <c r="F362" i="51"/>
  <c r="AV361" i="51"/>
  <c r="I361" i="51"/>
  <c r="F361" i="51"/>
  <c r="I360" i="51"/>
  <c r="F360" i="51"/>
  <c r="I359" i="51"/>
  <c r="F359" i="51"/>
  <c r="I358" i="51"/>
  <c r="F358" i="51"/>
  <c r="I357" i="51"/>
  <c r="G357" i="51"/>
  <c r="F357" i="51"/>
  <c r="I356" i="51"/>
  <c r="G356" i="51"/>
  <c r="F356" i="51"/>
  <c r="B350" i="51"/>
  <c r="G360" i="51" s="1"/>
  <c r="N346" i="51"/>
  <c r="N8" i="51" s="1"/>
  <c r="N265" i="51"/>
  <c r="N7" i="51" s="1"/>
  <c r="N176" i="51"/>
  <c r="N5" i="51" s="1"/>
  <c r="N17" i="51"/>
  <c r="N4" i="51" s="1"/>
  <c r="M162" i="38"/>
  <c r="N6" i="38" s="1"/>
  <c r="B9" i="52"/>
  <c r="M114" i="38"/>
  <c r="N5" i="38" s="1"/>
  <c r="N14" i="38"/>
  <c r="N4" i="38" s="1"/>
  <c r="N223" i="50"/>
  <c r="N180" i="50"/>
  <c r="N5" i="50" s="1"/>
  <c r="F261" i="50"/>
  <c r="I261" i="50" s="1"/>
  <c r="F259" i="50"/>
  <c r="F257" i="50"/>
  <c r="I257" i="50" s="1"/>
  <c r="F251" i="50"/>
  <c r="F247" i="50"/>
  <c r="I245" i="50"/>
  <c r="F239" i="50"/>
  <c r="F233" i="50"/>
  <c r="F262" i="50"/>
  <c r="F260" i="50"/>
  <c r="I260" i="50" s="1"/>
  <c r="F258" i="50"/>
  <c r="F254" i="50"/>
  <c r="F253" i="50"/>
  <c r="F252" i="50"/>
  <c r="F250" i="50"/>
  <c r="F249" i="50"/>
  <c r="F248" i="50"/>
  <c r="F246" i="50"/>
  <c r="F245" i="50"/>
  <c r="F242" i="50"/>
  <c r="F241" i="50"/>
  <c r="F240" i="50"/>
  <c r="F238" i="50"/>
  <c r="F236" i="50"/>
  <c r="F235" i="50"/>
  <c r="F234" i="50"/>
  <c r="F263" i="50"/>
  <c r="I255" i="50"/>
  <c r="F255" i="50"/>
  <c r="I254" i="50"/>
  <c r="I253" i="50"/>
  <c r="BI250" i="50"/>
  <c r="BI249" i="50"/>
  <c r="BI248" i="50"/>
  <c r="BI247" i="50"/>
  <c r="BI246" i="50"/>
  <c r="F243" i="50"/>
  <c r="I242" i="50"/>
  <c r="BM241" i="50"/>
  <c r="BM242" i="50" s="1"/>
  <c r="BM243" i="50" s="1"/>
  <c r="BK241" i="50"/>
  <c r="BK242" i="50" s="1"/>
  <c r="BK243" i="50" s="1"/>
  <c r="I241" i="50"/>
  <c r="BM240" i="50"/>
  <c r="I240" i="50"/>
  <c r="I239" i="50"/>
  <c r="I238" i="50"/>
  <c r="I236" i="50"/>
  <c r="N230" i="50"/>
  <c r="AV227" i="50"/>
  <c r="AE227" i="50"/>
  <c r="F220" i="50"/>
  <c r="I219" i="50"/>
  <c r="G219" i="50"/>
  <c r="F219" i="50"/>
  <c r="I218" i="50"/>
  <c r="G218" i="50"/>
  <c r="F218" i="50"/>
  <c r="I217" i="50"/>
  <c r="G217" i="50"/>
  <c r="F217" i="50"/>
  <c r="I216" i="50"/>
  <c r="G216" i="50"/>
  <c r="F216" i="50"/>
  <c r="G215" i="50"/>
  <c r="F215" i="50" s="1"/>
  <c r="G214" i="50"/>
  <c r="F214" i="50" s="1"/>
  <c r="I212" i="50"/>
  <c r="F212" i="50"/>
  <c r="I211" i="50"/>
  <c r="G211" i="50"/>
  <c r="F211" i="50"/>
  <c r="I210" i="50"/>
  <c r="G210" i="50"/>
  <c r="F210" i="50"/>
  <c r="I209" i="50"/>
  <c r="G209" i="50"/>
  <c r="F209" i="50"/>
  <c r="I208" i="50"/>
  <c r="G208" i="50"/>
  <c r="F208" i="50"/>
  <c r="BI207" i="50"/>
  <c r="I207" i="50"/>
  <c r="G207" i="50"/>
  <c r="F207" i="50"/>
  <c r="BI206" i="50"/>
  <c r="I206" i="50"/>
  <c r="G206" i="50"/>
  <c r="F206" i="50"/>
  <c r="BI205" i="50"/>
  <c r="I205" i="50"/>
  <c r="G205" i="50"/>
  <c r="F205" i="50"/>
  <c r="BI204" i="50"/>
  <c r="I204" i="50"/>
  <c r="G204" i="50"/>
  <c r="F204" i="50"/>
  <c r="BI203" i="50"/>
  <c r="G203" i="50"/>
  <c r="F203" i="50" s="1"/>
  <c r="G202" i="50"/>
  <c r="F202" i="50" s="1"/>
  <c r="F200" i="50"/>
  <c r="I199" i="50"/>
  <c r="G199" i="50"/>
  <c r="F199" i="50"/>
  <c r="BM198" i="50"/>
  <c r="BM199" i="50" s="1"/>
  <c r="BM200" i="50" s="1"/>
  <c r="BK198" i="50"/>
  <c r="BK199" i="50" s="1"/>
  <c r="BK200" i="50" s="1"/>
  <c r="I198" i="50"/>
  <c r="G198" i="50"/>
  <c r="F198" i="50"/>
  <c r="BM197" i="50"/>
  <c r="I197" i="50"/>
  <c r="G197" i="50"/>
  <c r="F197" i="50"/>
  <c r="I196" i="50"/>
  <c r="G196" i="50"/>
  <c r="F196" i="50"/>
  <c r="I195" i="50"/>
  <c r="G195" i="50"/>
  <c r="F195" i="50"/>
  <c r="I193" i="50"/>
  <c r="G193" i="50"/>
  <c r="F193" i="50"/>
  <c r="I192" i="50"/>
  <c r="G192" i="50"/>
  <c r="F192" i="50"/>
  <c r="I191" i="50"/>
  <c r="G191" i="50"/>
  <c r="F191" i="50"/>
  <c r="G190" i="50"/>
  <c r="F190" i="50" s="1"/>
  <c r="N187" i="50"/>
  <c r="AV184" i="50"/>
  <c r="AE184" i="50"/>
  <c r="N357" i="50"/>
  <c r="N269" i="50"/>
  <c r="N8" i="50" s="1"/>
  <c r="I390" i="50"/>
  <c r="G390" i="50"/>
  <c r="I389" i="50"/>
  <c r="G389" i="50"/>
  <c r="I388" i="50"/>
  <c r="G388" i="50"/>
  <c r="I387" i="50"/>
  <c r="G387" i="50"/>
  <c r="I386" i="50"/>
  <c r="G386" i="50"/>
  <c r="I385" i="50"/>
  <c r="G385" i="50"/>
  <c r="G384" i="50"/>
  <c r="G380" i="50"/>
  <c r="G379" i="50"/>
  <c r="G378" i="50"/>
  <c r="G377" i="50"/>
  <c r="G376" i="50"/>
  <c r="G375" i="50"/>
  <c r="G371" i="50"/>
  <c r="G370" i="50"/>
  <c r="G369" i="50"/>
  <c r="G368" i="50"/>
  <c r="G367" i="50"/>
  <c r="G366" i="50"/>
  <c r="F366" i="50" s="1"/>
  <c r="F390" i="50"/>
  <c r="F389" i="50"/>
  <c r="F388" i="50"/>
  <c r="F387" i="50"/>
  <c r="F386" i="50"/>
  <c r="F385" i="50"/>
  <c r="F384" i="50"/>
  <c r="F380" i="50"/>
  <c r="F379" i="50"/>
  <c r="F378" i="50"/>
  <c r="F377" i="50"/>
  <c r="F376" i="50"/>
  <c r="F375" i="50"/>
  <c r="F368" i="50"/>
  <c r="F369" i="50"/>
  <c r="F370" i="50"/>
  <c r="F371" i="50"/>
  <c r="F381" i="50"/>
  <c r="F367" i="50"/>
  <c r="M357" i="50"/>
  <c r="AD360" i="50" s="1"/>
  <c r="B357" i="50"/>
  <c r="Y364" i="50" s="1"/>
  <c r="E178" i="38"/>
  <c r="E177" i="38"/>
  <c r="E176" i="38"/>
  <c r="E175" i="38"/>
  <c r="E174" i="38"/>
  <c r="E169" i="38"/>
  <c r="G155" i="38"/>
  <c r="E155" i="38"/>
  <c r="G154" i="38"/>
  <c r="E154" i="38"/>
  <c r="G153" i="38"/>
  <c r="E153" i="38"/>
  <c r="G152" i="38"/>
  <c r="E152" i="38"/>
  <c r="G151" i="38"/>
  <c r="E151" i="38"/>
  <c r="G150" i="38"/>
  <c r="E150" i="38"/>
  <c r="G149" i="38"/>
  <c r="E149" i="38"/>
  <c r="G148" i="38"/>
  <c r="E148" i="38"/>
  <c r="G147" i="38"/>
  <c r="E147" i="38"/>
  <c r="G146" i="38"/>
  <c r="E146" i="38"/>
  <c r="G145" i="38"/>
  <c r="E145" i="38"/>
  <c r="G144" i="38"/>
  <c r="E144" i="38"/>
  <c r="BJ143" i="38"/>
  <c r="AA143" i="38"/>
  <c r="Y143" i="38"/>
  <c r="X143" i="38"/>
  <c r="G143" i="38"/>
  <c r="E143" i="38"/>
  <c r="BJ142" i="38"/>
  <c r="AA142" i="38"/>
  <c r="Y142" i="38"/>
  <c r="X142" i="38"/>
  <c r="G142" i="38"/>
  <c r="E142" i="38"/>
  <c r="BJ141" i="38"/>
  <c r="AA141" i="38"/>
  <c r="Y141" i="38"/>
  <c r="X141" i="38"/>
  <c r="G141" i="38"/>
  <c r="E141" i="38"/>
  <c r="BJ140" i="38"/>
  <c r="AA140" i="38"/>
  <c r="Y140" i="38"/>
  <c r="X140" i="38"/>
  <c r="G140" i="38"/>
  <c r="E140" i="38"/>
  <c r="BJ139" i="38"/>
  <c r="AA139" i="38"/>
  <c r="Y139" i="38"/>
  <c r="X139" i="38"/>
  <c r="G139" i="38"/>
  <c r="E139" i="38"/>
  <c r="Y138" i="38"/>
  <c r="X138" i="38"/>
  <c r="G138" i="38"/>
  <c r="E138" i="38"/>
  <c r="Y137" i="38"/>
  <c r="X137" i="38"/>
  <c r="G137" i="38"/>
  <c r="E137" i="38"/>
  <c r="Y136" i="38"/>
  <c r="X136" i="38"/>
  <c r="E136" i="38"/>
  <c r="Y135" i="38"/>
  <c r="X135" i="38" s="1"/>
  <c r="BN134" i="38"/>
  <c r="BN135" i="38" s="1"/>
  <c r="BN136" i="38" s="1"/>
  <c r="BL134" i="38"/>
  <c r="BL135" i="38" s="1"/>
  <c r="BL136" i="38" s="1"/>
  <c r="Y134" i="38"/>
  <c r="X134" i="38"/>
  <c r="BN133" i="38"/>
  <c r="AA133" i="38"/>
  <c r="Y133" i="38"/>
  <c r="X133" i="38"/>
  <c r="AC132" i="38"/>
  <c r="X132" i="38"/>
  <c r="AA130" i="38"/>
  <c r="Y130" i="38"/>
  <c r="X130" i="38"/>
  <c r="AA129" i="38"/>
  <c r="Y129" i="38"/>
  <c r="X129" i="38"/>
  <c r="AA128" i="38"/>
  <c r="Y128" i="38"/>
  <c r="X128" i="38"/>
  <c r="Y127" i="38"/>
  <c r="X127" i="38"/>
  <c r="AA126" i="38"/>
  <c r="AC125" i="38"/>
  <c r="E124" i="38"/>
  <c r="AF123" i="38"/>
  <c r="G261" i="51"/>
  <c r="G260" i="51"/>
  <c r="G259" i="51"/>
  <c r="G258" i="51"/>
  <c r="G257" i="51"/>
  <c r="G256" i="51"/>
  <c r="G255" i="51"/>
  <c r="G252" i="51"/>
  <c r="G251" i="51"/>
  <c r="G250" i="51"/>
  <c r="G249" i="51"/>
  <c r="G248" i="51"/>
  <c r="G247" i="51"/>
  <c r="G246" i="51"/>
  <c r="G244" i="51"/>
  <c r="G240" i="51"/>
  <c r="G239" i="51"/>
  <c r="G238" i="51"/>
  <c r="G234" i="51"/>
  <c r="G233" i="51"/>
  <c r="G232" i="51"/>
  <c r="F256" i="51"/>
  <c r="F257" i="51"/>
  <c r="F258" i="51"/>
  <c r="F259" i="51"/>
  <c r="F260" i="51"/>
  <c r="F261" i="51"/>
  <c r="F255" i="51"/>
  <c r="F232" i="51"/>
  <c r="F233" i="51"/>
  <c r="F234" i="51"/>
  <c r="F238" i="51"/>
  <c r="F239" i="51"/>
  <c r="F240" i="51"/>
  <c r="F244" i="51"/>
  <c r="F246" i="51"/>
  <c r="F247" i="51"/>
  <c r="F248" i="51"/>
  <c r="F249" i="51"/>
  <c r="F250" i="51"/>
  <c r="F251" i="51"/>
  <c r="F252" i="51"/>
  <c r="I260" i="51"/>
  <c r="I259" i="51"/>
  <c r="I258" i="51"/>
  <c r="I257" i="51"/>
  <c r="I256" i="51"/>
  <c r="I255" i="51"/>
  <c r="F254" i="51"/>
  <c r="AR253" i="51"/>
  <c r="I253" i="51"/>
  <c r="AR252" i="51"/>
  <c r="I252" i="51"/>
  <c r="AR251" i="51"/>
  <c r="I251" i="51"/>
  <c r="AR250" i="51"/>
  <c r="I250" i="51"/>
  <c r="AR249" i="51"/>
  <c r="I249" i="51"/>
  <c r="AV248" i="51"/>
  <c r="AV249" i="51" s="1"/>
  <c r="AV250" i="51" s="1"/>
  <c r="AT248" i="51"/>
  <c r="AT249" i="51" s="1"/>
  <c r="AT250" i="51" s="1"/>
  <c r="I248" i="51"/>
  <c r="AV247" i="51"/>
  <c r="I247" i="51"/>
  <c r="I246" i="51"/>
  <c r="I244" i="51"/>
  <c r="F242" i="51"/>
  <c r="BK241" i="51"/>
  <c r="BJ241" i="51"/>
  <c r="I240" i="51"/>
  <c r="I239" i="51"/>
  <c r="I238" i="51"/>
  <c r="I237" i="51"/>
  <c r="I236" i="51"/>
  <c r="F235" i="51"/>
  <c r="I234" i="51"/>
  <c r="I233" i="51"/>
  <c r="I232" i="51"/>
  <c r="F230" i="51"/>
  <c r="B227" i="51"/>
  <c r="G243" i="51" s="1"/>
  <c r="F243" i="51" s="1"/>
  <c r="AE225" i="51"/>
  <c r="I216" i="51"/>
  <c r="F216" i="51"/>
  <c r="I215" i="51"/>
  <c r="F215" i="51"/>
  <c r="I214" i="51"/>
  <c r="F214" i="51"/>
  <c r="I211" i="51"/>
  <c r="F211" i="51"/>
  <c r="F210" i="51"/>
  <c r="I209" i="51"/>
  <c r="I208" i="51"/>
  <c r="F208" i="51"/>
  <c r="I207" i="51"/>
  <c r="F207" i="51"/>
  <c r="I206" i="51"/>
  <c r="F206" i="51"/>
  <c r="I205" i="51"/>
  <c r="F205" i="51"/>
  <c r="AR204" i="51"/>
  <c r="I204" i="51"/>
  <c r="F204" i="51"/>
  <c r="AR203" i="51"/>
  <c r="I203" i="51"/>
  <c r="F203" i="51"/>
  <c r="AR202" i="51"/>
  <c r="I202" i="51"/>
  <c r="F202" i="51"/>
  <c r="AR201" i="51"/>
  <c r="AR200" i="51"/>
  <c r="I199" i="51"/>
  <c r="F199" i="51"/>
  <c r="F198" i="51"/>
  <c r="AC197" i="51"/>
  <c r="AB197" i="51"/>
  <c r="I196" i="51"/>
  <c r="F196" i="51"/>
  <c r="AV195" i="51"/>
  <c r="AV196" i="51" s="1"/>
  <c r="AV197" i="51" s="1"/>
  <c r="AT195" i="51"/>
  <c r="AT196" i="51" s="1"/>
  <c r="AT197" i="51" s="1"/>
  <c r="I195" i="51"/>
  <c r="F195" i="51"/>
  <c r="AV194" i="51"/>
  <c r="I194" i="51"/>
  <c r="F194" i="51"/>
  <c r="I193" i="51"/>
  <c r="F193" i="51"/>
  <c r="I192" i="51"/>
  <c r="F192" i="51"/>
  <c r="F191" i="51"/>
  <c r="F186" i="51"/>
  <c r="B183" i="51"/>
  <c r="G215" i="51" s="1"/>
  <c r="BM181" i="51"/>
  <c r="AH14" i="61" l="1"/>
  <c r="L16" i="61"/>
  <c r="B16" i="61"/>
  <c r="B17" i="61" s="1"/>
  <c r="AH12" i="61"/>
  <c r="V15" i="61"/>
  <c r="AH13" i="61"/>
  <c r="E19" i="52"/>
  <c r="E18" i="52"/>
  <c r="E13" i="52"/>
  <c r="E22" i="52"/>
  <c r="E20" i="52"/>
  <c r="E21" i="52"/>
  <c r="G32" i="52"/>
  <c r="G35" i="52"/>
  <c r="G359" i="51"/>
  <c r="N383" i="51"/>
  <c r="G254" i="51"/>
  <c r="G361" i="51"/>
  <c r="G362" i="51"/>
  <c r="G355" i="51"/>
  <c r="F355" i="51" s="1"/>
  <c r="F353" i="51" s="1"/>
  <c r="F350" i="51" s="1"/>
  <c r="M349" i="51" s="1"/>
  <c r="G385" i="51"/>
  <c r="G358" i="51"/>
  <c r="F387" i="51"/>
  <c r="F385" i="51" s="1"/>
  <c r="N351" i="51"/>
  <c r="E134" i="38"/>
  <c r="Y132" i="38"/>
  <c r="E172" i="38"/>
  <c r="Y125" i="38"/>
  <c r="I235" i="50"/>
  <c r="F237" i="50"/>
  <c r="F201" i="50"/>
  <c r="I203" i="50"/>
  <c r="G256" i="50"/>
  <c r="I194" i="50"/>
  <c r="K202" i="50"/>
  <c r="K203" i="50" s="1"/>
  <c r="G194" i="50"/>
  <c r="I215" i="50"/>
  <c r="I248" i="50"/>
  <c r="F194" i="50"/>
  <c r="I202" i="50"/>
  <c r="I201" i="50" s="1"/>
  <c r="F213" i="50"/>
  <c r="K213" i="50" s="1"/>
  <c r="K214" i="50" s="1"/>
  <c r="G237" i="50"/>
  <c r="I247" i="50"/>
  <c r="I251" i="50"/>
  <c r="I262" i="50"/>
  <c r="G201" i="50"/>
  <c r="I214" i="50"/>
  <c r="G213" i="50"/>
  <c r="I233" i="50"/>
  <c r="I237" i="50"/>
  <c r="G244" i="50"/>
  <c r="I249" i="50"/>
  <c r="I250" i="50"/>
  <c r="F256" i="50"/>
  <c r="M186" i="50"/>
  <c r="F189" i="50"/>
  <c r="I190" i="50"/>
  <c r="I189" i="50" s="1"/>
  <c r="I234" i="50"/>
  <c r="I259" i="50"/>
  <c r="K194" i="50"/>
  <c r="K195" i="50" s="1"/>
  <c r="G232" i="50"/>
  <c r="I246" i="50"/>
  <c r="G189" i="50"/>
  <c r="F232" i="50"/>
  <c r="M229" i="50" s="1"/>
  <c r="I252" i="50"/>
  <c r="I384" i="50"/>
  <c r="F383" i="50"/>
  <c r="G383" i="50"/>
  <c r="F365" i="50"/>
  <c r="F374" i="50"/>
  <c r="G365" i="50"/>
  <c r="I367" i="50" s="1"/>
  <c r="M361" i="50"/>
  <c r="G374" i="50"/>
  <c r="E165" i="38"/>
  <c r="K164" i="38" s="1"/>
  <c r="E120" i="38"/>
  <c r="G136" i="38" s="1"/>
  <c r="G212" i="51"/>
  <c r="F212" i="51" s="1"/>
  <c r="M213" i="51" s="1"/>
  <c r="G213" i="51"/>
  <c r="F213" i="51" s="1"/>
  <c r="G245" i="51"/>
  <c r="F245" i="51" s="1"/>
  <c r="I191" i="51"/>
  <c r="G206" i="51"/>
  <c r="G231" i="51"/>
  <c r="F231" i="51" s="1"/>
  <c r="I231" i="51" s="1"/>
  <c r="I230" i="51" s="1"/>
  <c r="G236" i="51"/>
  <c r="F236" i="51" s="1"/>
  <c r="G187" i="51"/>
  <c r="F187" i="51" s="1"/>
  <c r="G214" i="51"/>
  <c r="G237" i="51"/>
  <c r="F237" i="51" s="1"/>
  <c r="I245" i="51"/>
  <c r="I235" i="51"/>
  <c r="I254" i="51"/>
  <c r="G230" i="51"/>
  <c r="G242" i="51"/>
  <c r="I243" i="51"/>
  <c r="G190" i="51"/>
  <c r="G194" i="51"/>
  <c r="G195" i="51"/>
  <c r="G200" i="51"/>
  <c r="G201" i="51"/>
  <c r="G202" i="51"/>
  <c r="G203" i="51"/>
  <c r="G204" i="51"/>
  <c r="G205" i="51"/>
  <c r="G211" i="51"/>
  <c r="N228" i="51"/>
  <c r="G189" i="51"/>
  <c r="G193" i="51"/>
  <c r="G196" i="51"/>
  <c r="G199" i="51"/>
  <c r="G208" i="51"/>
  <c r="M212" i="51"/>
  <c r="G216" i="51"/>
  <c r="N184" i="51"/>
  <c r="G188" i="51"/>
  <c r="G192" i="51"/>
  <c r="G207" i="51"/>
  <c r="I295" i="51"/>
  <c r="G295" i="51"/>
  <c r="F295" i="51"/>
  <c r="I294" i="51"/>
  <c r="G294" i="51"/>
  <c r="F294" i="51"/>
  <c r="I293" i="51"/>
  <c r="G293" i="51"/>
  <c r="F293" i="51"/>
  <c r="I292" i="51"/>
  <c r="G292" i="51"/>
  <c r="F292" i="51"/>
  <c r="I291" i="51"/>
  <c r="G291" i="51"/>
  <c r="F291" i="51"/>
  <c r="I290" i="51"/>
  <c r="G290" i="51"/>
  <c r="F290" i="51"/>
  <c r="G289" i="51"/>
  <c r="F289" i="51" s="1"/>
  <c r="B283" i="51"/>
  <c r="I287" i="51" s="1"/>
  <c r="I279" i="51"/>
  <c r="G279" i="51"/>
  <c r="F279" i="51"/>
  <c r="I278" i="51"/>
  <c r="G278" i="51"/>
  <c r="F278" i="51"/>
  <c r="I277" i="51"/>
  <c r="G277" i="51"/>
  <c r="F277" i="51"/>
  <c r="I276" i="51"/>
  <c r="G276" i="51"/>
  <c r="F276" i="51"/>
  <c r="I275" i="51"/>
  <c r="G275" i="51"/>
  <c r="F275" i="51"/>
  <c r="I274" i="51"/>
  <c r="G274" i="51"/>
  <c r="F274" i="51"/>
  <c r="G272" i="51"/>
  <c r="B272" i="51"/>
  <c r="G286" i="51" s="1"/>
  <c r="F286" i="51" s="1"/>
  <c r="M266" i="51"/>
  <c r="X270" i="51" s="1"/>
  <c r="M18" i="51"/>
  <c r="I79" i="38"/>
  <c r="H79" i="38"/>
  <c r="I78" i="38"/>
  <c r="H78" i="38"/>
  <c r="I77" i="38"/>
  <c r="H77" i="38"/>
  <c r="I76" i="38"/>
  <c r="H76" i="38"/>
  <c r="I75" i="38"/>
  <c r="H75" i="38"/>
  <c r="I74" i="38"/>
  <c r="H74" i="38"/>
  <c r="I73" i="38"/>
  <c r="H73" i="38"/>
  <c r="I72" i="38"/>
  <c r="H72" i="38"/>
  <c r="I71" i="38"/>
  <c r="H71" i="38"/>
  <c r="I70" i="38"/>
  <c r="H70" i="38"/>
  <c r="I69" i="38"/>
  <c r="H69" i="38"/>
  <c r="I68" i="38"/>
  <c r="H68" i="38"/>
  <c r="I67" i="38"/>
  <c r="H67" i="38"/>
  <c r="I66" i="38"/>
  <c r="H66" i="38"/>
  <c r="I65" i="38"/>
  <c r="H65" i="38"/>
  <c r="I64" i="38"/>
  <c r="H64" i="38"/>
  <c r="I63" i="38"/>
  <c r="H63" i="38"/>
  <c r="H41" i="38"/>
  <c r="H40" i="38"/>
  <c r="H39" i="38"/>
  <c r="H38" i="38"/>
  <c r="H37" i="38"/>
  <c r="H36" i="38"/>
  <c r="H35" i="38"/>
  <c r="H34" i="38"/>
  <c r="H33" i="38"/>
  <c r="H32" i="38"/>
  <c r="H31" i="38"/>
  <c r="H30" i="38"/>
  <c r="H29" i="38"/>
  <c r="H28" i="38"/>
  <c r="H27" i="38"/>
  <c r="H26" i="38"/>
  <c r="H25" i="38"/>
  <c r="I32" i="38"/>
  <c r="I33" i="38"/>
  <c r="I34" i="38"/>
  <c r="I35" i="38"/>
  <c r="I36" i="38"/>
  <c r="I37" i="38"/>
  <c r="I38" i="38"/>
  <c r="I39" i="38"/>
  <c r="I40" i="38"/>
  <c r="I41" i="38"/>
  <c r="I25" i="38"/>
  <c r="I26" i="38"/>
  <c r="I27" i="38"/>
  <c r="I28" i="38"/>
  <c r="I29" i="38"/>
  <c r="I30" i="38"/>
  <c r="I31" i="38"/>
  <c r="M270" i="50"/>
  <c r="X273" i="50" s="1"/>
  <c r="B270" i="50"/>
  <c r="S277" i="50" s="1"/>
  <c r="N495" i="50"/>
  <c r="N9" i="50" s="1"/>
  <c r="N18" i="50"/>
  <c r="N4" i="50" s="1"/>
  <c r="G559" i="50"/>
  <c r="G558" i="50"/>
  <c r="G557" i="50"/>
  <c r="G556" i="50"/>
  <c r="G555" i="50"/>
  <c r="G554" i="50"/>
  <c r="G553" i="50"/>
  <c r="G552" i="50"/>
  <c r="G551" i="50"/>
  <c r="G550" i="50"/>
  <c r="G549" i="50"/>
  <c r="G548" i="50"/>
  <c r="G547" i="50"/>
  <c r="G546" i="50"/>
  <c r="G545" i="50"/>
  <c r="G544" i="50"/>
  <c r="G543" i="50"/>
  <c r="F543" i="50" s="1"/>
  <c r="I543" i="50" s="1"/>
  <c r="I547" i="50"/>
  <c r="I548" i="50"/>
  <c r="I549" i="50"/>
  <c r="I550" i="50"/>
  <c r="I551" i="50"/>
  <c r="I552" i="50"/>
  <c r="I553" i="50"/>
  <c r="I554" i="50"/>
  <c r="I555" i="50"/>
  <c r="I556" i="50"/>
  <c r="I557" i="50"/>
  <c r="I558" i="50"/>
  <c r="I559" i="50"/>
  <c r="I545" i="50"/>
  <c r="F545" i="50"/>
  <c r="F546" i="50"/>
  <c r="I546" i="50" s="1"/>
  <c r="F547" i="50"/>
  <c r="F548" i="50"/>
  <c r="F549" i="50"/>
  <c r="F550" i="50"/>
  <c r="F551" i="50"/>
  <c r="F552" i="50"/>
  <c r="F553" i="50"/>
  <c r="F554" i="50"/>
  <c r="F555" i="50"/>
  <c r="F556" i="50"/>
  <c r="F557" i="50"/>
  <c r="F558" i="50"/>
  <c r="F559" i="50"/>
  <c r="AR559" i="50"/>
  <c r="AR558" i="50"/>
  <c r="AR557" i="50"/>
  <c r="AR556" i="50"/>
  <c r="AR555" i="50"/>
  <c r="AV550" i="50"/>
  <c r="AV551" i="50" s="1"/>
  <c r="AV552" i="50" s="1"/>
  <c r="AT550" i="50"/>
  <c r="AT551" i="50" s="1"/>
  <c r="AT552" i="50" s="1"/>
  <c r="AV549" i="50"/>
  <c r="N539" i="50"/>
  <c r="AR526" i="50"/>
  <c r="I526" i="50"/>
  <c r="G526" i="50"/>
  <c r="F526" i="50"/>
  <c r="AR525" i="50"/>
  <c r="I525" i="50"/>
  <c r="G525" i="50"/>
  <c r="F525" i="50"/>
  <c r="AR524" i="50"/>
  <c r="I524" i="50"/>
  <c r="G524" i="50"/>
  <c r="F524" i="50"/>
  <c r="AR523" i="50"/>
  <c r="I523" i="50"/>
  <c r="G523" i="50"/>
  <c r="F523" i="50"/>
  <c r="AR522" i="50"/>
  <c r="I522" i="50"/>
  <c r="G522" i="50"/>
  <c r="F522" i="50"/>
  <c r="I521" i="50"/>
  <c r="G521" i="50"/>
  <c r="F521" i="50"/>
  <c r="I520" i="50"/>
  <c r="G520" i="50"/>
  <c r="F520" i="50"/>
  <c r="I519" i="50"/>
  <c r="G519" i="50"/>
  <c r="F519" i="50"/>
  <c r="I518" i="50"/>
  <c r="G518" i="50"/>
  <c r="F518" i="50"/>
  <c r="AV517" i="50"/>
  <c r="AV518" i="50" s="1"/>
  <c r="AV519" i="50" s="1"/>
  <c r="AT517" i="50"/>
  <c r="AT518" i="50" s="1"/>
  <c r="AT519" i="50" s="1"/>
  <c r="I517" i="50"/>
  <c r="G517" i="50"/>
  <c r="F517" i="50"/>
  <c r="AV516" i="50"/>
  <c r="I516" i="50"/>
  <c r="G516" i="50"/>
  <c r="F516" i="50"/>
  <c r="I515" i="50"/>
  <c r="G515" i="50"/>
  <c r="F515" i="50"/>
  <c r="G514" i="50"/>
  <c r="I513" i="50"/>
  <c r="G513" i="50"/>
  <c r="F513" i="50"/>
  <c r="I512" i="50"/>
  <c r="G512" i="50"/>
  <c r="F512" i="50"/>
  <c r="I511" i="50"/>
  <c r="G511" i="50"/>
  <c r="F511" i="50"/>
  <c r="I510" i="50"/>
  <c r="G510" i="50"/>
  <c r="F510" i="50"/>
  <c r="N506" i="50"/>
  <c r="AH15" i="61" l="1"/>
  <c r="B19" i="61"/>
  <c r="B20" i="61" s="1"/>
  <c r="B21" i="61"/>
  <c r="B22" i="61" s="1"/>
  <c r="D5" i="61" s="1"/>
  <c r="V16" i="61"/>
  <c r="L18" i="61"/>
  <c r="G177" i="38"/>
  <c r="G28" i="52"/>
  <c r="G172" i="38"/>
  <c r="I385" i="51"/>
  <c r="I213" i="51"/>
  <c r="G353" i="51"/>
  <c r="G350" i="51" s="1"/>
  <c r="I350" i="51" s="1"/>
  <c r="I355" i="51"/>
  <c r="I353" i="51" s="1"/>
  <c r="I387" i="51"/>
  <c r="G174" i="38"/>
  <c r="G176" i="38"/>
  <c r="G134" i="38"/>
  <c r="Y122" i="38"/>
  <c r="AA135" i="38" s="1"/>
  <c r="G169" i="38"/>
  <c r="G165" i="38" s="1"/>
  <c r="G178" i="38"/>
  <c r="G175" i="38"/>
  <c r="E16" i="52"/>
  <c r="I213" i="50"/>
  <c r="I186" i="50" s="1"/>
  <c r="I258" i="50"/>
  <c r="I256" i="50" s="1"/>
  <c r="F244" i="50"/>
  <c r="I244" i="50"/>
  <c r="I232" i="50"/>
  <c r="M185" i="50"/>
  <c r="G186" i="50"/>
  <c r="M228" i="50"/>
  <c r="G229" i="50"/>
  <c r="F363" i="50"/>
  <c r="I379" i="50"/>
  <c r="I377" i="50"/>
  <c r="I375" i="50"/>
  <c r="I380" i="50"/>
  <c r="I376" i="50"/>
  <c r="I381" i="50"/>
  <c r="I378" i="50"/>
  <c r="I371" i="50"/>
  <c r="I370" i="50"/>
  <c r="I368" i="50"/>
  <c r="I369" i="50"/>
  <c r="I365" i="50"/>
  <c r="G363" i="50"/>
  <c r="G124" i="38"/>
  <c r="G120" i="38" s="1"/>
  <c r="K119" i="38"/>
  <c r="G235" i="51"/>
  <c r="G227" i="51" s="1"/>
  <c r="I212" i="51"/>
  <c r="G191" i="51"/>
  <c r="I187" i="51"/>
  <c r="I273" i="51"/>
  <c r="I242" i="51"/>
  <c r="I227" i="51" s="1"/>
  <c r="F201" i="51"/>
  <c r="I201" i="51" s="1"/>
  <c r="F190" i="51"/>
  <c r="I190" i="51" s="1"/>
  <c r="F188" i="51"/>
  <c r="I188" i="51" s="1"/>
  <c r="F189" i="51"/>
  <c r="I189" i="51" s="1"/>
  <c r="F200" i="51"/>
  <c r="I200" i="51" s="1"/>
  <c r="G198" i="51"/>
  <c r="G186" i="51"/>
  <c r="G210" i="51"/>
  <c r="I284" i="51"/>
  <c r="G285" i="51"/>
  <c r="F285" i="51" s="1"/>
  <c r="I288" i="51"/>
  <c r="B269" i="51"/>
  <c r="G287" i="51"/>
  <c r="F287" i="51" s="1"/>
  <c r="I286" i="51"/>
  <c r="G273" i="51"/>
  <c r="F273" i="51" s="1"/>
  <c r="F272" i="51" s="1"/>
  <c r="G284" i="51"/>
  <c r="I285" i="51"/>
  <c r="G288" i="51"/>
  <c r="F288" i="51" s="1"/>
  <c r="I289" i="51"/>
  <c r="F544" i="50"/>
  <c r="I544" i="50" s="1"/>
  <c r="G508" i="50"/>
  <c r="M504" i="50" s="1"/>
  <c r="G541" i="50"/>
  <c r="M537" i="50" s="1"/>
  <c r="F514" i="50"/>
  <c r="I514" i="50" s="1"/>
  <c r="I508" i="50" s="1"/>
  <c r="I101" i="51"/>
  <c r="G101" i="51"/>
  <c r="I100" i="51"/>
  <c r="G100" i="51"/>
  <c r="I99" i="51"/>
  <c r="G99" i="51"/>
  <c r="I98" i="51"/>
  <c r="G98" i="51"/>
  <c r="I97" i="51"/>
  <c r="G97" i="51"/>
  <c r="I96" i="51"/>
  <c r="G96" i="51"/>
  <c r="I95" i="51"/>
  <c r="G95" i="51"/>
  <c r="I94" i="51"/>
  <c r="G94" i="51"/>
  <c r="I93" i="51"/>
  <c r="G93" i="51"/>
  <c r="I92" i="51"/>
  <c r="G92" i="51"/>
  <c r="I91" i="51"/>
  <c r="G91" i="51"/>
  <c r="I90" i="51"/>
  <c r="G90" i="51"/>
  <c r="F90" i="51" s="1"/>
  <c r="I83" i="51"/>
  <c r="G83" i="51"/>
  <c r="I82" i="51"/>
  <c r="G82" i="51"/>
  <c r="I81" i="51"/>
  <c r="G81" i="51"/>
  <c r="I80" i="51"/>
  <c r="G80" i="51"/>
  <c r="I79" i="51"/>
  <c r="G79" i="51"/>
  <c r="I78" i="51"/>
  <c r="G78" i="51"/>
  <c r="I77" i="51"/>
  <c r="G77" i="51"/>
  <c r="I76" i="51"/>
  <c r="G76" i="51"/>
  <c r="I75" i="51"/>
  <c r="G75" i="51"/>
  <c r="I74" i="51"/>
  <c r="G74" i="51"/>
  <c r="I73" i="51"/>
  <c r="G73" i="51"/>
  <c r="I72" i="51"/>
  <c r="G72" i="51"/>
  <c r="I65" i="51"/>
  <c r="G65" i="51"/>
  <c r="I64" i="51"/>
  <c r="G64" i="51"/>
  <c r="I63" i="51"/>
  <c r="G63" i="51"/>
  <c r="I62" i="51"/>
  <c r="G62" i="51"/>
  <c r="I61" i="51"/>
  <c r="G61" i="51"/>
  <c r="G60" i="51"/>
  <c r="G59" i="51"/>
  <c r="G58" i="51"/>
  <c r="F58" i="51" s="1"/>
  <c r="G57" i="51"/>
  <c r="G56" i="51"/>
  <c r="F56" i="51" s="1"/>
  <c r="G55" i="51"/>
  <c r="I47" i="51"/>
  <c r="G47" i="51"/>
  <c r="I46" i="51"/>
  <c r="G46" i="51"/>
  <c r="I45" i="51"/>
  <c r="G45" i="51"/>
  <c r="I44" i="51"/>
  <c r="G44" i="51"/>
  <c r="I43" i="51"/>
  <c r="G43" i="51"/>
  <c r="I42" i="51"/>
  <c r="G42" i="51"/>
  <c r="I41" i="51"/>
  <c r="G41" i="51"/>
  <c r="I40" i="51"/>
  <c r="G40" i="51"/>
  <c r="I39" i="51"/>
  <c r="G39" i="51"/>
  <c r="I38" i="51"/>
  <c r="G38" i="51"/>
  <c r="I37" i="51"/>
  <c r="G37" i="51"/>
  <c r="I36" i="51"/>
  <c r="G36" i="51"/>
  <c r="I31" i="51"/>
  <c r="G31" i="51"/>
  <c r="I30" i="51"/>
  <c r="G30" i="51"/>
  <c r="I29" i="51"/>
  <c r="G29" i="51"/>
  <c r="I28" i="51"/>
  <c r="G28" i="51"/>
  <c r="I27" i="51"/>
  <c r="G27" i="51"/>
  <c r="I26" i="51"/>
  <c r="G26" i="51"/>
  <c r="F96" i="51"/>
  <c r="F97" i="51"/>
  <c r="F98" i="51"/>
  <c r="F99" i="51"/>
  <c r="F100" i="51"/>
  <c r="F101" i="51"/>
  <c r="F91" i="51"/>
  <c r="F92" i="51"/>
  <c r="F93" i="51"/>
  <c r="F94" i="51"/>
  <c r="F95" i="51"/>
  <c r="F76" i="51"/>
  <c r="F77" i="51"/>
  <c r="F78" i="51"/>
  <c r="F79" i="51"/>
  <c r="F80" i="51"/>
  <c r="F81" i="51"/>
  <c r="F82" i="51"/>
  <c r="F83" i="51"/>
  <c r="F72" i="51"/>
  <c r="F73" i="51"/>
  <c r="F74" i="51"/>
  <c r="F75" i="51"/>
  <c r="F63" i="51"/>
  <c r="F64" i="51"/>
  <c r="F65" i="51"/>
  <c r="F59" i="51"/>
  <c r="F61" i="51"/>
  <c r="F62" i="51"/>
  <c r="F38" i="51"/>
  <c r="F39" i="51"/>
  <c r="F40" i="51"/>
  <c r="F41" i="51"/>
  <c r="F42" i="51"/>
  <c r="F43" i="51"/>
  <c r="F44" i="51"/>
  <c r="F45" i="51"/>
  <c r="F46" i="51"/>
  <c r="F47" i="51"/>
  <c r="F36" i="51"/>
  <c r="F37" i="51"/>
  <c r="F26" i="51"/>
  <c r="F27" i="51"/>
  <c r="F28" i="51"/>
  <c r="F29" i="51"/>
  <c r="F30" i="51"/>
  <c r="F31" i="51"/>
  <c r="I102" i="50"/>
  <c r="G102" i="50"/>
  <c r="I101" i="50"/>
  <c r="G101" i="50"/>
  <c r="I100" i="50"/>
  <c r="G100" i="50"/>
  <c r="I99" i="50"/>
  <c r="G99" i="50"/>
  <c r="I98" i="50"/>
  <c r="G98" i="50"/>
  <c r="I97" i="50"/>
  <c r="G97" i="50"/>
  <c r="I96" i="50"/>
  <c r="G96" i="50"/>
  <c r="I95" i="50"/>
  <c r="G95" i="50"/>
  <c r="I94" i="50"/>
  <c r="G94" i="50"/>
  <c r="I93" i="50"/>
  <c r="G93" i="50"/>
  <c r="I92" i="50"/>
  <c r="G92" i="50"/>
  <c r="G91" i="50"/>
  <c r="F91" i="50" s="1"/>
  <c r="G90" i="50"/>
  <c r="F90" i="50" s="1"/>
  <c r="G89" i="50"/>
  <c r="I84" i="50"/>
  <c r="G84" i="50"/>
  <c r="I83" i="50"/>
  <c r="G83" i="50"/>
  <c r="I82" i="50"/>
  <c r="G82" i="50"/>
  <c r="I81" i="50"/>
  <c r="G81" i="50"/>
  <c r="I80" i="50"/>
  <c r="G80" i="50"/>
  <c r="I79" i="50"/>
  <c r="G79" i="50"/>
  <c r="I78" i="50"/>
  <c r="G78" i="50"/>
  <c r="I77" i="50"/>
  <c r="G77" i="50"/>
  <c r="I76" i="50"/>
  <c r="G76" i="50"/>
  <c r="I75" i="50"/>
  <c r="G75" i="50"/>
  <c r="I74" i="50"/>
  <c r="G74" i="50"/>
  <c r="I73" i="50"/>
  <c r="G73" i="50"/>
  <c r="G72" i="50"/>
  <c r="F72" i="50" s="1"/>
  <c r="G71" i="50"/>
  <c r="I66" i="50"/>
  <c r="G66" i="50"/>
  <c r="I65" i="50"/>
  <c r="G65" i="50"/>
  <c r="I64" i="50"/>
  <c r="G64" i="50"/>
  <c r="I63" i="50"/>
  <c r="G63" i="50"/>
  <c r="I62" i="50"/>
  <c r="G62" i="50"/>
  <c r="G61" i="50"/>
  <c r="F61" i="50" s="1"/>
  <c r="G60" i="50"/>
  <c r="F60" i="50" s="1"/>
  <c r="G59" i="50"/>
  <c r="F59" i="50" s="1"/>
  <c r="G58" i="50"/>
  <c r="F58" i="50" s="1"/>
  <c r="G57" i="50"/>
  <c r="F57" i="50" s="1"/>
  <c r="G56" i="50"/>
  <c r="F56" i="50" s="1"/>
  <c r="G55" i="50"/>
  <c r="G54" i="50"/>
  <c r="F54" i="50" s="1"/>
  <c r="G53" i="50"/>
  <c r="F53" i="50" s="1"/>
  <c r="I48" i="50"/>
  <c r="G48" i="50"/>
  <c r="I47" i="50"/>
  <c r="G47" i="50"/>
  <c r="I46" i="50"/>
  <c r="G46" i="50"/>
  <c r="I45" i="50"/>
  <c r="G45" i="50"/>
  <c r="I44" i="50"/>
  <c r="G44" i="50"/>
  <c r="I43" i="50"/>
  <c r="G43" i="50"/>
  <c r="I42" i="50"/>
  <c r="G42" i="50"/>
  <c r="I41" i="50"/>
  <c r="G41" i="50"/>
  <c r="I40" i="50"/>
  <c r="G40" i="50"/>
  <c r="I39" i="50"/>
  <c r="G39" i="50"/>
  <c r="I38" i="50"/>
  <c r="G38" i="50"/>
  <c r="I37" i="50"/>
  <c r="G37" i="50"/>
  <c r="I32" i="50"/>
  <c r="G32" i="50"/>
  <c r="I31" i="50"/>
  <c r="G31" i="50"/>
  <c r="I30" i="50"/>
  <c r="G30" i="50"/>
  <c r="I29" i="50"/>
  <c r="G29" i="50"/>
  <c r="I28" i="50"/>
  <c r="G28" i="50"/>
  <c r="I27" i="50"/>
  <c r="G27" i="50"/>
  <c r="G26" i="50"/>
  <c r="F26" i="50" s="1"/>
  <c r="F94" i="50"/>
  <c r="F95" i="50"/>
  <c r="F96" i="50"/>
  <c r="F97" i="50"/>
  <c r="F98" i="50"/>
  <c r="F99" i="50"/>
  <c r="F100" i="50"/>
  <c r="F101" i="50"/>
  <c r="F102" i="50"/>
  <c r="F89" i="50"/>
  <c r="F92" i="50"/>
  <c r="F93" i="50"/>
  <c r="F74" i="50"/>
  <c r="F75" i="50"/>
  <c r="F76" i="50"/>
  <c r="F77" i="50"/>
  <c r="F78" i="50"/>
  <c r="F79" i="50"/>
  <c r="F80" i="50"/>
  <c r="F81" i="50"/>
  <c r="F82" i="50"/>
  <c r="F83" i="50"/>
  <c r="F84" i="50"/>
  <c r="F71" i="50"/>
  <c r="F73" i="50"/>
  <c r="F27" i="50"/>
  <c r="F28" i="50"/>
  <c r="F29" i="50"/>
  <c r="F30" i="50"/>
  <c r="F31" i="50"/>
  <c r="F32" i="50"/>
  <c r="F48" i="50"/>
  <c r="F47" i="50"/>
  <c r="F46" i="50"/>
  <c r="F45" i="50"/>
  <c r="F44" i="50"/>
  <c r="F43" i="50"/>
  <c r="F42" i="50"/>
  <c r="F41" i="50"/>
  <c r="F40" i="50"/>
  <c r="F39" i="50"/>
  <c r="F38" i="50"/>
  <c r="F37" i="50"/>
  <c r="F62" i="50"/>
  <c r="F63" i="50"/>
  <c r="F64" i="50"/>
  <c r="F65" i="50"/>
  <c r="F66" i="50"/>
  <c r="F55" i="50"/>
  <c r="X22" i="51"/>
  <c r="B18" i="50"/>
  <c r="X24" i="50" s="1"/>
  <c r="X23" i="50"/>
  <c r="M19" i="50"/>
  <c r="B87" i="51"/>
  <c r="I88" i="51" s="1"/>
  <c r="F84" i="51"/>
  <c r="B69" i="51"/>
  <c r="I71" i="51" s="1"/>
  <c r="F66" i="51"/>
  <c r="B51" i="51"/>
  <c r="I58" i="51" s="1"/>
  <c r="B35" i="51"/>
  <c r="G24" i="51"/>
  <c r="B24" i="51"/>
  <c r="G88" i="51" s="1"/>
  <c r="F303" i="50"/>
  <c r="F302" i="50"/>
  <c r="F301" i="50"/>
  <c r="F300" i="50"/>
  <c r="G299" i="50"/>
  <c r="F299" i="50" s="1"/>
  <c r="G298" i="50"/>
  <c r="F298" i="50" s="1"/>
  <c r="G297" i="50"/>
  <c r="F297" i="50" s="1"/>
  <c r="F294" i="50"/>
  <c r="G293" i="50"/>
  <c r="F293" i="50" s="1"/>
  <c r="G292" i="50"/>
  <c r="F292" i="50" s="1"/>
  <c r="G291" i="50"/>
  <c r="F291" i="50" s="1"/>
  <c r="G290" i="50"/>
  <c r="F290" i="50" s="1"/>
  <c r="G289" i="50"/>
  <c r="F289" i="50" s="1"/>
  <c r="G288" i="50"/>
  <c r="F288" i="50" s="1"/>
  <c r="G284" i="50"/>
  <c r="F284" i="50" s="1"/>
  <c r="G283" i="50"/>
  <c r="F283" i="50" s="1"/>
  <c r="G282" i="50"/>
  <c r="F282" i="50" s="1"/>
  <c r="G281" i="50"/>
  <c r="F281" i="50" s="1"/>
  <c r="G280" i="50"/>
  <c r="F280" i="50" s="1"/>
  <c r="G279" i="50"/>
  <c r="B88" i="50"/>
  <c r="I90" i="50" s="1"/>
  <c r="B70" i="50"/>
  <c r="I71" i="50" s="1"/>
  <c r="B52" i="50"/>
  <c r="I61" i="50" s="1"/>
  <c r="B36" i="50"/>
  <c r="B25" i="50"/>
  <c r="I26" i="50" s="1"/>
  <c r="L19" i="61" l="1"/>
  <c r="V17" i="61"/>
  <c r="V19" i="61" s="1"/>
  <c r="V20" i="61" s="1"/>
  <c r="V21" i="61" s="1"/>
  <c r="V22" i="61" s="1"/>
  <c r="V23" i="61" s="1"/>
  <c r="V24" i="61" s="1"/>
  <c r="V25" i="61" s="1"/>
  <c r="V26" i="61" s="1"/>
  <c r="V27" i="61" s="1"/>
  <c r="V28" i="61" s="1"/>
  <c r="V31" i="61" s="1"/>
  <c r="V32" i="61" s="1"/>
  <c r="V33" i="61" s="1"/>
  <c r="V34" i="61" s="1"/>
  <c r="V35" i="61" s="1"/>
  <c r="V36" i="61" s="1"/>
  <c r="V37" i="61" s="1"/>
  <c r="V38" i="61" s="1"/>
  <c r="V39" i="61" s="1"/>
  <c r="V40" i="61" s="1"/>
  <c r="V41" i="61" s="1"/>
  <c r="V42" i="61" s="1"/>
  <c r="V43" i="61" s="1"/>
  <c r="V44" i="61" s="1"/>
  <c r="V45" i="61" s="1"/>
  <c r="D6" i="61"/>
  <c r="AH16" i="61"/>
  <c r="I210" i="51"/>
  <c r="AA132" i="38"/>
  <c r="AA125" i="38"/>
  <c r="AA122" i="38" s="1"/>
  <c r="AA137" i="38"/>
  <c r="AA138" i="38"/>
  <c r="AA127" i="38"/>
  <c r="AA136" i="38"/>
  <c r="AE121" i="38"/>
  <c r="AA134" i="38"/>
  <c r="E9" i="52"/>
  <c r="I229" i="50"/>
  <c r="F229" i="50" s="1"/>
  <c r="F186" i="50"/>
  <c r="I374" i="50"/>
  <c r="I366" i="50"/>
  <c r="I383" i="50"/>
  <c r="F227" i="51"/>
  <c r="I198" i="51"/>
  <c r="I186" i="51"/>
  <c r="G183" i="51"/>
  <c r="G283" i="51"/>
  <c r="F284" i="51"/>
  <c r="F283" i="51" s="1"/>
  <c r="F269" i="51" s="1"/>
  <c r="I70" i="51"/>
  <c r="G52" i="51"/>
  <c r="F52" i="51" s="1"/>
  <c r="G53" i="51"/>
  <c r="F53" i="51" s="1"/>
  <c r="G71" i="51"/>
  <c r="F71" i="51" s="1"/>
  <c r="I89" i="51"/>
  <c r="G25" i="51"/>
  <c r="G54" i="51"/>
  <c r="F54" i="51" s="1"/>
  <c r="G89" i="51"/>
  <c r="F89" i="51" s="1"/>
  <c r="I25" i="51"/>
  <c r="G70" i="51"/>
  <c r="F70" i="51" s="1"/>
  <c r="I53" i="51"/>
  <c r="I55" i="51"/>
  <c r="I57" i="51"/>
  <c r="I59" i="51"/>
  <c r="I52" i="51"/>
  <c r="I54" i="51"/>
  <c r="I56" i="51"/>
  <c r="I60" i="51"/>
  <c r="F287" i="50"/>
  <c r="G278" i="50"/>
  <c r="F279" i="50"/>
  <c r="I56" i="50"/>
  <c r="K288" i="50"/>
  <c r="K289" i="50" s="1"/>
  <c r="I54" i="50"/>
  <c r="I60" i="50"/>
  <c r="I58" i="50"/>
  <c r="F508" i="50"/>
  <c r="M505" i="50" s="1"/>
  <c r="I72" i="50"/>
  <c r="I541" i="50"/>
  <c r="F541" i="50"/>
  <c r="M538" i="50" s="1"/>
  <c r="I53" i="50"/>
  <c r="I55" i="50"/>
  <c r="I57" i="50"/>
  <c r="I59" i="50"/>
  <c r="F88" i="51"/>
  <c r="F60" i="51"/>
  <c r="F55" i="51"/>
  <c r="F57" i="51"/>
  <c r="I89" i="50"/>
  <c r="I91" i="50"/>
  <c r="G25" i="50"/>
  <c r="G33" i="50" s="1"/>
  <c r="K280" i="50"/>
  <c r="K281" i="50" s="1"/>
  <c r="G296" i="50"/>
  <c r="I298" i="50" s="1"/>
  <c r="M274" i="50"/>
  <c r="F36" i="50"/>
  <c r="F49" i="50" s="1"/>
  <c r="G36" i="50"/>
  <c r="G35" i="51"/>
  <c r="F35" i="51"/>
  <c r="B21" i="51"/>
  <c r="F296" i="50"/>
  <c r="K296" i="50" s="1"/>
  <c r="K297" i="50" s="1"/>
  <c r="F25" i="50"/>
  <c r="G287" i="50"/>
  <c r="I289" i="50" s="1"/>
  <c r="AH17" i="61" l="1"/>
  <c r="AH18" i="61" s="1"/>
  <c r="AH19" i="61"/>
  <c r="AH20" i="61" s="1"/>
  <c r="AH21" i="61" s="1"/>
  <c r="AH22" i="61" s="1"/>
  <c r="AH23" i="61" s="1"/>
  <c r="AH24" i="61" s="1"/>
  <c r="AH25" i="61" s="1"/>
  <c r="AH26" i="61" s="1"/>
  <c r="AH27" i="61" s="1"/>
  <c r="AH28" i="61" s="1"/>
  <c r="AH29" i="61" s="1"/>
  <c r="AH30" i="61" s="1"/>
  <c r="D7" i="61"/>
  <c r="V50" i="61"/>
  <c r="V51" i="61" s="1"/>
  <c r="V52" i="61" s="1"/>
  <c r="V53" i="61" s="1"/>
  <c r="V54" i="61" s="1"/>
  <c r="V55" i="61" s="1"/>
  <c r="V56" i="61" s="1"/>
  <c r="V57" i="61" s="1"/>
  <c r="V58" i="61" s="1"/>
  <c r="V59" i="61" s="1"/>
  <c r="V60" i="61" s="1"/>
  <c r="V61" i="61" s="1"/>
  <c r="V62" i="61" s="1"/>
  <c r="X5" i="61" s="1"/>
  <c r="V46" i="61"/>
  <c r="V47" i="61" s="1"/>
  <c r="V48" i="61" s="1"/>
  <c r="V49" i="61" s="1"/>
  <c r="L20" i="61"/>
  <c r="L21" i="61" s="1"/>
  <c r="L22" i="61" s="1"/>
  <c r="L23" i="61" s="1"/>
  <c r="L24" i="61" s="1"/>
  <c r="L25" i="61" s="1"/>
  <c r="L26" i="61" s="1"/>
  <c r="L27" i="61" s="1"/>
  <c r="L28" i="61" s="1"/>
  <c r="L29" i="61" s="1"/>
  <c r="L30" i="61" s="1"/>
  <c r="L31" i="61" s="1"/>
  <c r="L32" i="61" s="1"/>
  <c r="L33" i="61" s="1"/>
  <c r="L34" i="61" s="1"/>
  <c r="L35" i="61" s="1"/>
  <c r="L36" i="61" s="1"/>
  <c r="L37" i="61" s="1"/>
  <c r="L38" i="61" s="1"/>
  <c r="L40" i="61" s="1"/>
  <c r="L41" i="61" s="1"/>
  <c r="L42" i="61" s="1"/>
  <c r="L43" i="61" s="1"/>
  <c r="L44" i="61" s="1"/>
  <c r="L45" i="61" s="1"/>
  <c r="L46" i="61" s="1"/>
  <c r="L47" i="61" s="1"/>
  <c r="L48" i="61" s="1"/>
  <c r="L49" i="61" s="1"/>
  <c r="L50" i="61" s="1"/>
  <c r="L51" i="61" s="1"/>
  <c r="L52" i="61" s="1"/>
  <c r="N5" i="61" s="1"/>
  <c r="G22" i="52"/>
  <c r="G20" i="52"/>
  <c r="G21" i="52"/>
  <c r="G19" i="52"/>
  <c r="G18" i="52"/>
  <c r="I183" i="51"/>
  <c r="F183" i="51" s="1"/>
  <c r="G13" i="52"/>
  <c r="G16" i="52"/>
  <c r="F278" i="50"/>
  <c r="I278" i="50" s="1"/>
  <c r="F276" i="50"/>
  <c r="I292" i="50"/>
  <c r="F25" i="51"/>
  <c r="F24" i="51" s="1"/>
  <c r="I290" i="50"/>
  <c r="G35" i="50"/>
  <c r="G49" i="50"/>
  <c r="G24" i="50"/>
  <c r="F33" i="50"/>
  <c r="F87" i="51"/>
  <c r="I297" i="50"/>
  <c r="I299" i="50"/>
  <c r="F88" i="50"/>
  <c r="F103" i="50" s="1"/>
  <c r="G88" i="50"/>
  <c r="F52" i="50"/>
  <c r="F67" i="50" s="1"/>
  <c r="F51" i="51"/>
  <c r="G51" i="51"/>
  <c r="G87" i="51"/>
  <c r="G69" i="51"/>
  <c r="F69" i="51"/>
  <c r="I291" i="50"/>
  <c r="G276" i="50"/>
  <c r="I287" i="50" s="1"/>
  <c r="I293" i="50"/>
  <c r="G70" i="50"/>
  <c r="F70" i="50"/>
  <c r="F85" i="50" s="1"/>
  <c r="I288" i="50"/>
  <c r="G52" i="50"/>
  <c r="N6" i="61" l="1"/>
  <c r="X6" i="61"/>
  <c r="D8" i="61"/>
  <c r="AH31" i="61"/>
  <c r="AH32" i="61" s="1"/>
  <c r="AH33" i="61" s="1"/>
  <c r="AH34" i="61" s="1"/>
  <c r="AH35" i="61" s="1"/>
  <c r="AH36" i="61" s="1"/>
  <c r="AH37" i="61" s="1"/>
  <c r="AH38" i="61" s="1"/>
  <c r="AH39" i="61" s="1"/>
  <c r="AH40" i="61" s="1"/>
  <c r="AH41" i="61" s="1"/>
  <c r="AH42" i="61" s="1"/>
  <c r="AH43" i="61" s="1"/>
  <c r="AH44" i="61" s="1"/>
  <c r="AH45" i="61" s="1"/>
  <c r="AH46" i="61" s="1"/>
  <c r="AH47" i="61" s="1"/>
  <c r="AH48" i="61" s="1"/>
  <c r="AH49" i="61" s="1"/>
  <c r="AH50" i="61" s="1"/>
  <c r="AH51" i="61" s="1"/>
  <c r="AH52" i="61" s="1"/>
  <c r="AH53" i="61" s="1"/>
  <c r="AH54" i="61" s="1"/>
  <c r="AH55" i="61" s="1"/>
  <c r="AH56" i="61" s="1"/>
  <c r="AH57" i="61" s="1"/>
  <c r="AH58" i="61" s="1"/>
  <c r="AH59" i="61" s="1"/>
  <c r="AK4" i="61" s="1"/>
  <c r="G9" i="52"/>
  <c r="G67" i="50"/>
  <c r="G51" i="50"/>
  <c r="G103" i="50"/>
  <c r="G87" i="50"/>
  <c r="G69" i="50"/>
  <c r="G85" i="50"/>
  <c r="F22" i="50"/>
  <c r="F21" i="51"/>
  <c r="I279" i="50"/>
  <c r="I296" i="50"/>
  <c r="N7" i="61" l="1"/>
  <c r="AK6" i="61"/>
  <c r="AK5" i="61"/>
  <c r="D9" i="61"/>
  <c r="X7" i="61"/>
  <c r="C359" i="42"/>
  <c r="M359" i="42" s="1"/>
  <c r="M356" i="42"/>
  <c r="X8" i="61" l="1"/>
  <c r="D11" i="61"/>
  <c r="N8" i="61"/>
  <c r="AK7" i="61"/>
  <c r="N9" i="61"/>
  <c r="U346" i="43"/>
  <c r="T346" i="43"/>
  <c r="R346" i="43"/>
  <c r="Q346" i="43"/>
  <c r="P346" i="43"/>
  <c r="O346" i="43"/>
  <c r="I346" i="43"/>
  <c r="S346" i="43" s="1"/>
  <c r="U345" i="43"/>
  <c r="T345" i="43"/>
  <c r="R345" i="43"/>
  <c r="Q345" i="43"/>
  <c r="P345" i="43"/>
  <c r="O345" i="43"/>
  <c r="I345" i="43"/>
  <c r="S345" i="43" s="1"/>
  <c r="U344" i="43"/>
  <c r="T344" i="43"/>
  <c r="R344" i="43"/>
  <c r="Q344" i="43"/>
  <c r="V344" i="43" s="1"/>
  <c r="P344" i="43"/>
  <c r="O344" i="43"/>
  <c r="I344" i="43"/>
  <c r="S344" i="43" s="1"/>
  <c r="U343" i="43"/>
  <c r="T343" i="43"/>
  <c r="S343" i="43"/>
  <c r="R343" i="43"/>
  <c r="Q343" i="43"/>
  <c r="P343" i="43"/>
  <c r="O343" i="43"/>
  <c r="I343" i="43"/>
  <c r="U342" i="43"/>
  <c r="T342" i="43"/>
  <c r="R342" i="43"/>
  <c r="Q342" i="43"/>
  <c r="P342" i="43"/>
  <c r="O342" i="43"/>
  <c r="I342" i="43"/>
  <c r="S342" i="43" s="1"/>
  <c r="U341" i="43"/>
  <c r="T341" i="43"/>
  <c r="R341" i="43"/>
  <c r="Q341" i="43"/>
  <c r="P341" i="43"/>
  <c r="O341" i="43"/>
  <c r="I341" i="43"/>
  <c r="S341" i="43" s="1"/>
  <c r="U340" i="43"/>
  <c r="T340" i="43"/>
  <c r="R340" i="43"/>
  <c r="Q340" i="43"/>
  <c r="P340" i="43"/>
  <c r="O340" i="43"/>
  <c r="I340" i="43"/>
  <c r="S340" i="43" s="1"/>
  <c r="U339" i="43"/>
  <c r="T339" i="43"/>
  <c r="R339" i="43"/>
  <c r="Q339" i="43"/>
  <c r="P339" i="43"/>
  <c r="O339" i="43"/>
  <c r="I339" i="43"/>
  <c r="S339" i="43" s="1"/>
  <c r="U338" i="43"/>
  <c r="T338" i="43"/>
  <c r="R338" i="43"/>
  <c r="Q338" i="43"/>
  <c r="P338" i="43"/>
  <c r="O338" i="43"/>
  <c r="I338" i="43"/>
  <c r="S338" i="43" s="1"/>
  <c r="U337" i="43"/>
  <c r="T337" i="43"/>
  <c r="R337" i="43"/>
  <c r="Q337" i="43"/>
  <c r="P337" i="43"/>
  <c r="O337" i="43"/>
  <c r="I337" i="43"/>
  <c r="S337" i="43" s="1"/>
  <c r="P335" i="43"/>
  <c r="U334" i="43"/>
  <c r="T334" i="43"/>
  <c r="R334" i="43"/>
  <c r="Q334" i="43"/>
  <c r="P334" i="43"/>
  <c r="O334" i="43"/>
  <c r="I334" i="43"/>
  <c r="S334" i="43" s="1"/>
  <c r="P332" i="43"/>
  <c r="U331" i="43"/>
  <c r="T331" i="43"/>
  <c r="R331" i="43"/>
  <c r="Q331" i="43"/>
  <c r="P331" i="43"/>
  <c r="O331" i="43"/>
  <c r="I331" i="43"/>
  <c r="S331" i="43" s="1"/>
  <c r="U330" i="43"/>
  <c r="T330" i="43"/>
  <c r="R330" i="43"/>
  <c r="Q330" i="43"/>
  <c r="P330" i="43"/>
  <c r="O330" i="43"/>
  <c r="I330" i="43"/>
  <c r="S330" i="43" s="1"/>
  <c r="U329" i="43"/>
  <c r="T329" i="43"/>
  <c r="R329" i="43"/>
  <c r="Q329" i="43"/>
  <c r="P329" i="43"/>
  <c r="O329" i="43"/>
  <c r="I329" i="43"/>
  <c r="S329" i="43" s="1"/>
  <c r="U328" i="43"/>
  <c r="T328" i="43"/>
  <c r="R328" i="43"/>
  <c r="Q328" i="43"/>
  <c r="P328" i="43"/>
  <c r="O328" i="43"/>
  <c r="I328" i="43"/>
  <c r="S328" i="43" s="1"/>
  <c r="U327" i="43"/>
  <c r="T327" i="43"/>
  <c r="R327" i="43"/>
  <c r="Q327" i="43"/>
  <c r="P327" i="43"/>
  <c r="O327" i="43"/>
  <c r="I327" i="43"/>
  <c r="S327" i="43" s="1"/>
  <c r="U326" i="43"/>
  <c r="T326" i="43"/>
  <c r="R326" i="43"/>
  <c r="Q326" i="43"/>
  <c r="P326" i="43"/>
  <c r="O326" i="43"/>
  <c r="I326" i="43"/>
  <c r="S326" i="43" s="1"/>
  <c r="U325" i="43"/>
  <c r="T325" i="43"/>
  <c r="R325" i="43"/>
  <c r="Q325" i="43"/>
  <c r="P325" i="43"/>
  <c r="O325" i="43"/>
  <c r="I325" i="43"/>
  <c r="S325" i="43" s="1"/>
  <c r="U324" i="43"/>
  <c r="T324" i="43"/>
  <c r="R324" i="43"/>
  <c r="Q324" i="43"/>
  <c r="P324" i="43"/>
  <c r="O324" i="43"/>
  <c r="I324" i="43"/>
  <c r="S324" i="43" s="1"/>
  <c r="P322" i="43"/>
  <c r="U321" i="43"/>
  <c r="T321" i="43"/>
  <c r="R321" i="43"/>
  <c r="Q321" i="43"/>
  <c r="P321" i="43"/>
  <c r="O321" i="43"/>
  <c r="I321" i="43"/>
  <c r="S321" i="43" s="1"/>
  <c r="U320" i="43"/>
  <c r="T320" i="43"/>
  <c r="R320" i="43"/>
  <c r="Q320" i="43"/>
  <c r="P320" i="43"/>
  <c r="O320" i="43"/>
  <c r="I320" i="43"/>
  <c r="S320" i="43" s="1"/>
  <c r="U319" i="43"/>
  <c r="T319" i="43"/>
  <c r="R319" i="43"/>
  <c r="Q319" i="43"/>
  <c r="P319" i="43"/>
  <c r="O319" i="43"/>
  <c r="I319" i="43"/>
  <c r="S319" i="43" s="1"/>
  <c r="U318" i="43"/>
  <c r="T318" i="43"/>
  <c r="R318" i="43"/>
  <c r="Q318" i="43"/>
  <c r="P318" i="43"/>
  <c r="O318" i="43"/>
  <c r="I318" i="43"/>
  <c r="S318" i="43" s="1"/>
  <c r="P316" i="43"/>
  <c r="U315" i="43"/>
  <c r="T315" i="43"/>
  <c r="R315" i="43"/>
  <c r="Q315" i="43"/>
  <c r="P315" i="43"/>
  <c r="O315" i="43"/>
  <c r="I315" i="43"/>
  <c r="S315" i="43" s="1"/>
  <c r="U314" i="43"/>
  <c r="T314" i="43"/>
  <c r="R314" i="43"/>
  <c r="Q314" i="43"/>
  <c r="P314" i="43"/>
  <c r="O314" i="43"/>
  <c r="I314" i="43"/>
  <c r="S314" i="43" s="1"/>
  <c r="U313" i="43"/>
  <c r="T313" i="43"/>
  <c r="R313" i="43"/>
  <c r="Q313" i="43"/>
  <c r="P313" i="43"/>
  <c r="O313" i="43"/>
  <c r="I313" i="43"/>
  <c r="S313" i="43" s="1"/>
  <c r="U312" i="43"/>
  <c r="T312" i="43"/>
  <c r="R312" i="43"/>
  <c r="Q312" i="43"/>
  <c r="P312" i="43"/>
  <c r="O312" i="43"/>
  <c r="I312" i="43"/>
  <c r="S312" i="43" s="1"/>
  <c r="U311" i="43"/>
  <c r="T311" i="43"/>
  <c r="S311" i="43"/>
  <c r="R311" i="43"/>
  <c r="Q311" i="43"/>
  <c r="P311" i="43"/>
  <c r="V311" i="43" s="1"/>
  <c r="O311" i="43"/>
  <c r="I311" i="43"/>
  <c r="U310" i="43"/>
  <c r="T310" i="43"/>
  <c r="R310" i="43"/>
  <c r="Q310" i="43"/>
  <c r="P310" i="43"/>
  <c r="O310" i="43"/>
  <c r="I310" i="43"/>
  <c r="S310" i="43" s="1"/>
  <c r="U309" i="43"/>
  <c r="T309" i="43"/>
  <c r="R309" i="43"/>
  <c r="Q309" i="43"/>
  <c r="P309" i="43"/>
  <c r="O309" i="43"/>
  <c r="I309" i="43"/>
  <c r="S309" i="43" s="1"/>
  <c r="U308" i="43"/>
  <c r="T308" i="43"/>
  <c r="R308" i="43"/>
  <c r="Q308" i="43"/>
  <c r="P308" i="43"/>
  <c r="O308" i="43"/>
  <c r="I308" i="43"/>
  <c r="S308" i="43" s="1"/>
  <c r="U307" i="43"/>
  <c r="T307" i="43"/>
  <c r="R307" i="43"/>
  <c r="Q307" i="43"/>
  <c r="P307" i="43"/>
  <c r="O307" i="43"/>
  <c r="I307" i="43"/>
  <c r="S307" i="43" s="1"/>
  <c r="U306" i="43"/>
  <c r="T306" i="43"/>
  <c r="R306" i="43"/>
  <c r="Q306" i="43"/>
  <c r="P306" i="43"/>
  <c r="O306" i="43"/>
  <c r="I306" i="43"/>
  <c r="S306" i="43" s="1"/>
  <c r="P304" i="43"/>
  <c r="U303" i="43"/>
  <c r="T303" i="43"/>
  <c r="R303" i="43"/>
  <c r="Q303" i="43"/>
  <c r="P303" i="43"/>
  <c r="O303" i="43"/>
  <c r="I303" i="43"/>
  <c r="S303" i="43" s="1"/>
  <c r="U302" i="43"/>
  <c r="T302" i="43"/>
  <c r="R302" i="43"/>
  <c r="Q302" i="43"/>
  <c r="P302" i="43"/>
  <c r="O302" i="43"/>
  <c r="I302" i="43"/>
  <c r="S302" i="43" s="1"/>
  <c r="U301" i="43"/>
  <c r="T301" i="43"/>
  <c r="R301" i="43"/>
  <c r="Q301" i="43"/>
  <c r="P301" i="43"/>
  <c r="O301" i="43"/>
  <c r="I301" i="43"/>
  <c r="S301" i="43" s="1"/>
  <c r="U300" i="43"/>
  <c r="T300" i="43"/>
  <c r="R300" i="43"/>
  <c r="Q300" i="43"/>
  <c r="P300" i="43"/>
  <c r="O300" i="43"/>
  <c r="I300" i="43"/>
  <c r="S300" i="43" s="1"/>
  <c r="U299" i="43"/>
  <c r="T299" i="43"/>
  <c r="R299" i="43"/>
  <c r="Q299" i="43"/>
  <c r="P299" i="43"/>
  <c r="O299" i="43"/>
  <c r="I299" i="43"/>
  <c r="S299" i="43" s="1"/>
  <c r="U298" i="43"/>
  <c r="T298" i="43"/>
  <c r="R298" i="43"/>
  <c r="Q298" i="43"/>
  <c r="P298" i="43"/>
  <c r="O298" i="43"/>
  <c r="I298" i="43"/>
  <c r="S298" i="43" s="1"/>
  <c r="U297" i="43"/>
  <c r="T297" i="43"/>
  <c r="R297" i="43"/>
  <c r="Q297" i="43"/>
  <c r="P297" i="43"/>
  <c r="O297" i="43"/>
  <c r="I297" i="43"/>
  <c r="S297" i="43" s="1"/>
  <c r="U296" i="43"/>
  <c r="T296" i="43"/>
  <c r="R296" i="43"/>
  <c r="Q296" i="43"/>
  <c r="P296" i="43"/>
  <c r="O296" i="43"/>
  <c r="I296" i="43"/>
  <c r="S296" i="43" s="1"/>
  <c r="P294" i="43"/>
  <c r="U293" i="43"/>
  <c r="T293" i="43"/>
  <c r="R293" i="43"/>
  <c r="Q293" i="43"/>
  <c r="P293" i="43"/>
  <c r="O293" i="43"/>
  <c r="I293" i="43"/>
  <c r="S293" i="43" s="1"/>
  <c r="U292" i="43"/>
  <c r="T292" i="43"/>
  <c r="R292" i="43"/>
  <c r="Q292" i="43"/>
  <c r="P292" i="43"/>
  <c r="O292" i="43"/>
  <c r="I292" i="43"/>
  <c r="S292" i="43" s="1"/>
  <c r="U291" i="43"/>
  <c r="T291" i="43"/>
  <c r="R291" i="43"/>
  <c r="Q291" i="43"/>
  <c r="P291" i="43"/>
  <c r="O291" i="43"/>
  <c r="I291" i="43"/>
  <c r="S291" i="43" s="1"/>
  <c r="U290" i="43"/>
  <c r="T290" i="43"/>
  <c r="R290" i="43"/>
  <c r="Q290" i="43"/>
  <c r="P290" i="43"/>
  <c r="O290" i="43"/>
  <c r="I290" i="43"/>
  <c r="S290" i="43" s="1"/>
  <c r="U289" i="43"/>
  <c r="T289" i="43"/>
  <c r="R289" i="43"/>
  <c r="Q289" i="43"/>
  <c r="P289" i="43"/>
  <c r="O289" i="43"/>
  <c r="I289" i="43"/>
  <c r="S289" i="43" s="1"/>
  <c r="P287" i="43"/>
  <c r="U286" i="43"/>
  <c r="T286" i="43"/>
  <c r="R286" i="43"/>
  <c r="Q286" i="43"/>
  <c r="P286" i="43"/>
  <c r="O286" i="43"/>
  <c r="I286" i="43"/>
  <c r="S286" i="43" s="1"/>
  <c r="U285" i="43"/>
  <c r="T285" i="43"/>
  <c r="R285" i="43"/>
  <c r="Q285" i="43"/>
  <c r="P285" i="43"/>
  <c r="V285" i="43" s="1"/>
  <c r="O285" i="43"/>
  <c r="I285" i="43"/>
  <c r="S285" i="43" s="1"/>
  <c r="P283" i="43"/>
  <c r="U282" i="43"/>
  <c r="T282" i="43"/>
  <c r="R282" i="43"/>
  <c r="Q282" i="43"/>
  <c r="P282" i="43"/>
  <c r="O282" i="43"/>
  <c r="I282" i="43"/>
  <c r="S282" i="43" s="1"/>
  <c r="U281" i="43"/>
  <c r="T281" i="43"/>
  <c r="R281" i="43"/>
  <c r="Q281" i="43"/>
  <c r="P281" i="43"/>
  <c r="O281" i="43"/>
  <c r="I281" i="43"/>
  <c r="S281" i="43" s="1"/>
  <c r="P279" i="43"/>
  <c r="U278" i="43"/>
  <c r="T278" i="43"/>
  <c r="R278" i="43"/>
  <c r="Q278" i="43"/>
  <c r="P278" i="43"/>
  <c r="O278" i="43"/>
  <c r="I278" i="43"/>
  <c r="S278" i="43" s="1"/>
  <c r="U277" i="43"/>
  <c r="T277" i="43"/>
  <c r="R277" i="43"/>
  <c r="Q277" i="43"/>
  <c r="P277" i="43"/>
  <c r="O277" i="43"/>
  <c r="I277" i="43"/>
  <c r="S277" i="43" s="1"/>
  <c r="U276" i="43"/>
  <c r="T276" i="43"/>
  <c r="R276" i="43"/>
  <c r="Q276" i="43"/>
  <c r="P276" i="43"/>
  <c r="O276" i="43"/>
  <c r="I276" i="43"/>
  <c r="S276" i="43" s="1"/>
  <c r="U275" i="43"/>
  <c r="T275" i="43"/>
  <c r="R275" i="43"/>
  <c r="Q275" i="43"/>
  <c r="P275" i="43"/>
  <c r="V275" i="43" s="1"/>
  <c r="O275" i="43"/>
  <c r="I275" i="43"/>
  <c r="S275" i="43" s="1"/>
  <c r="U274" i="43"/>
  <c r="T274" i="43"/>
  <c r="R274" i="43"/>
  <c r="Q274" i="43"/>
  <c r="P274" i="43"/>
  <c r="O274" i="43"/>
  <c r="I274" i="43"/>
  <c r="S274" i="43" s="1"/>
  <c r="U273" i="43"/>
  <c r="T273" i="43"/>
  <c r="R273" i="43"/>
  <c r="Q273" i="43"/>
  <c r="P273" i="43"/>
  <c r="O273" i="43"/>
  <c r="I273" i="43"/>
  <c r="S273" i="43" s="1"/>
  <c r="U272" i="43"/>
  <c r="T272" i="43"/>
  <c r="R272" i="43"/>
  <c r="Q272" i="43"/>
  <c r="P272" i="43"/>
  <c r="O272" i="43"/>
  <c r="I272" i="43"/>
  <c r="S272" i="43" s="1"/>
  <c r="U271" i="43"/>
  <c r="T271" i="43"/>
  <c r="R271" i="43"/>
  <c r="Q271" i="43"/>
  <c r="P271" i="43"/>
  <c r="V271" i="43" s="1"/>
  <c r="O271" i="43"/>
  <c r="I271" i="43"/>
  <c r="S271" i="43" s="1"/>
  <c r="U270" i="43"/>
  <c r="T270" i="43"/>
  <c r="R270" i="43"/>
  <c r="Q270" i="43"/>
  <c r="P270" i="43"/>
  <c r="O270" i="43"/>
  <c r="I270" i="43"/>
  <c r="S270" i="43" s="1"/>
  <c r="U269" i="43"/>
  <c r="T269" i="43"/>
  <c r="R269" i="43"/>
  <c r="Q269" i="43"/>
  <c r="P269" i="43"/>
  <c r="O269" i="43"/>
  <c r="I269" i="43"/>
  <c r="S269" i="43" s="1"/>
  <c r="U268" i="43"/>
  <c r="T268" i="43"/>
  <c r="R268" i="43"/>
  <c r="Q268" i="43"/>
  <c r="P268" i="43"/>
  <c r="O268" i="43"/>
  <c r="I268" i="43"/>
  <c r="S268" i="43" s="1"/>
  <c r="U267" i="43"/>
  <c r="T267" i="43"/>
  <c r="R267" i="43"/>
  <c r="Q267" i="43"/>
  <c r="P267" i="43"/>
  <c r="V267" i="43" s="1"/>
  <c r="O267" i="43"/>
  <c r="I267" i="43"/>
  <c r="S267" i="43" s="1"/>
  <c r="U266" i="43"/>
  <c r="T266" i="43"/>
  <c r="R266" i="43"/>
  <c r="Q266" i="43"/>
  <c r="P266" i="43"/>
  <c r="O266" i="43"/>
  <c r="I266" i="43"/>
  <c r="S266" i="43" s="1"/>
  <c r="U265" i="43"/>
  <c r="T265" i="43"/>
  <c r="R265" i="43"/>
  <c r="Q265" i="43"/>
  <c r="P265" i="43"/>
  <c r="O265" i="43"/>
  <c r="I265" i="43"/>
  <c r="S265" i="43" s="1"/>
  <c r="U264" i="43"/>
  <c r="T264" i="43"/>
  <c r="R264" i="43"/>
  <c r="Q264" i="43"/>
  <c r="P264" i="43"/>
  <c r="O264" i="43"/>
  <c r="I264" i="43"/>
  <c r="S264" i="43" s="1"/>
  <c r="P262" i="43"/>
  <c r="U261" i="43"/>
  <c r="T261" i="43"/>
  <c r="R261" i="43"/>
  <c r="Q261" i="43"/>
  <c r="P261" i="43"/>
  <c r="O261" i="43"/>
  <c r="I261" i="43"/>
  <c r="S261" i="43" s="1"/>
  <c r="U260" i="43"/>
  <c r="T260" i="43"/>
  <c r="R260" i="43"/>
  <c r="Q260" i="43"/>
  <c r="P260" i="43"/>
  <c r="O260" i="43"/>
  <c r="I260" i="43"/>
  <c r="S260" i="43" s="1"/>
  <c r="U259" i="43"/>
  <c r="T259" i="43"/>
  <c r="R259" i="43"/>
  <c r="Q259" i="43"/>
  <c r="P259" i="43"/>
  <c r="O259" i="43"/>
  <c r="I259" i="43"/>
  <c r="S259" i="43" s="1"/>
  <c r="U258" i="43"/>
  <c r="T258" i="43"/>
  <c r="R258" i="43"/>
  <c r="Q258" i="43"/>
  <c r="P258" i="43"/>
  <c r="O258" i="43"/>
  <c r="I258" i="43"/>
  <c r="S258" i="43" s="1"/>
  <c r="U257" i="43"/>
  <c r="T257" i="43"/>
  <c r="R257" i="43"/>
  <c r="Q257" i="43"/>
  <c r="P257" i="43"/>
  <c r="O257" i="43"/>
  <c r="I257" i="43"/>
  <c r="S257" i="43" s="1"/>
  <c r="U256" i="43"/>
  <c r="T256" i="43"/>
  <c r="R256" i="43"/>
  <c r="Q256" i="43"/>
  <c r="P256" i="43"/>
  <c r="O256" i="43"/>
  <c r="I256" i="43"/>
  <c r="S256" i="43" s="1"/>
  <c r="U255" i="43"/>
  <c r="T255" i="43"/>
  <c r="R255" i="43"/>
  <c r="Q255" i="43"/>
  <c r="P255" i="43"/>
  <c r="O255" i="43"/>
  <c r="I255" i="43"/>
  <c r="S255" i="43" s="1"/>
  <c r="U254" i="43"/>
  <c r="T254" i="43"/>
  <c r="R254" i="43"/>
  <c r="Q254" i="43"/>
  <c r="P254" i="43"/>
  <c r="V254" i="43" s="1"/>
  <c r="O254" i="43"/>
  <c r="I254" i="43"/>
  <c r="S254" i="43" s="1"/>
  <c r="U253" i="43"/>
  <c r="T253" i="43"/>
  <c r="S253" i="43"/>
  <c r="R253" i="43"/>
  <c r="Q253" i="43"/>
  <c r="P253" i="43"/>
  <c r="O253" i="43"/>
  <c r="I253" i="43"/>
  <c r="U252" i="43"/>
  <c r="T252" i="43"/>
  <c r="R252" i="43"/>
  <c r="Q252" i="43"/>
  <c r="P252" i="43"/>
  <c r="O252" i="43"/>
  <c r="I252" i="43"/>
  <c r="S252" i="43" s="1"/>
  <c r="P250" i="43"/>
  <c r="U249" i="43"/>
  <c r="T249" i="43"/>
  <c r="R249" i="43"/>
  <c r="Q249" i="43"/>
  <c r="P249" i="43"/>
  <c r="O249" i="43"/>
  <c r="I249" i="43"/>
  <c r="S249" i="43" s="1"/>
  <c r="U248" i="43"/>
  <c r="T248" i="43"/>
  <c r="S248" i="43"/>
  <c r="R248" i="43"/>
  <c r="Q248" i="43"/>
  <c r="P248" i="43"/>
  <c r="O248" i="43"/>
  <c r="I248" i="43"/>
  <c r="U247" i="43"/>
  <c r="T247" i="43"/>
  <c r="R247" i="43"/>
  <c r="Q247" i="43"/>
  <c r="P247" i="43"/>
  <c r="O247" i="43"/>
  <c r="I247" i="43"/>
  <c r="S247" i="43" s="1"/>
  <c r="U246" i="43"/>
  <c r="T246" i="43"/>
  <c r="R246" i="43"/>
  <c r="Q246" i="43"/>
  <c r="P246" i="43"/>
  <c r="O246" i="43"/>
  <c r="I246" i="43"/>
  <c r="S246" i="43" s="1"/>
  <c r="U245" i="43"/>
  <c r="T245" i="43"/>
  <c r="R245" i="43"/>
  <c r="Q245" i="43"/>
  <c r="P245" i="43"/>
  <c r="O245" i="43"/>
  <c r="I245" i="43"/>
  <c r="S245" i="43" s="1"/>
  <c r="U244" i="43"/>
  <c r="T244" i="43"/>
  <c r="R244" i="43"/>
  <c r="Q244" i="43"/>
  <c r="P244" i="43"/>
  <c r="O244" i="43"/>
  <c r="I244" i="43"/>
  <c r="S244" i="43" s="1"/>
  <c r="U243" i="43"/>
  <c r="T243" i="43"/>
  <c r="R243" i="43"/>
  <c r="Q243" i="43"/>
  <c r="P243" i="43"/>
  <c r="O243" i="43"/>
  <c r="I243" i="43"/>
  <c r="S243" i="43" s="1"/>
  <c r="P241" i="43"/>
  <c r="U240" i="43"/>
  <c r="T240" i="43"/>
  <c r="R240" i="43"/>
  <c r="Q240" i="43"/>
  <c r="P240" i="43"/>
  <c r="O240" i="43"/>
  <c r="I240" i="43"/>
  <c r="S240" i="43" s="1"/>
  <c r="U239" i="43"/>
  <c r="T239" i="43"/>
  <c r="R239" i="43"/>
  <c r="Q239" i="43"/>
  <c r="P239" i="43"/>
  <c r="O239" i="43"/>
  <c r="I239" i="43"/>
  <c r="S239" i="43" s="1"/>
  <c r="U238" i="43"/>
  <c r="T238" i="43"/>
  <c r="R238" i="43"/>
  <c r="Q238" i="43"/>
  <c r="P238" i="43"/>
  <c r="O238" i="43"/>
  <c r="I238" i="43"/>
  <c r="S238" i="43" s="1"/>
  <c r="U237" i="43"/>
  <c r="T237" i="43"/>
  <c r="R237" i="43"/>
  <c r="Q237" i="43"/>
  <c r="P237" i="43"/>
  <c r="O237" i="43"/>
  <c r="I237" i="43"/>
  <c r="S237" i="43" s="1"/>
  <c r="U236" i="43"/>
  <c r="T236" i="43"/>
  <c r="R236" i="43"/>
  <c r="Q236" i="43"/>
  <c r="P236" i="43"/>
  <c r="O236" i="43"/>
  <c r="I236" i="43"/>
  <c r="S236" i="43" s="1"/>
  <c r="P234" i="43"/>
  <c r="U233" i="43"/>
  <c r="T233" i="43"/>
  <c r="R233" i="43"/>
  <c r="Q233" i="43"/>
  <c r="P233" i="43"/>
  <c r="O233" i="43"/>
  <c r="I233" i="43"/>
  <c r="S233" i="43" s="1"/>
  <c r="U232" i="43"/>
  <c r="T232" i="43"/>
  <c r="R232" i="43"/>
  <c r="Q232" i="43"/>
  <c r="P232" i="43"/>
  <c r="O232" i="43"/>
  <c r="I232" i="43"/>
  <c r="S232" i="43" s="1"/>
  <c r="U231" i="43"/>
  <c r="T231" i="43"/>
  <c r="R231" i="43"/>
  <c r="Q231" i="43"/>
  <c r="P231" i="43"/>
  <c r="O231" i="43"/>
  <c r="I231" i="43"/>
  <c r="S231" i="43" s="1"/>
  <c r="U230" i="43"/>
  <c r="T230" i="43"/>
  <c r="R230" i="43"/>
  <c r="Q230" i="43"/>
  <c r="P230" i="43"/>
  <c r="O230" i="43"/>
  <c r="I230" i="43"/>
  <c r="S230" i="43" s="1"/>
  <c r="U229" i="43"/>
  <c r="T229" i="43"/>
  <c r="R229" i="43"/>
  <c r="Q229" i="43"/>
  <c r="P229" i="43"/>
  <c r="O229" i="43"/>
  <c r="I229" i="43"/>
  <c r="S229" i="43" s="1"/>
  <c r="U228" i="43"/>
  <c r="T228" i="43"/>
  <c r="R228" i="43"/>
  <c r="Q228" i="43"/>
  <c r="P228" i="43"/>
  <c r="O228" i="43"/>
  <c r="I228" i="43"/>
  <c r="S228" i="43" s="1"/>
  <c r="U227" i="43"/>
  <c r="T227" i="43"/>
  <c r="R227" i="43"/>
  <c r="Q227" i="43"/>
  <c r="P227" i="43"/>
  <c r="O227" i="43"/>
  <c r="I227" i="43"/>
  <c r="S227" i="43" s="1"/>
  <c r="P225" i="43"/>
  <c r="P223" i="43"/>
  <c r="U222" i="43"/>
  <c r="T222" i="43"/>
  <c r="R222" i="43"/>
  <c r="Q222" i="43"/>
  <c r="P222" i="43"/>
  <c r="O222" i="43"/>
  <c r="I222" i="43"/>
  <c r="S222" i="43" s="1"/>
  <c r="U221" i="43"/>
  <c r="T221" i="43"/>
  <c r="R221" i="43"/>
  <c r="Q221" i="43"/>
  <c r="P221" i="43"/>
  <c r="O221" i="43"/>
  <c r="I221" i="43"/>
  <c r="S221" i="43" s="1"/>
  <c r="U220" i="43"/>
  <c r="T220" i="43"/>
  <c r="R220" i="43"/>
  <c r="Q220" i="43"/>
  <c r="P220" i="43"/>
  <c r="O220" i="43"/>
  <c r="I220" i="43"/>
  <c r="S220" i="43" s="1"/>
  <c r="U219" i="43"/>
  <c r="T219" i="43"/>
  <c r="R219" i="43"/>
  <c r="Q219" i="43"/>
  <c r="P219" i="43"/>
  <c r="O219" i="43"/>
  <c r="I219" i="43"/>
  <c r="S219" i="43" s="1"/>
  <c r="U218" i="43"/>
  <c r="T218" i="43"/>
  <c r="R218" i="43"/>
  <c r="Q218" i="43"/>
  <c r="P218" i="43"/>
  <c r="O218" i="43"/>
  <c r="I218" i="43"/>
  <c r="S218" i="43" s="1"/>
  <c r="U217" i="43"/>
  <c r="T217" i="43"/>
  <c r="R217" i="43"/>
  <c r="Q217" i="43"/>
  <c r="P217" i="43"/>
  <c r="O217" i="43"/>
  <c r="I217" i="43"/>
  <c r="S217" i="43" s="1"/>
  <c r="P215" i="43"/>
  <c r="U214" i="43"/>
  <c r="T214" i="43"/>
  <c r="S214" i="43"/>
  <c r="R214" i="43"/>
  <c r="Q214" i="43"/>
  <c r="P214" i="43"/>
  <c r="O214" i="43"/>
  <c r="U213" i="43"/>
  <c r="T213" i="43"/>
  <c r="R213" i="43"/>
  <c r="Q213" i="43"/>
  <c r="P213" i="43"/>
  <c r="O213" i="43"/>
  <c r="I213" i="43"/>
  <c r="S213" i="43" s="1"/>
  <c r="U212" i="43"/>
  <c r="T212" i="43"/>
  <c r="R212" i="43"/>
  <c r="Q212" i="43"/>
  <c r="P212" i="43"/>
  <c r="O212" i="43"/>
  <c r="I212" i="43"/>
  <c r="S212" i="43" s="1"/>
  <c r="U211" i="43"/>
  <c r="T211" i="43"/>
  <c r="R211" i="43"/>
  <c r="Q211" i="43"/>
  <c r="P211" i="43"/>
  <c r="O211" i="43"/>
  <c r="I211" i="43"/>
  <c r="S211" i="43" s="1"/>
  <c r="U210" i="43"/>
  <c r="T210" i="43"/>
  <c r="R210" i="43"/>
  <c r="Q210" i="43"/>
  <c r="P210" i="43"/>
  <c r="O210" i="43"/>
  <c r="I210" i="43"/>
  <c r="S210" i="43" s="1"/>
  <c r="U209" i="43"/>
  <c r="T209" i="43"/>
  <c r="R209" i="43"/>
  <c r="Q209" i="43"/>
  <c r="P209" i="43"/>
  <c r="O209" i="43"/>
  <c r="I209" i="43"/>
  <c r="S209" i="43" s="1"/>
  <c r="U208" i="43"/>
  <c r="T208" i="43"/>
  <c r="R208" i="43"/>
  <c r="Q208" i="43"/>
  <c r="P208" i="43"/>
  <c r="O208" i="43"/>
  <c r="I208" i="43"/>
  <c r="S208" i="43" s="1"/>
  <c r="U207" i="43"/>
  <c r="T207" i="43"/>
  <c r="R207" i="43"/>
  <c r="Q207" i="43"/>
  <c r="V207" i="43" s="1"/>
  <c r="P207" i="43"/>
  <c r="O207" i="43"/>
  <c r="I207" i="43"/>
  <c r="S207" i="43" s="1"/>
  <c r="U206" i="43"/>
  <c r="T206" i="43"/>
  <c r="R206" i="43"/>
  <c r="Q206" i="43"/>
  <c r="P206" i="43"/>
  <c r="O206" i="43"/>
  <c r="I206" i="43"/>
  <c r="S206" i="43" s="1"/>
  <c r="U205" i="43"/>
  <c r="T205" i="43"/>
  <c r="R205" i="43"/>
  <c r="Q205" i="43"/>
  <c r="P205" i="43"/>
  <c r="O205" i="43"/>
  <c r="I205" i="43"/>
  <c r="S205" i="43" s="1"/>
  <c r="U204" i="43"/>
  <c r="T204" i="43"/>
  <c r="R204" i="43"/>
  <c r="Q204" i="43"/>
  <c r="P204" i="43"/>
  <c r="O204" i="43"/>
  <c r="I204" i="43"/>
  <c r="S204" i="43" s="1"/>
  <c r="U203" i="43"/>
  <c r="T203" i="43"/>
  <c r="R203" i="43"/>
  <c r="Q203" i="43"/>
  <c r="P203" i="43"/>
  <c r="O203" i="43"/>
  <c r="I203" i="43"/>
  <c r="S203" i="43" s="1"/>
  <c r="P201" i="43"/>
  <c r="U200" i="43"/>
  <c r="T200" i="43"/>
  <c r="R200" i="43"/>
  <c r="Q200" i="43"/>
  <c r="P200" i="43"/>
  <c r="I200" i="43"/>
  <c r="S200" i="43" s="1"/>
  <c r="P198" i="43"/>
  <c r="U197" i="43"/>
  <c r="T197" i="43"/>
  <c r="R197" i="43"/>
  <c r="Q197" i="43"/>
  <c r="P197" i="43"/>
  <c r="O197" i="43"/>
  <c r="I197" i="43"/>
  <c r="S197" i="43" s="1"/>
  <c r="U196" i="43"/>
  <c r="T196" i="43"/>
  <c r="R196" i="43"/>
  <c r="Q196" i="43"/>
  <c r="P196" i="43"/>
  <c r="O196" i="43"/>
  <c r="I196" i="43"/>
  <c r="S196" i="43" s="1"/>
  <c r="U195" i="43"/>
  <c r="T195" i="43"/>
  <c r="R195" i="43"/>
  <c r="Q195" i="43"/>
  <c r="P195" i="43"/>
  <c r="O195" i="43"/>
  <c r="I195" i="43"/>
  <c r="S195" i="43" s="1"/>
  <c r="U194" i="43"/>
  <c r="T194" i="43"/>
  <c r="R194" i="43"/>
  <c r="Q194" i="43"/>
  <c r="P194" i="43"/>
  <c r="O194" i="43"/>
  <c r="I194" i="43"/>
  <c r="S194" i="43" s="1"/>
  <c r="U193" i="43"/>
  <c r="T193" i="43"/>
  <c r="R193" i="43"/>
  <c r="Q193" i="43"/>
  <c r="P193" i="43"/>
  <c r="O193" i="43"/>
  <c r="I193" i="43"/>
  <c r="S193" i="43" s="1"/>
  <c r="U192" i="43"/>
  <c r="T192" i="43"/>
  <c r="R192" i="43"/>
  <c r="Q192" i="43"/>
  <c r="P192" i="43"/>
  <c r="O192" i="43"/>
  <c r="I192" i="43"/>
  <c r="S192" i="43" s="1"/>
  <c r="U191" i="43"/>
  <c r="T191" i="43"/>
  <c r="S191" i="43"/>
  <c r="R191" i="43"/>
  <c r="Q191" i="43"/>
  <c r="P191" i="43"/>
  <c r="O191" i="43"/>
  <c r="I191" i="43"/>
  <c r="U190" i="43"/>
  <c r="T190" i="43"/>
  <c r="R190" i="43"/>
  <c r="Q190" i="43"/>
  <c r="P190" i="43"/>
  <c r="O190" i="43"/>
  <c r="I190" i="43"/>
  <c r="S190" i="43" s="1"/>
  <c r="U189" i="43"/>
  <c r="T189" i="43"/>
  <c r="R189" i="43"/>
  <c r="Q189" i="43"/>
  <c r="P189" i="43"/>
  <c r="O189" i="43"/>
  <c r="I189" i="43"/>
  <c r="S189" i="43" s="1"/>
  <c r="U188" i="43"/>
  <c r="T188" i="43"/>
  <c r="R188" i="43"/>
  <c r="Q188" i="43"/>
  <c r="P188" i="43"/>
  <c r="O188" i="43"/>
  <c r="I188" i="43"/>
  <c r="S188" i="43" s="1"/>
  <c r="U187" i="43"/>
  <c r="T187" i="43"/>
  <c r="R187" i="43"/>
  <c r="Q187" i="43"/>
  <c r="P187" i="43"/>
  <c r="O187" i="43"/>
  <c r="I187" i="43"/>
  <c r="S187" i="43" s="1"/>
  <c r="U186" i="43"/>
  <c r="T186" i="43"/>
  <c r="R186" i="43"/>
  <c r="Q186" i="43"/>
  <c r="P186" i="43"/>
  <c r="O186" i="43"/>
  <c r="I186" i="43"/>
  <c r="S186" i="43" s="1"/>
  <c r="U185" i="43"/>
  <c r="T185" i="43"/>
  <c r="R185" i="43"/>
  <c r="Q185" i="43"/>
  <c r="P185" i="43"/>
  <c r="O185" i="43"/>
  <c r="I185" i="43"/>
  <c r="S185" i="43" s="1"/>
  <c r="U184" i="43"/>
  <c r="T184" i="43"/>
  <c r="R184" i="43"/>
  <c r="Q184" i="43"/>
  <c r="P184" i="43"/>
  <c r="O184" i="43"/>
  <c r="I184" i="43"/>
  <c r="S184" i="43" s="1"/>
  <c r="U183" i="43"/>
  <c r="T183" i="43"/>
  <c r="R183" i="43"/>
  <c r="Q183" i="43"/>
  <c r="P183" i="43"/>
  <c r="O183" i="43"/>
  <c r="I183" i="43"/>
  <c r="S183" i="43" s="1"/>
  <c r="P181" i="43"/>
  <c r="U180" i="43"/>
  <c r="T180" i="43"/>
  <c r="R180" i="43"/>
  <c r="Q180" i="43"/>
  <c r="P180" i="43"/>
  <c r="O180" i="43"/>
  <c r="I180" i="43"/>
  <c r="S180" i="43" s="1"/>
  <c r="U179" i="43"/>
  <c r="T179" i="43"/>
  <c r="R179" i="43"/>
  <c r="Q179" i="43"/>
  <c r="P179" i="43"/>
  <c r="O179" i="43"/>
  <c r="I179" i="43"/>
  <c r="S179" i="43" s="1"/>
  <c r="U178" i="43"/>
  <c r="T178" i="43"/>
  <c r="S178" i="43"/>
  <c r="R178" i="43"/>
  <c r="Q178" i="43"/>
  <c r="P178" i="43"/>
  <c r="O178" i="43"/>
  <c r="I178" i="43"/>
  <c r="U177" i="43"/>
  <c r="T177" i="43"/>
  <c r="R177" i="43"/>
  <c r="Q177" i="43"/>
  <c r="P177" i="43"/>
  <c r="O177" i="43"/>
  <c r="I177" i="43"/>
  <c r="S177" i="43" s="1"/>
  <c r="U176" i="43"/>
  <c r="T176" i="43"/>
  <c r="R176" i="43"/>
  <c r="Q176" i="43"/>
  <c r="P176" i="43"/>
  <c r="O176" i="43"/>
  <c r="I176" i="43"/>
  <c r="S176" i="43" s="1"/>
  <c r="U175" i="43"/>
  <c r="T175" i="43"/>
  <c r="R175" i="43"/>
  <c r="Q175" i="43"/>
  <c r="P175" i="43"/>
  <c r="O175" i="43"/>
  <c r="I175" i="43"/>
  <c r="S175" i="43" s="1"/>
  <c r="U174" i="43"/>
  <c r="T174" i="43"/>
  <c r="R174" i="43"/>
  <c r="Q174" i="43"/>
  <c r="P174" i="43"/>
  <c r="O174" i="43"/>
  <c r="I174" i="43"/>
  <c r="S174" i="43" s="1"/>
  <c r="U173" i="43"/>
  <c r="T173" i="43"/>
  <c r="R173" i="43"/>
  <c r="Q173" i="43"/>
  <c r="P173" i="43"/>
  <c r="O173" i="43"/>
  <c r="I173" i="43"/>
  <c r="S173" i="43" s="1"/>
  <c r="U172" i="43"/>
  <c r="T172" i="43"/>
  <c r="R172" i="43"/>
  <c r="Q172" i="43"/>
  <c r="P172" i="43"/>
  <c r="O172" i="43"/>
  <c r="I172" i="43"/>
  <c r="S172" i="43" s="1"/>
  <c r="U171" i="43"/>
  <c r="T171" i="43"/>
  <c r="R171" i="43"/>
  <c r="Q171" i="43"/>
  <c r="P171" i="43"/>
  <c r="O171" i="43"/>
  <c r="I171" i="43"/>
  <c r="S171" i="43" s="1"/>
  <c r="U170" i="43"/>
  <c r="T170" i="43"/>
  <c r="R170" i="43"/>
  <c r="Q170" i="43"/>
  <c r="P170" i="43"/>
  <c r="O170" i="43"/>
  <c r="I170" i="43"/>
  <c r="S170" i="43" s="1"/>
  <c r="U169" i="43"/>
  <c r="T169" i="43"/>
  <c r="R169" i="43"/>
  <c r="Q169" i="43"/>
  <c r="P169" i="43"/>
  <c r="O169" i="43"/>
  <c r="I169" i="43"/>
  <c r="S169" i="43" s="1"/>
  <c r="U168" i="43"/>
  <c r="T168" i="43"/>
  <c r="R168" i="43"/>
  <c r="Q168" i="43"/>
  <c r="P168" i="43"/>
  <c r="O168" i="43"/>
  <c r="I168" i="43"/>
  <c r="S168" i="43" s="1"/>
  <c r="P166" i="43"/>
  <c r="U165" i="43"/>
  <c r="T165" i="43"/>
  <c r="R165" i="43"/>
  <c r="Q165" i="43"/>
  <c r="P165" i="43"/>
  <c r="O165" i="43"/>
  <c r="I165" i="43"/>
  <c r="S165" i="43" s="1"/>
  <c r="V164" i="43"/>
  <c r="B156" i="43"/>
  <c r="V155" i="43"/>
  <c r="U155" i="43"/>
  <c r="T155" i="43"/>
  <c r="S155" i="43"/>
  <c r="R155" i="43"/>
  <c r="Q155" i="43"/>
  <c r="P155" i="43"/>
  <c r="L155" i="43"/>
  <c r="K155" i="43"/>
  <c r="J155" i="43"/>
  <c r="I155" i="43"/>
  <c r="H155" i="43"/>
  <c r="G155" i="43"/>
  <c r="F155" i="43"/>
  <c r="E155" i="43"/>
  <c r="D155" i="43"/>
  <c r="C155" i="43"/>
  <c r="B155" i="43"/>
  <c r="C150" i="43"/>
  <c r="C145" i="43"/>
  <c r="O143" i="43"/>
  <c r="N143" i="43"/>
  <c r="M143" i="43"/>
  <c r="L143" i="43"/>
  <c r="K143" i="43"/>
  <c r="J143" i="43"/>
  <c r="I143" i="43"/>
  <c r="H143" i="43"/>
  <c r="G143" i="43"/>
  <c r="F143" i="43"/>
  <c r="E143" i="43"/>
  <c r="D143" i="43"/>
  <c r="C143" i="43"/>
  <c r="B143" i="43"/>
  <c r="C123" i="43"/>
  <c r="I123" i="43" s="1"/>
  <c r="I122" i="43"/>
  <c r="G135" i="43" s="1"/>
  <c r="C122" i="43"/>
  <c r="C135" i="43" s="1"/>
  <c r="F135" i="43" s="1"/>
  <c r="C121" i="43"/>
  <c r="L134" i="43" s="1"/>
  <c r="C120" i="43"/>
  <c r="I120" i="43" s="1"/>
  <c r="C119" i="43"/>
  <c r="I119" i="43" s="1"/>
  <c r="I118" i="43"/>
  <c r="G131" i="43" s="1"/>
  <c r="C118" i="43"/>
  <c r="C131" i="43" s="1"/>
  <c r="H98" i="43"/>
  <c r="C98" i="43"/>
  <c r="C111" i="43" s="1"/>
  <c r="F111" i="43" s="1"/>
  <c r="H97" i="43"/>
  <c r="C97" i="43"/>
  <c r="I97" i="43" s="1"/>
  <c r="H96" i="43"/>
  <c r="C96" i="43"/>
  <c r="C109" i="43" s="1"/>
  <c r="F109" i="43" s="1"/>
  <c r="H95" i="43"/>
  <c r="C95" i="43"/>
  <c r="C108" i="43" s="1"/>
  <c r="F108" i="43" s="1"/>
  <c r="H94" i="43"/>
  <c r="C94" i="43"/>
  <c r="C107" i="43" s="1"/>
  <c r="F107" i="43" s="1"/>
  <c r="H93" i="43"/>
  <c r="C93" i="43"/>
  <c r="M84" i="43"/>
  <c r="N84" i="43" s="1"/>
  <c r="O84" i="43" s="1"/>
  <c r="L84" i="43"/>
  <c r="C84" i="43"/>
  <c r="F84" i="43" s="1"/>
  <c r="M83" i="43"/>
  <c r="N83" i="43" s="1"/>
  <c r="O83" i="43" s="1"/>
  <c r="L83" i="43"/>
  <c r="C83" i="43"/>
  <c r="F83" i="43" s="1"/>
  <c r="M82" i="43"/>
  <c r="N82" i="43" s="1"/>
  <c r="O82" i="43" s="1"/>
  <c r="L82" i="43"/>
  <c r="C82" i="43"/>
  <c r="F82" i="43" s="1"/>
  <c r="M81" i="43"/>
  <c r="N81" i="43" s="1"/>
  <c r="O81" i="43" s="1"/>
  <c r="L81" i="43"/>
  <c r="C81" i="43"/>
  <c r="F81" i="43" s="1"/>
  <c r="M80" i="43"/>
  <c r="N80" i="43" s="1"/>
  <c r="O80" i="43" s="1"/>
  <c r="L80" i="43"/>
  <c r="F80" i="43"/>
  <c r="C80" i="43"/>
  <c r="M79" i="43"/>
  <c r="N79" i="43" s="1"/>
  <c r="O79" i="43" s="1"/>
  <c r="L79" i="43"/>
  <c r="F79" i="43"/>
  <c r="C79" i="43"/>
  <c r="C68" i="43"/>
  <c r="I66" i="43"/>
  <c r="G84" i="43" s="1"/>
  <c r="G66" i="43"/>
  <c r="K66" i="43" s="1"/>
  <c r="I65" i="43"/>
  <c r="G65" i="43"/>
  <c r="K65" i="43" s="1"/>
  <c r="D64" i="43"/>
  <c r="G64" i="43" s="1"/>
  <c r="K64" i="43" s="1"/>
  <c r="K63" i="43"/>
  <c r="I63" i="43"/>
  <c r="G63" i="43"/>
  <c r="I62" i="43"/>
  <c r="G80" i="43" s="1"/>
  <c r="G62" i="43"/>
  <c r="K62" i="43" s="1"/>
  <c r="I61" i="43"/>
  <c r="G61" i="43"/>
  <c r="K61" i="43" s="1"/>
  <c r="C52" i="43"/>
  <c r="N44" i="43"/>
  <c r="M44" i="43"/>
  <c r="K44" i="43"/>
  <c r="O37" i="43"/>
  <c r="M37" i="43"/>
  <c r="L37" i="43"/>
  <c r="K37" i="43"/>
  <c r="M31" i="43"/>
  <c r="K31" i="43"/>
  <c r="J31" i="43"/>
  <c r="I31" i="43"/>
  <c r="H31" i="43"/>
  <c r="G31" i="43"/>
  <c r="N30" i="43"/>
  <c r="M30" i="43"/>
  <c r="L30" i="43"/>
  <c r="O30" i="43" s="1"/>
  <c r="M25" i="43"/>
  <c r="L25" i="43"/>
  <c r="O25" i="43" s="1"/>
  <c r="P25" i="43" s="1"/>
  <c r="M24" i="43"/>
  <c r="L24" i="43"/>
  <c r="O24" i="43" s="1"/>
  <c r="P24" i="43" s="1"/>
  <c r="M23" i="43"/>
  <c r="L23" i="43"/>
  <c r="O23" i="43" s="1"/>
  <c r="P23" i="43" s="1"/>
  <c r="M21" i="43"/>
  <c r="L21" i="43"/>
  <c r="O21" i="43" s="1"/>
  <c r="P21" i="43" s="1"/>
  <c r="M20" i="43"/>
  <c r="L20" i="43"/>
  <c r="O20" i="43" s="1"/>
  <c r="P20" i="43" s="1"/>
  <c r="M19" i="43"/>
  <c r="L19" i="43"/>
  <c r="O19" i="43" s="1"/>
  <c r="P19" i="43" s="1"/>
  <c r="M18" i="43"/>
  <c r="L18" i="43"/>
  <c r="O18" i="43" s="1"/>
  <c r="P18" i="43" s="1"/>
  <c r="M17" i="43"/>
  <c r="L17" i="43"/>
  <c r="O17" i="43" s="1"/>
  <c r="P17" i="43" s="1"/>
  <c r="M16" i="43"/>
  <c r="L16" i="43"/>
  <c r="O16" i="43" s="1"/>
  <c r="P16" i="43" s="1"/>
  <c r="M15" i="43"/>
  <c r="L15" i="43"/>
  <c r="O15" i="43" s="1"/>
  <c r="P15" i="43" s="1"/>
  <c r="M14" i="43"/>
  <c r="L14" i="43"/>
  <c r="O14" i="43" s="1"/>
  <c r="P14" i="43" s="1"/>
  <c r="L12" i="43"/>
  <c r="J308" i="42"/>
  <c r="J307" i="42"/>
  <c r="G307" i="42"/>
  <c r="G308" i="42" s="1"/>
  <c r="D307" i="42"/>
  <c r="D308" i="42" s="1"/>
  <c r="J303" i="42"/>
  <c r="D303" i="42"/>
  <c r="D302" i="42" s="1"/>
  <c r="J302" i="42"/>
  <c r="G302" i="42"/>
  <c r="G303" i="42" s="1"/>
  <c r="G296" i="42"/>
  <c r="G295" i="42" s="1"/>
  <c r="J295" i="42"/>
  <c r="J296" i="42" s="1"/>
  <c r="D295" i="42"/>
  <c r="D296" i="42" s="1"/>
  <c r="G291" i="42"/>
  <c r="D291" i="42"/>
  <c r="J290" i="42"/>
  <c r="J291" i="42" s="1"/>
  <c r="G290" i="42"/>
  <c r="D290" i="42"/>
  <c r="C282" i="42"/>
  <c r="K275" i="42"/>
  <c r="J275" i="42"/>
  <c r="I275" i="42"/>
  <c r="H275" i="42"/>
  <c r="G275" i="42"/>
  <c r="M274" i="42"/>
  <c r="K272" i="42"/>
  <c r="J272" i="42"/>
  <c r="I272" i="42"/>
  <c r="H272" i="42"/>
  <c r="G272" i="42"/>
  <c r="M271" i="42"/>
  <c r="K271" i="42"/>
  <c r="K274" i="42" s="1"/>
  <c r="J271" i="42"/>
  <c r="J274" i="42" s="1"/>
  <c r="I271" i="42"/>
  <c r="I274" i="42" s="1"/>
  <c r="H271" i="42"/>
  <c r="H274" i="42" s="1"/>
  <c r="G271" i="42"/>
  <c r="G274" i="42" s="1"/>
  <c r="L270" i="42"/>
  <c r="K264" i="42"/>
  <c r="J264" i="42"/>
  <c r="I264" i="42"/>
  <c r="H264" i="42"/>
  <c r="G264" i="42"/>
  <c r="L263" i="42"/>
  <c r="C246" i="42"/>
  <c r="K239" i="42"/>
  <c r="J239" i="42"/>
  <c r="I239" i="42"/>
  <c r="H239" i="42"/>
  <c r="G239" i="42"/>
  <c r="M238" i="42"/>
  <c r="K236" i="42"/>
  <c r="J236" i="42"/>
  <c r="I236" i="42"/>
  <c r="H236" i="42"/>
  <c r="G236" i="42"/>
  <c r="M235" i="42"/>
  <c r="K235" i="42"/>
  <c r="K238" i="42" s="1"/>
  <c r="J235" i="42"/>
  <c r="J238" i="42" s="1"/>
  <c r="I235" i="42"/>
  <c r="I238" i="42" s="1"/>
  <c r="H235" i="42"/>
  <c r="H238" i="42" s="1"/>
  <c r="G235" i="42"/>
  <c r="G238" i="42" s="1"/>
  <c r="L234" i="42"/>
  <c r="L233" i="42"/>
  <c r="G207" i="42"/>
  <c r="G206" i="42"/>
  <c r="G205" i="42"/>
  <c r="G204" i="42"/>
  <c r="G203" i="42"/>
  <c r="G202" i="42"/>
  <c r="G201" i="42"/>
  <c r="G200" i="42"/>
  <c r="G199" i="42"/>
  <c r="G198" i="42"/>
  <c r="G197" i="42"/>
  <c r="G196" i="42"/>
  <c r="G193" i="42"/>
  <c r="M187" i="42"/>
  <c r="L187" i="42"/>
  <c r="J187" i="42"/>
  <c r="M186" i="42"/>
  <c r="L186" i="42"/>
  <c r="J186" i="42"/>
  <c r="L180" i="42"/>
  <c r="L179" i="42"/>
  <c r="D170" i="42"/>
  <c r="J170" i="42" s="1"/>
  <c r="I170" i="42" s="1"/>
  <c r="C170" i="42" s="1"/>
  <c r="E170" i="42" s="1"/>
  <c r="D169" i="42"/>
  <c r="J169" i="42" s="1"/>
  <c r="I169" i="42" s="1"/>
  <c r="C169" i="42" s="1"/>
  <c r="J168" i="42"/>
  <c r="I168" i="42" s="1"/>
  <c r="C168" i="42" s="1"/>
  <c r="E168" i="42" s="1"/>
  <c r="D168" i="42"/>
  <c r="D167" i="42"/>
  <c r="J167" i="42" s="1"/>
  <c r="I167" i="42" s="1"/>
  <c r="C167" i="42" s="1"/>
  <c r="D166" i="42"/>
  <c r="J166" i="42" s="1"/>
  <c r="I166" i="42" s="1"/>
  <c r="C166" i="42" s="1"/>
  <c r="E166" i="42" s="1"/>
  <c r="G141" i="42"/>
  <c r="G139" i="42"/>
  <c r="G137" i="42"/>
  <c r="L135" i="42"/>
  <c r="K135" i="42"/>
  <c r="J135" i="42"/>
  <c r="I135" i="42"/>
  <c r="H135" i="42"/>
  <c r="G133" i="42"/>
  <c r="G132" i="42"/>
  <c r="G131" i="42"/>
  <c r="G130" i="42"/>
  <c r="G129" i="42"/>
  <c r="G126" i="42"/>
  <c r="J123" i="42"/>
  <c r="G123" i="42"/>
  <c r="C121" i="42"/>
  <c r="F114" i="42"/>
  <c r="G113" i="42"/>
  <c r="H113" i="42" s="1"/>
  <c r="K113" i="42" s="1"/>
  <c r="G110" i="42"/>
  <c r="H110" i="42" s="1"/>
  <c r="K110" i="42" s="1"/>
  <c r="G109" i="42"/>
  <c r="H109" i="42" s="1"/>
  <c r="K109" i="42" s="1"/>
  <c r="G106" i="42"/>
  <c r="G112" i="42" s="1"/>
  <c r="H112" i="42" s="1"/>
  <c r="K112" i="42" s="1"/>
  <c r="I97" i="42"/>
  <c r="K96" i="42"/>
  <c r="K97" i="42" s="1"/>
  <c r="J96" i="42"/>
  <c r="J97" i="42" s="1"/>
  <c r="I96" i="42"/>
  <c r="H96" i="42"/>
  <c r="L93" i="42"/>
  <c r="C85" i="42"/>
  <c r="N79" i="42"/>
  <c r="L81" i="42" s="1"/>
  <c r="L84" i="42" s="1"/>
  <c r="E78" i="42"/>
  <c r="E85" i="42" s="1"/>
  <c r="O63" i="42"/>
  <c r="O64" i="42" s="1"/>
  <c r="O65" i="42" s="1"/>
  <c r="Q1" i="42"/>
  <c r="P1" i="42"/>
  <c r="O1" i="42"/>
  <c r="N1" i="42"/>
  <c r="M1" i="42"/>
  <c r="L1" i="42"/>
  <c r="K1" i="42"/>
  <c r="J1" i="42"/>
  <c r="I1" i="42"/>
  <c r="H1" i="42"/>
  <c r="G1" i="42"/>
  <c r="F1" i="42"/>
  <c r="E1" i="42"/>
  <c r="D1" i="42"/>
  <c r="C1" i="42"/>
  <c r="B1" i="42"/>
  <c r="A1" i="42"/>
  <c r="N10" i="61" l="1"/>
  <c r="X9" i="61"/>
  <c r="D13" i="61"/>
  <c r="D15" i="61" s="1"/>
  <c r="AK8" i="61"/>
  <c r="AK9" i="61" s="1"/>
  <c r="I64" i="43"/>
  <c r="H82" i="43" s="1"/>
  <c r="I82" i="43" s="1"/>
  <c r="J82" i="43" s="1"/>
  <c r="L86" i="43"/>
  <c r="H80" i="43"/>
  <c r="F95" i="43"/>
  <c r="K95" i="43" s="1"/>
  <c r="M136" i="43"/>
  <c r="N136" i="43" s="1"/>
  <c r="O136" i="43" s="1"/>
  <c r="V187" i="43"/>
  <c r="V193" i="43"/>
  <c r="V211" i="43"/>
  <c r="V236" i="43"/>
  <c r="P37" i="43"/>
  <c r="R37" i="43" s="1"/>
  <c r="I98" i="43"/>
  <c r="G119" i="43"/>
  <c r="K119" i="43" s="1"/>
  <c r="G123" i="43"/>
  <c r="K123" i="43" s="1"/>
  <c r="V178" i="43"/>
  <c r="V240" i="43"/>
  <c r="V321" i="43"/>
  <c r="C99" i="43"/>
  <c r="I94" i="43"/>
  <c r="I95" i="43"/>
  <c r="G108" i="43" s="1"/>
  <c r="G118" i="43"/>
  <c r="K118" i="43" s="1"/>
  <c r="G122" i="43"/>
  <c r="K122" i="43" s="1"/>
  <c r="V217" i="43"/>
  <c r="V221" i="43"/>
  <c r="V302" i="43"/>
  <c r="V342" i="43"/>
  <c r="H83" i="43"/>
  <c r="I83" i="43" s="1"/>
  <c r="J83" i="43" s="1"/>
  <c r="M133" i="43"/>
  <c r="V203" i="43"/>
  <c r="V245" i="43"/>
  <c r="V249" i="43"/>
  <c r="V258" i="43"/>
  <c r="V290" i="43"/>
  <c r="V326" i="43"/>
  <c r="V330" i="43"/>
  <c r="V171" i="43"/>
  <c r="V231" i="43"/>
  <c r="V341" i="43"/>
  <c r="L96" i="42"/>
  <c r="L31" i="43"/>
  <c r="H84" i="43"/>
  <c r="H107" i="43"/>
  <c r="I107" i="43" s="1"/>
  <c r="J107" i="43" s="1"/>
  <c r="L110" i="43"/>
  <c r="G121" i="43"/>
  <c r="K121" i="43" s="1"/>
  <c r="C134" i="43"/>
  <c r="F134" i="43" s="1"/>
  <c r="V172" i="43"/>
  <c r="V184" i="43"/>
  <c r="V191" i="43"/>
  <c r="V214" i="43"/>
  <c r="V232" i="43"/>
  <c r="V247" i="43"/>
  <c r="V252" i="43"/>
  <c r="V261" i="43"/>
  <c r="V265" i="43"/>
  <c r="V268" i="43"/>
  <c r="V273" i="43"/>
  <c r="V292" i="43"/>
  <c r="V296" i="43"/>
  <c r="V308" i="43"/>
  <c r="V315" i="43"/>
  <c r="V319" i="43"/>
  <c r="V324" i="43"/>
  <c r="V339" i="43"/>
  <c r="J81" i="42"/>
  <c r="J84" i="42" s="1"/>
  <c r="C86" i="43"/>
  <c r="I93" i="43"/>
  <c r="G106" i="43" s="1"/>
  <c r="G120" i="43"/>
  <c r="K120" i="43" s="1"/>
  <c r="I121" i="43"/>
  <c r="I124" i="43" s="1"/>
  <c r="V170" i="43"/>
  <c r="V179" i="43"/>
  <c r="V185" i="43"/>
  <c r="V195" i="43"/>
  <c r="V230" i="43"/>
  <c r="V286" i="43"/>
  <c r="V291" i="43"/>
  <c r="V293" i="43"/>
  <c r="V303" i="43"/>
  <c r="V309" i="43"/>
  <c r="V331" i="43"/>
  <c r="L106" i="43"/>
  <c r="L108" i="43"/>
  <c r="M108" i="43" s="1"/>
  <c r="N108" i="43" s="1"/>
  <c r="O108" i="43" s="1"/>
  <c r="V174" i="43"/>
  <c r="V180" i="43"/>
  <c r="V183" i="43"/>
  <c r="V192" i="43"/>
  <c r="V205" i="43"/>
  <c r="V213" i="43"/>
  <c r="V298" i="43"/>
  <c r="V307" i="43"/>
  <c r="V340" i="43"/>
  <c r="V343" i="43"/>
  <c r="Q17" i="43"/>
  <c r="R17" i="43"/>
  <c r="S17" i="43" s="1"/>
  <c r="T17" i="43" s="1"/>
  <c r="Q24" i="43"/>
  <c r="R24" i="43"/>
  <c r="S24" i="43" s="1"/>
  <c r="T24" i="43" s="1"/>
  <c r="R15" i="43"/>
  <c r="S15" i="43" s="1"/>
  <c r="T15" i="43" s="1"/>
  <c r="Q15" i="43"/>
  <c r="R19" i="43"/>
  <c r="S19" i="43" s="1"/>
  <c r="T19" i="43" s="1"/>
  <c r="Q19" i="43"/>
  <c r="Q21" i="43"/>
  <c r="R21" i="43"/>
  <c r="S21" i="43" s="1"/>
  <c r="T21" i="43" s="1"/>
  <c r="O31" i="43"/>
  <c r="P31" i="43" s="1"/>
  <c r="Q14" i="43"/>
  <c r="R14" i="43"/>
  <c r="S14" i="43" s="1"/>
  <c r="T14" i="43" s="1"/>
  <c r="Q16" i="43"/>
  <c r="R16" i="43"/>
  <c r="S16" i="43" s="1"/>
  <c r="T16" i="43" s="1"/>
  <c r="R18" i="43"/>
  <c r="S18" i="43" s="1"/>
  <c r="T18" i="43" s="1"/>
  <c r="Q18" i="43"/>
  <c r="Q20" i="43"/>
  <c r="R20" i="43"/>
  <c r="S20" i="43" s="1"/>
  <c r="T20" i="43" s="1"/>
  <c r="R23" i="43"/>
  <c r="S23" i="43" s="1"/>
  <c r="T23" i="43" s="1"/>
  <c r="Q23" i="43"/>
  <c r="R25" i="43"/>
  <c r="S25" i="43" s="1"/>
  <c r="T25" i="43" s="1"/>
  <c r="Q25" i="43"/>
  <c r="V196" i="43"/>
  <c r="V175" i="43"/>
  <c r="V299" i="43"/>
  <c r="K68" i="43"/>
  <c r="G82" i="43"/>
  <c r="I96" i="43"/>
  <c r="L109" i="43"/>
  <c r="M109" i="43" s="1"/>
  <c r="N109" i="43" s="1"/>
  <c r="O109" i="43" s="1"/>
  <c r="F96" i="43"/>
  <c r="K96" i="43" s="1"/>
  <c r="H111" i="43"/>
  <c r="I111" i="43" s="1"/>
  <c r="J111" i="43" s="1"/>
  <c r="V188" i="43"/>
  <c r="V312" i="43"/>
  <c r="Q37" i="43"/>
  <c r="S37" i="43"/>
  <c r="T37" i="43" s="1"/>
  <c r="N86" i="43"/>
  <c r="O86" i="43" s="1"/>
  <c r="P30" i="43"/>
  <c r="O44" i="43"/>
  <c r="P44" i="43" s="1"/>
  <c r="H81" i="43"/>
  <c r="I81" i="43" s="1"/>
  <c r="J81" i="43" s="1"/>
  <c r="G81" i="43"/>
  <c r="G110" i="43"/>
  <c r="K124" i="43"/>
  <c r="V227" i="43"/>
  <c r="I68" i="43"/>
  <c r="G79" i="43"/>
  <c r="I80" i="43"/>
  <c r="J80" i="43" s="1"/>
  <c r="G83" i="43"/>
  <c r="I84" i="43"/>
  <c r="J84" i="43" s="1"/>
  <c r="M106" i="43"/>
  <c r="H108" i="43"/>
  <c r="I108" i="43" s="1"/>
  <c r="J108" i="43" s="1"/>
  <c r="M110" i="43"/>
  <c r="N110" i="43" s="1"/>
  <c r="O110" i="43" s="1"/>
  <c r="G134" i="43"/>
  <c r="H134" i="43"/>
  <c r="G132" i="43"/>
  <c r="V169" i="43"/>
  <c r="V177" i="43"/>
  <c r="V190" i="43"/>
  <c r="V200" i="43"/>
  <c r="V204" i="43"/>
  <c r="V210" i="43"/>
  <c r="V212" i="43"/>
  <c r="V220" i="43"/>
  <c r="V222" i="43"/>
  <c r="V229" i="43"/>
  <c r="V239" i="43"/>
  <c r="V244" i="43"/>
  <c r="V246" i="43"/>
  <c r="V257" i="43"/>
  <c r="V259" i="43"/>
  <c r="V260" i="43"/>
  <c r="V264" i="43"/>
  <c r="V270" i="43"/>
  <c r="V272" i="43"/>
  <c r="V278" i="43"/>
  <c r="V282" i="43"/>
  <c r="V289" i="43"/>
  <c r="V301" i="43"/>
  <c r="V306" i="43"/>
  <c r="V314" i="43"/>
  <c r="V318" i="43"/>
  <c r="V329" i="43"/>
  <c r="V334" i="43"/>
  <c r="V338" i="43"/>
  <c r="H79" i="43"/>
  <c r="M86" i="43"/>
  <c r="F93" i="43"/>
  <c r="K93" i="43" s="1"/>
  <c r="F97" i="43"/>
  <c r="K97" i="43" s="1"/>
  <c r="C106" i="43"/>
  <c r="N106" i="43"/>
  <c r="G107" i="43"/>
  <c r="L107" i="43"/>
  <c r="C110" i="43"/>
  <c r="F110" i="43" s="1"/>
  <c r="G111" i="43"/>
  <c r="L111" i="43"/>
  <c r="M111" i="43" s="1"/>
  <c r="N111" i="43" s="1"/>
  <c r="O111" i="43" s="1"/>
  <c r="G133" i="43"/>
  <c r="V168" i="43"/>
  <c r="V176" i="43"/>
  <c r="V189" i="43"/>
  <c r="V197" i="43"/>
  <c r="V209" i="43"/>
  <c r="V219" i="43"/>
  <c r="V228" i="43"/>
  <c r="V238" i="43"/>
  <c r="V243" i="43"/>
  <c r="V256" i="43"/>
  <c r="V269" i="43"/>
  <c r="V277" i="43"/>
  <c r="V281" i="43"/>
  <c r="V300" i="43"/>
  <c r="V313" i="43"/>
  <c r="V328" i="43"/>
  <c r="V337" i="43"/>
  <c r="F94" i="43"/>
  <c r="K94" i="43" s="1"/>
  <c r="F98" i="43"/>
  <c r="K98" i="43" s="1"/>
  <c r="L131" i="43"/>
  <c r="M131" i="43"/>
  <c r="N131" i="43" s="1"/>
  <c r="C132" i="43"/>
  <c r="F132" i="43" s="1"/>
  <c r="H132" i="43" s="1"/>
  <c r="L132" i="43"/>
  <c r="N133" i="43"/>
  <c r="O133" i="43" s="1"/>
  <c r="C133" i="43"/>
  <c r="F133" i="43" s="1"/>
  <c r="H133" i="43" s="1"/>
  <c r="M134" i="43"/>
  <c r="N134" i="43" s="1"/>
  <c r="O134" i="43" s="1"/>
  <c r="L135" i="43"/>
  <c r="M135" i="43"/>
  <c r="N135" i="43" s="1"/>
  <c r="O135" i="43" s="1"/>
  <c r="C136" i="43"/>
  <c r="F136" i="43" s="1"/>
  <c r="H136" i="43" s="1"/>
  <c r="L136" i="43"/>
  <c r="C124" i="43"/>
  <c r="F131" i="43"/>
  <c r="H131" i="43" s="1"/>
  <c r="M132" i="43"/>
  <c r="N132" i="43" s="1"/>
  <c r="O132" i="43" s="1"/>
  <c r="L133" i="43"/>
  <c r="I134" i="43"/>
  <c r="H135" i="43"/>
  <c r="I135" i="43" s="1"/>
  <c r="G136" i="43"/>
  <c r="V165" i="43"/>
  <c r="V173" i="43"/>
  <c r="V186" i="43"/>
  <c r="V194" i="43"/>
  <c r="V206" i="43"/>
  <c r="V208" i="43"/>
  <c r="V218" i="43"/>
  <c r="V233" i="43"/>
  <c r="V237" i="43"/>
  <c r="V248" i="43"/>
  <c r="V253" i="43"/>
  <c r="V255" i="43"/>
  <c r="V266" i="43"/>
  <c r="V274" i="43"/>
  <c r="V276" i="43"/>
  <c r="V297" i="43"/>
  <c r="V310" i="43"/>
  <c r="V320" i="43"/>
  <c r="V325" i="43"/>
  <c r="V327" i="43"/>
  <c r="V345" i="43"/>
  <c r="V346" i="43"/>
  <c r="L238" i="42"/>
  <c r="L274" i="42"/>
  <c r="I81" i="42"/>
  <c r="I84" i="42" s="1"/>
  <c r="M81" i="42"/>
  <c r="M84" i="42" s="1"/>
  <c r="H97" i="42"/>
  <c r="L97" i="42" s="1"/>
  <c r="L98" i="42" s="1"/>
  <c r="L99" i="42" s="1"/>
  <c r="G107" i="42"/>
  <c r="H107" i="42" s="1"/>
  <c r="K107" i="42" s="1"/>
  <c r="G111" i="42"/>
  <c r="H111" i="42" s="1"/>
  <c r="K111" i="42" s="1"/>
  <c r="E169" i="42"/>
  <c r="L235" i="42"/>
  <c r="L271" i="42"/>
  <c r="K81" i="42"/>
  <c r="K84" i="42" s="1"/>
  <c r="E167" i="42"/>
  <c r="L165" i="42" s="1"/>
  <c r="H81" i="42"/>
  <c r="H84" i="42" s="1"/>
  <c r="G108" i="42"/>
  <c r="H108" i="42" s="1"/>
  <c r="K108" i="42" s="1"/>
  <c r="D16" i="61" l="1"/>
  <c r="D18" i="61" s="1"/>
  <c r="D20" i="61" s="1"/>
  <c r="D22" i="61" s="1"/>
  <c r="D23" i="61" s="1"/>
  <c r="D24" i="61" s="1"/>
  <c r="D25" i="61" s="1"/>
  <c r="D26" i="61" s="1"/>
  <c r="F5" i="61" s="1"/>
  <c r="X10" i="61"/>
  <c r="N11" i="61"/>
  <c r="AK10" i="61"/>
  <c r="N13" i="61"/>
  <c r="H86" i="43"/>
  <c r="H137" i="43"/>
  <c r="L112" i="43"/>
  <c r="I133" i="43"/>
  <c r="I136" i="43"/>
  <c r="M107" i="43"/>
  <c r="N107" i="43" s="1"/>
  <c r="O107" i="43" s="1"/>
  <c r="I79" i="43"/>
  <c r="I132" i="43"/>
  <c r="G137" i="43"/>
  <c r="R44" i="43"/>
  <c r="S44" i="43" s="1"/>
  <c r="T44" i="43" s="1"/>
  <c r="Q44" i="43"/>
  <c r="N137" i="43"/>
  <c r="O137" i="43" s="1"/>
  <c r="O131" i="43"/>
  <c r="R31" i="43"/>
  <c r="S31" i="43" s="1"/>
  <c r="T31" i="43" s="1"/>
  <c r="Q31" i="43"/>
  <c r="O106" i="43"/>
  <c r="N112" i="43"/>
  <c r="O112" i="43" s="1"/>
  <c r="I131" i="43"/>
  <c r="I137" i="43" s="1"/>
  <c r="F106" i="43"/>
  <c r="C112" i="43"/>
  <c r="M112" i="43"/>
  <c r="F86" i="43"/>
  <c r="C137" i="43"/>
  <c r="H110" i="43"/>
  <c r="I110" i="43" s="1"/>
  <c r="J110" i="43" s="1"/>
  <c r="R30" i="43"/>
  <c r="S30" i="43" s="1"/>
  <c r="T30" i="43" s="1"/>
  <c r="Q30" i="43"/>
  <c r="L137" i="43"/>
  <c r="I86" i="43"/>
  <c r="J86" i="43" s="1"/>
  <c r="J79" i="43"/>
  <c r="G86" i="43" s="1"/>
  <c r="M137" i="43"/>
  <c r="K99" i="43"/>
  <c r="H109" i="43"/>
  <c r="I109" i="43" s="1"/>
  <c r="J109" i="43" s="1"/>
  <c r="G109" i="43"/>
  <c r="G112" i="43" s="1"/>
  <c r="I99" i="43"/>
  <c r="F170" i="42"/>
  <c r="F166" i="42"/>
  <c r="F168" i="42"/>
  <c r="F167" i="42"/>
  <c r="F169" i="42"/>
  <c r="N84" i="42"/>
  <c r="F7" i="61" l="1"/>
  <c r="F6" i="61"/>
  <c r="X12" i="61"/>
  <c r="AK11" i="61"/>
  <c r="N14" i="61"/>
  <c r="X11" i="61"/>
  <c r="X13" i="61" s="1"/>
  <c r="H106" i="43"/>
  <c r="H112" i="43" s="1"/>
  <c r="K167" i="42"/>
  <c r="L167" i="42" s="1"/>
  <c r="G167" i="42"/>
  <c r="G168" i="42"/>
  <c r="K168" i="42" s="1"/>
  <c r="L168" i="42" s="1"/>
  <c r="G166" i="42"/>
  <c r="K166" i="42"/>
  <c r="L166" i="42" s="1"/>
  <c r="F158" i="42"/>
  <c r="D161" i="42" s="1"/>
  <c r="G169" i="42"/>
  <c r="K169" i="42"/>
  <c r="L169" i="42" s="1"/>
  <c r="G170" i="42"/>
  <c r="K170" i="42"/>
  <c r="L170" i="42" s="1"/>
  <c r="C83" i="38"/>
  <c r="N15" i="61" l="1"/>
  <c r="F8" i="61"/>
  <c r="X14" i="61"/>
  <c r="AK12" i="61"/>
  <c r="AK13" i="61"/>
  <c r="AK14" i="61" s="1"/>
  <c r="X15" i="61"/>
  <c r="X16" i="61" s="1"/>
  <c r="X17" i="61" s="1"/>
  <c r="X18" i="61" s="1"/>
  <c r="X19" i="61" s="1"/>
  <c r="X20" i="61" s="1"/>
  <c r="X21" i="61" s="1"/>
  <c r="X22" i="61" s="1"/>
  <c r="X23" i="61" s="1"/>
  <c r="X24" i="61" s="1"/>
  <c r="X25" i="61" s="1"/>
  <c r="X26" i="61" s="1"/>
  <c r="I106" i="43"/>
  <c r="J106" i="43"/>
  <c r="I112" i="43"/>
  <c r="J112" i="43" s="1"/>
  <c r="D163" i="42"/>
  <c r="H161" i="42"/>
  <c r="C161" i="42"/>
  <c r="C163" i="42"/>
  <c r="I161" i="42"/>
  <c r="K165" i="42"/>
  <c r="E158" i="42" s="1"/>
  <c r="C158" i="42" s="1"/>
  <c r="I158" i="42"/>
  <c r="G161" i="42" s="1"/>
  <c r="AB111" i="38"/>
  <c r="AB110" i="38"/>
  <c r="AB109" i="38"/>
  <c r="AB108" i="38"/>
  <c r="AB107" i="38"/>
  <c r="AF102" i="38"/>
  <c r="AF103" i="38" s="1"/>
  <c r="AF104" i="38" s="1"/>
  <c r="AD102" i="38"/>
  <c r="AD103" i="38" s="1"/>
  <c r="AD104" i="38" s="1"/>
  <c r="AF101" i="38"/>
  <c r="C45" i="38"/>
  <c r="AK15" i="61" l="1"/>
  <c r="N16" i="61"/>
  <c r="N17" i="61" s="1"/>
  <c r="N18" i="61" s="1"/>
  <c r="N19" i="61" s="1"/>
  <c r="N20" i="61" s="1"/>
  <c r="N21" i="61" s="1"/>
  <c r="N22" i="61" s="1"/>
  <c r="N23" i="61" s="1"/>
  <c r="N24" i="61" s="1"/>
  <c r="N25" i="61" s="1"/>
  <c r="N26" i="61" s="1"/>
  <c r="N27" i="61" s="1"/>
  <c r="N28" i="61" s="1"/>
  <c r="N29" i="61" s="1"/>
  <c r="N30" i="61" s="1"/>
  <c r="N31" i="61" s="1"/>
  <c r="N33" i="61" s="1"/>
  <c r="N34" i="61" s="1"/>
  <c r="N35" i="61" s="1"/>
  <c r="N36" i="61" s="1"/>
  <c r="N37" i="61" s="1"/>
  <c r="N38" i="61" s="1"/>
  <c r="N39" i="61" s="1"/>
  <c r="N40" i="61" s="1"/>
  <c r="N41" i="61" s="1"/>
  <c r="N42" i="61" s="1"/>
  <c r="N43" i="61" s="1"/>
  <c r="N44" i="61" s="1"/>
  <c r="N45" i="61" s="1"/>
  <c r="N46" i="61" s="1"/>
  <c r="N48" i="61" s="1"/>
  <c r="N49" i="61" s="1"/>
  <c r="N50" i="61" s="1"/>
  <c r="N51" i="61" s="1"/>
  <c r="N52" i="61" s="1"/>
  <c r="P5" i="61" s="1"/>
  <c r="AK16" i="61"/>
  <c r="AK17" i="61"/>
  <c r="AK18" i="61" s="1"/>
  <c r="AK19" i="61" s="1"/>
  <c r="AK20" i="61" s="1"/>
  <c r="AK21" i="61" s="1"/>
  <c r="AK22" i="61" s="1"/>
  <c r="AK23" i="61" s="1"/>
  <c r="AK24" i="61" s="1"/>
  <c r="AK25" i="61" s="1"/>
  <c r="AK26" i="61" s="1"/>
  <c r="AK27" i="61" s="1"/>
  <c r="AK28" i="61" s="1"/>
  <c r="AK29" i="61" s="1"/>
  <c r="AK30" i="61" s="1"/>
  <c r="AK31" i="61" s="1"/>
  <c r="AK32" i="61" s="1"/>
  <c r="AK33" i="61" s="1"/>
  <c r="AK34" i="61" s="1"/>
  <c r="AK35" i="61" s="1"/>
  <c r="AK36" i="61" s="1"/>
  <c r="AK37" i="61" s="1"/>
  <c r="AK38" i="61" s="1"/>
  <c r="AK39" i="61" s="1"/>
  <c r="AK40" i="61" s="1"/>
  <c r="AK41" i="61" s="1"/>
  <c r="AK42" i="61" s="1"/>
  <c r="AK43" i="61" s="1"/>
  <c r="AK44" i="61" s="1"/>
  <c r="AK45" i="61" s="1"/>
  <c r="AK46" i="61" s="1"/>
  <c r="AK47" i="61" s="1"/>
  <c r="AK48" i="61" s="1"/>
  <c r="AK49" i="61" s="1"/>
  <c r="AK50" i="61" s="1"/>
  <c r="AK51" i="61" s="1"/>
  <c r="AK52" i="61" s="1"/>
  <c r="AK53" i="61" s="1"/>
  <c r="AK54" i="61" s="1"/>
  <c r="AK55" i="61" s="1"/>
  <c r="AK56" i="61" s="1"/>
  <c r="AK57" i="61" s="1"/>
  <c r="AK58" i="61" s="1"/>
  <c r="X27" i="61"/>
  <c r="X28" i="61" s="1"/>
  <c r="X29" i="61" s="1"/>
  <c r="X30" i="61" s="1"/>
  <c r="X31" i="61" s="1"/>
  <c r="X32" i="61" s="1"/>
  <c r="X33" i="61" s="1"/>
  <c r="X36" i="61" s="1"/>
  <c r="X37" i="61" s="1"/>
  <c r="X38" i="61" s="1"/>
  <c r="X39" i="61" s="1"/>
  <c r="X40" i="61" s="1"/>
  <c r="X41" i="61" s="1"/>
  <c r="X42" i="61" s="1"/>
  <c r="X43" i="61" s="1"/>
  <c r="X44" i="61" s="1"/>
  <c r="X45" i="61" s="1"/>
  <c r="X46" i="61" s="1"/>
  <c r="X47" i="61" s="1"/>
  <c r="X48" i="61" s="1"/>
  <c r="X49" i="61" s="1"/>
  <c r="X50" i="61" s="1"/>
  <c r="X51" i="61" s="1"/>
  <c r="X52" i="61" s="1"/>
  <c r="X53" i="61" s="1"/>
  <c r="X54" i="61" s="1"/>
  <c r="X55" i="61" s="1"/>
  <c r="X56" i="61" s="1"/>
  <c r="X57" i="61" s="1"/>
  <c r="X58" i="61" s="1"/>
  <c r="X59" i="61" s="1"/>
  <c r="X60" i="61" s="1"/>
  <c r="X61" i="61" s="1"/>
  <c r="X62" i="61" s="1"/>
  <c r="X63" i="61" s="1"/>
  <c r="Z5" i="61" s="1"/>
  <c r="F9" i="61"/>
  <c r="E161" i="42"/>
  <c r="K161" i="42"/>
  <c r="J163" i="42"/>
  <c r="E163" i="42"/>
  <c r="P7" i="61" l="1"/>
  <c r="P6" i="61"/>
  <c r="Z6" i="61"/>
  <c r="F10" i="61"/>
  <c r="G163" i="42"/>
  <c r="K163" i="42" s="1"/>
  <c r="H163" i="42"/>
  <c r="F11" i="61" l="1"/>
  <c r="Z7" i="61"/>
  <c r="P9" i="61"/>
  <c r="F13" i="29"/>
  <c r="F15" i="29"/>
  <c r="F40" i="29"/>
  <c r="F42" i="29"/>
  <c r="F44" i="29"/>
  <c r="F45" i="29"/>
  <c r="F49" i="29"/>
  <c r="F51" i="29"/>
  <c r="F52" i="29"/>
  <c r="F59" i="29"/>
  <c r="L52" i="29"/>
  <c r="L59" i="29"/>
  <c r="L60" i="29"/>
  <c r="L61" i="29"/>
  <c r="F10" i="29"/>
  <c r="F14" i="29"/>
  <c r="F47" i="29"/>
  <c r="L19" i="29"/>
  <c r="L20" i="29"/>
  <c r="L47" i="29"/>
  <c r="L50" i="29"/>
  <c r="L57" i="29"/>
  <c r="F39" i="29"/>
  <c r="L15" i="29"/>
  <c r="L69" i="29"/>
  <c r="L70" i="29"/>
  <c r="F26" i="29"/>
  <c r="R53" i="29"/>
  <c r="L25" i="29"/>
  <c r="L62" i="29"/>
  <c r="F27" i="29"/>
  <c r="R54" i="29"/>
  <c r="L26" i="29"/>
  <c r="L63" i="29"/>
  <c r="F31" i="29"/>
  <c r="R55" i="29"/>
  <c r="L64" i="29"/>
  <c r="F32" i="29"/>
  <c r="R56" i="29"/>
  <c r="R59" i="29"/>
  <c r="F33" i="29"/>
  <c r="R60" i="29"/>
  <c r="L68" i="29"/>
  <c r="L49" i="29"/>
  <c r="L65" i="29"/>
  <c r="L66" i="29"/>
  <c r="L67" i="29"/>
  <c r="F30" i="29"/>
  <c r="F29" i="29"/>
  <c r="F34" i="29"/>
  <c r="F28" i="29"/>
  <c r="L22" i="29"/>
  <c r="L28" i="29"/>
  <c r="L29" i="29"/>
  <c r="L23" i="29"/>
  <c r="L24" i="29"/>
  <c r="L27" i="29"/>
  <c r="R57" i="29"/>
  <c r="R61" i="29"/>
  <c r="R58" i="29"/>
  <c r="R51" i="29"/>
  <c r="R52" i="29"/>
  <c r="F62" i="29"/>
  <c r="L13" i="29"/>
  <c r="L12" i="29"/>
  <c r="F48" i="29"/>
  <c r="F56" i="29"/>
  <c r="L10" i="29"/>
  <c r="L21" i="29"/>
  <c r="R13" i="29"/>
  <c r="R49" i="29"/>
  <c r="R48" i="29"/>
  <c r="F35" i="29"/>
  <c r="R27" i="29"/>
  <c r="R28" i="29"/>
  <c r="R29" i="29"/>
  <c r="R30" i="29"/>
  <c r="R31" i="29"/>
  <c r="R39" i="29"/>
  <c r="R43" i="29"/>
  <c r="R42" i="29"/>
  <c r="R41" i="29"/>
  <c r="R40" i="29"/>
  <c r="R44" i="29"/>
  <c r="F58" i="29"/>
  <c r="F54" i="29"/>
  <c r="F53" i="29"/>
  <c r="L53" i="29"/>
  <c r="F16" i="29"/>
  <c r="F17" i="29"/>
  <c r="F19" i="29"/>
  <c r="R18" i="29"/>
  <c r="R19" i="29"/>
  <c r="R20" i="29"/>
  <c r="R21" i="29"/>
  <c r="R22" i="29"/>
  <c r="R23" i="29"/>
  <c r="R24" i="29"/>
  <c r="F50" i="29"/>
  <c r="F68" i="29"/>
  <c r="L11" i="29"/>
  <c r="L16" i="29"/>
  <c r="R26" i="29"/>
  <c r="R36" i="29"/>
  <c r="F38" i="29"/>
  <c r="F67" i="29"/>
  <c r="L32" i="29"/>
  <c r="R11" i="29"/>
  <c r="R25" i="29"/>
  <c r="R10" i="29"/>
  <c r="R38" i="29"/>
  <c r="L43" i="29"/>
  <c r="F23" i="29"/>
  <c r="F24" i="29"/>
  <c r="R14" i="29"/>
  <c r="F66" i="29"/>
  <c r="F64" i="29"/>
  <c r="F65" i="29"/>
  <c r="R35" i="29"/>
  <c r="R33" i="29"/>
  <c r="R34" i="29"/>
  <c r="R17" i="29"/>
  <c r="R15" i="29"/>
  <c r="R16" i="29"/>
  <c r="F37" i="29"/>
  <c r="L18" i="29"/>
  <c r="F25" i="29"/>
  <c r="F21" i="29"/>
  <c r="F22" i="29"/>
  <c r="F60" i="29"/>
  <c r="F12" i="29"/>
  <c r="L56" i="29"/>
  <c r="L51" i="29"/>
  <c r="F41" i="29"/>
  <c r="R47" i="29"/>
  <c r="R45" i="29"/>
  <c r="F46" i="29"/>
  <c r="L45" i="29"/>
  <c r="L58" i="29"/>
  <c r="R32" i="29"/>
  <c r="F11" i="29"/>
  <c r="F61" i="29"/>
  <c r="F43" i="29"/>
  <c r="F69" i="29"/>
  <c r="L48" i="29"/>
  <c r="L55" i="29"/>
  <c r="L54" i="29"/>
  <c r="L71" i="29"/>
  <c r="L31" i="29"/>
  <c r="L35" i="29"/>
  <c r="L36" i="29"/>
  <c r="L37" i="29"/>
  <c r="L34" i="29"/>
  <c r="L42" i="29"/>
  <c r="L44" i="29"/>
  <c r="R46" i="29"/>
  <c r="F20" i="29"/>
  <c r="L38" i="29"/>
  <c r="L39" i="29"/>
  <c r="L41" i="29"/>
  <c r="L40" i="29"/>
  <c r="Z8" i="61" l="1"/>
  <c r="F15" i="61"/>
  <c r="F16" i="61" s="1"/>
  <c r="F17" i="61" s="1"/>
  <c r="F12" i="61"/>
  <c r="F14" i="61" s="1"/>
  <c r="P11" i="61"/>
  <c r="P13" i="61" s="1"/>
  <c r="P12" i="61"/>
  <c r="F19" i="61" l="1"/>
  <c r="Z9" i="61"/>
  <c r="P14" i="61"/>
  <c r="F18" i="61"/>
  <c r="F20" i="61"/>
  <c r="F21" i="61" s="1"/>
  <c r="F22" i="61" s="1"/>
  <c r="F23" i="61" s="1"/>
  <c r="F24" i="61" s="1"/>
  <c r="H5" i="61" s="1"/>
  <c r="H6" i="61" l="1"/>
  <c r="P16" i="61"/>
  <c r="Z10" i="61"/>
  <c r="H7" i="61" l="1"/>
  <c r="H8" i="61"/>
  <c r="P17" i="61"/>
  <c r="Z11" i="61"/>
  <c r="P18" i="61" l="1"/>
  <c r="P19" i="61" s="1"/>
  <c r="P20" i="61" s="1"/>
  <c r="P21" i="61" s="1"/>
  <c r="P22" i="61" s="1"/>
  <c r="P23" i="61" s="1"/>
  <c r="P24" i="61" s="1"/>
  <c r="P25" i="61" s="1"/>
  <c r="P26" i="61" s="1"/>
  <c r="P27" i="61" s="1"/>
  <c r="P29" i="61" s="1"/>
  <c r="P30" i="61" s="1"/>
  <c r="P33" i="61" s="1"/>
  <c r="P34" i="61" s="1"/>
  <c r="P35" i="61" s="1"/>
  <c r="P36" i="61" s="1"/>
  <c r="P37" i="61" s="1"/>
  <c r="P38" i="61" s="1"/>
  <c r="P39" i="61" s="1"/>
  <c r="P40" i="61" s="1"/>
  <c r="P41" i="61" s="1"/>
  <c r="P42" i="61" s="1"/>
  <c r="P43" i="61" s="1"/>
  <c r="P45" i="61" s="1"/>
  <c r="P48" i="61" s="1"/>
  <c r="P49" i="61" s="1"/>
  <c r="P50" i="61" s="1"/>
  <c r="P51" i="61" s="1"/>
  <c r="P52" i="61" s="1"/>
  <c r="R5" i="61" s="1"/>
  <c r="H10" i="61"/>
  <c r="Z12" i="61"/>
  <c r="R6" i="61" l="1"/>
  <c r="H11" i="61"/>
  <c r="Z13" i="61"/>
  <c r="Z14" i="61" s="1"/>
  <c r="Z15" i="61" s="1"/>
  <c r="Z16" i="61" s="1"/>
  <c r="Z17" i="61" s="1"/>
  <c r="Z18" i="61" s="1"/>
  <c r="Z19" i="61" s="1"/>
  <c r="Z20" i="61" s="1"/>
  <c r="Z21" i="61" s="1"/>
  <c r="Z22" i="61" s="1"/>
  <c r="Z23" i="61" s="1"/>
  <c r="Z24" i="61" s="1"/>
  <c r="Z25" i="61" s="1"/>
  <c r="Z26" i="61" s="1"/>
  <c r="Z29" i="61" s="1"/>
  <c r="Z30" i="61" s="1"/>
  <c r="Z31" i="61" s="1"/>
  <c r="Z32" i="61" s="1"/>
  <c r="Z33" i="61" s="1"/>
  <c r="Z34" i="61" s="1"/>
  <c r="Z35" i="61" s="1"/>
  <c r="Z36" i="61" s="1"/>
  <c r="Z37" i="61" s="1"/>
  <c r="Z38" i="61" s="1"/>
  <c r="Z39" i="61" s="1"/>
  <c r="Z40" i="61" s="1"/>
  <c r="Z41" i="61" s="1"/>
  <c r="Z44" i="61" s="1"/>
  <c r="Z45" i="61" s="1"/>
  <c r="Z46" i="61" s="1"/>
  <c r="Z47" i="61" s="1"/>
  <c r="Z48" i="61" s="1"/>
  <c r="Z51" i="61" s="1"/>
  <c r="Z54" i="61" s="1"/>
  <c r="Z55" i="61" s="1"/>
  <c r="Z56" i="61" s="1"/>
  <c r="Z57" i="61" s="1"/>
  <c r="Z58" i="61" s="1"/>
  <c r="Z59" i="61" s="1"/>
  <c r="Z60" i="61" s="1"/>
  <c r="Z61" i="61" s="1"/>
  <c r="Z62" i="61" s="1"/>
  <c r="AB5" i="61" s="1"/>
  <c r="AB6" i="61" l="1"/>
  <c r="R7" i="61"/>
  <c r="R8" i="61"/>
  <c r="H12" i="61"/>
  <c r="H14" i="61" l="1"/>
  <c r="H16" i="61" s="1"/>
  <c r="H18" i="61" s="1"/>
  <c r="H19" i="61" s="1"/>
  <c r="AB7" i="61"/>
  <c r="R9" i="61"/>
  <c r="AB8" i="61"/>
  <c r="AB9" i="61" l="1"/>
  <c r="R10" i="61"/>
  <c r="AB10" i="61"/>
  <c r="AB11" i="61" l="1"/>
  <c r="R11" i="61"/>
  <c r="R13" i="61" l="1"/>
  <c r="AB12" i="61"/>
  <c r="AB14" i="61" l="1"/>
  <c r="AB13" i="61"/>
  <c r="AB15" i="61"/>
  <c r="AB16" i="61" s="1"/>
  <c r="AB17" i="61" s="1"/>
  <c r="AB18" i="61" s="1"/>
  <c r="AB19" i="61" s="1"/>
  <c r="R14" i="61"/>
  <c r="R15" i="61" l="1"/>
  <c r="R16" i="61" s="1"/>
  <c r="R17" i="61" s="1"/>
  <c r="R18" i="61" s="1"/>
  <c r="R19" i="61" s="1"/>
  <c r="R21" i="61" s="1"/>
  <c r="R22" i="61" s="1"/>
  <c r="R23" i="61" s="1"/>
  <c r="R24" i="61" s="1"/>
  <c r="R25" i="61" s="1"/>
  <c r="R26" i="61" s="1"/>
  <c r="R27" i="61" s="1"/>
  <c r="R28" i="61" s="1"/>
  <c r="R29" i="61" s="1"/>
  <c r="R30" i="61" s="1"/>
  <c r="R31" i="61" s="1"/>
  <c r="R34" i="61" s="1"/>
  <c r="R35" i="61" s="1"/>
  <c r="R36" i="61" s="1"/>
  <c r="R39" i="61" s="1"/>
  <c r="AB20" i="61"/>
  <c r="AB21" i="61" s="1"/>
  <c r="AB22" i="61" s="1"/>
  <c r="AB23" i="61" s="1"/>
  <c r="AB24" i="61" s="1"/>
  <c r="AB25" i="61" s="1"/>
  <c r="AB26" i="61" s="1"/>
  <c r="AB27" i="61" s="1"/>
  <c r="AB28" i="61" s="1"/>
  <c r="AB30" i="61" s="1"/>
  <c r="AB31" i="61" s="1"/>
  <c r="AB33" i="61" s="1"/>
  <c r="AB34" i="61" s="1"/>
  <c r="AB35" i="61" s="1"/>
  <c r="AB36" i="61" s="1"/>
  <c r="AB37" i="61" s="1"/>
  <c r="AB38" i="61" s="1"/>
  <c r="AB39" i="61" s="1"/>
  <c r="AB40" i="61" s="1"/>
  <c r="AB41" i="61" s="1"/>
  <c r="AB42" i="61" s="1"/>
  <c r="AB43" i="61" s="1"/>
  <c r="AB44" i="61" s="1"/>
  <c r="AB45" i="61" s="1"/>
  <c r="AB46" i="61" s="1"/>
  <c r="AB47" i="61" s="1"/>
  <c r="AB48" i="61" s="1"/>
  <c r="AB49" i="61" s="1"/>
  <c r="AB50" i="61" s="1"/>
  <c r="AB51" i="61" s="1"/>
  <c r="AB52" i="61" s="1"/>
  <c r="AB53" i="61" s="1"/>
  <c r="AB54" i="61" s="1"/>
  <c r="AB55" i="61" s="1"/>
  <c r="AB56" i="61" s="1"/>
  <c r="AB57" i="61" s="1"/>
  <c r="AB58" i="61" s="1"/>
  <c r="AB59" i="61" s="1"/>
  <c r="AB62" i="61" s="1"/>
  <c r="AD5" i="61" s="1"/>
  <c r="AD6" i="61" l="1"/>
  <c r="AD7" i="61" l="1"/>
  <c r="AD8" i="61"/>
  <c r="AD9" i="61"/>
  <c r="AD10" i="61" l="1"/>
  <c r="AD13" i="61" l="1"/>
  <c r="AD11" i="61"/>
  <c r="AD12" i="61"/>
  <c r="AD16" i="61" l="1"/>
  <c r="AD15" i="61"/>
  <c r="AD14" i="61"/>
  <c r="AD17" i="61" l="1"/>
  <c r="AD18" i="61" l="1"/>
  <c r="AD19" i="61" s="1"/>
  <c r="AD20" i="61" s="1"/>
  <c r="AD21" i="61" s="1"/>
  <c r="AD22" i="61" s="1"/>
  <c r="AD23" i="61" s="1"/>
  <c r="AD24" i="61" s="1"/>
  <c r="AD25" i="61" s="1"/>
  <c r="AD26" i="61" s="1"/>
  <c r="AD27" i="61" s="1"/>
  <c r="AD28" i="61" s="1"/>
  <c r="AD29" i="61" s="1"/>
  <c r="AD30" i="61" s="1"/>
  <c r="AD31" i="61" s="1"/>
  <c r="AD32" i="61" s="1"/>
  <c r="AD33" i="61" s="1"/>
  <c r="AD34" i="61" s="1"/>
  <c r="AD35" i="61" s="1"/>
  <c r="AD36" i="61" s="1"/>
  <c r="AD37" i="61" s="1"/>
  <c r="AD38" i="61" s="1"/>
  <c r="AD41" i="61" s="1"/>
  <c r="AD42" i="61" s="1"/>
  <c r="AD43" i="61" s="1"/>
  <c r="AD44" i="61" s="1"/>
  <c r="AD45" i="61" s="1"/>
  <c r="AD46" i="61" s="1"/>
  <c r="AD47" i="61" s="1"/>
  <c r="AD48" i="61" s="1"/>
  <c r="AD49" i="61" s="1"/>
  <c r="AD50" i="61" s="1"/>
  <c r="AD51" i="61" s="1"/>
  <c r="AD52" i="61" s="1"/>
  <c r="AD53" i="61" s="1"/>
  <c r="AD54" i="61" s="1"/>
  <c r="AD55" i="61" s="1"/>
  <c r="AD56" i="61" s="1"/>
  <c r="AD57" i="61" s="1"/>
  <c r="AF5" i="61" s="1"/>
  <c r="AF6" i="61" l="1"/>
  <c r="AF7" i="61" l="1"/>
  <c r="AF9" i="61" l="1"/>
  <c r="AF8" i="61"/>
  <c r="AF11" i="61" l="1"/>
  <c r="AF10" i="61"/>
  <c r="AF12" i="61" l="1"/>
  <c r="AF13" i="61" l="1"/>
  <c r="AF14" i="61" l="1"/>
  <c r="AF15" i="61" s="1"/>
  <c r="AF16" i="61" s="1"/>
  <c r="AF17" i="61" s="1"/>
  <c r="AF18" i="61" s="1"/>
  <c r="AF19" i="61" s="1"/>
  <c r="AF22" i="61" s="1"/>
  <c r="AF23" i="61" s="1"/>
  <c r="AF26" i="61" s="1"/>
  <c r="AF27" i="61" s="1"/>
  <c r="AF28" i="61" s="1"/>
  <c r="AF29" i="61" s="1"/>
  <c r="AF30" i="61" s="1"/>
  <c r="AF33"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CCR</author>
    <author>Joel</author>
  </authors>
  <commentList>
    <comment ref="E78" authorId="0" shapeId="0" xr:uid="{00000000-0006-0000-0600-000001000000}">
      <text>
        <r>
          <rPr>
            <sz val="10"/>
            <color indexed="81"/>
            <rFont val="Arial"/>
            <family val="2"/>
          </rPr>
          <t>Total à saisir dans la cellule Quant. À dupliquer</t>
        </r>
      </text>
    </comment>
    <comment ref="E85" authorId="1" shapeId="0" xr:uid="{00000000-0006-0000-0600-000002000000}">
      <text>
        <r>
          <rPr>
            <b/>
            <sz val="8"/>
            <color indexed="81"/>
            <rFont val="Tahoma"/>
            <family val="2"/>
          </rPr>
          <t>Conversion en nombre de parts Adultes</t>
        </r>
        <r>
          <rPr>
            <sz val="8"/>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<sst xmlns="http://schemas.openxmlformats.org/spreadsheetml/2006/main" count="14502" uniqueCount="6621">
  <si>
    <t>% Perte</t>
  </si>
  <si>
    <t>B</t>
  </si>
  <si>
    <t>C</t>
  </si>
  <si>
    <t>D</t>
  </si>
  <si>
    <t>E</t>
  </si>
  <si>
    <t>F</t>
  </si>
  <si>
    <t>G</t>
  </si>
  <si>
    <t>H</t>
  </si>
  <si>
    <t>I</t>
  </si>
  <si>
    <t>J</t>
  </si>
  <si>
    <t>L</t>
  </si>
  <si>
    <t>Kg</t>
  </si>
  <si>
    <t>MOUSSE A LA VANILLE</t>
  </si>
  <si>
    <t>Matière d'œuvre</t>
  </si>
  <si>
    <t>Quantité</t>
  </si>
  <si>
    <t>APPAREIL MOUSSANT</t>
  </si>
  <si>
    <t>crème fouettée 35% MG</t>
  </si>
  <si>
    <t>APPAREIL CRÉMEUX</t>
  </si>
  <si>
    <t>Crème Anglaise</t>
  </si>
  <si>
    <t>lait</t>
  </si>
  <si>
    <t xml:space="preserve">crème </t>
  </si>
  <si>
    <t>jaunes d'œufs</t>
  </si>
  <si>
    <t>sucre</t>
  </si>
  <si>
    <t>gélatine</t>
  </si>
  <si>
    <t>vanille</t>
  </si>
  <si>
    <t>réaliser une crème anglaise</t>
  </si>
  <si>
    <t>ajouter la gélatine préalablement trempée dans l'eau froide</t>
  </si>
  <si>
    <t>refroidir la crème rapidement pour qu'elle atteigne 35°C</t>
  </si>
  <si>
    <t>ajouter délicatement la crème mousseuse</t>
  </si>
  <si>
    <t>A</t>
  </si>
  <si>
    <t>P</t>
  </si>
  <si>
    <t>R</t>
  </si>
  <si>
    <t>❶</t>
  </si>
  <si>
    <t>Abaisser la temp. à coeur</t>
  </si>
  <si>
    <t>①</t>
  </si>
  <si>
    <t>Egrener</t>
  </si>
  <si>
    <t>Parfumer</t>
  </si>
  <si>
    <t>Respecter le délai de 2 H</t>
  </si>
  <si>
    <t>Abaisser</t>
  </si>
  <si>
    <t>Dépouiller</t>
  </si>
  <si>
    <t>Habiller</t>
  </si>
  <si>
    <t>Réduire</t>
  </si>
  <si>
    <t>❷</t>
  </si>
  <si>
    <t>Accompagner</t>
  </si>
  <si>
    <t>②</t>
  </si>
  <si>
    <t>Eliminer</t>
  </si>
  <si>
    <t>Parsemer</t>
  </si>
  <si>
    <t>Retirer</t>
  </si>
  <si>
    <t>Abricoter</t>
  </si>
  <si>
    <t>Dérober</t>
  </si>
  <si>
    <t>Hacher</t>
  </si>
  <si>
    <t>Relever</t>
  </si>
  <si>
    <t>❸</t>
  </si>
  <si>
    <t>Additionner</t>
  </si>
  <si>
    <t>③</t>
  </si>
  <si>
    <t>Enfourner</t>
  </si>
  <si>
    <t>Peler</t>
  </si>
  <si>
    <t>Retourner</t>
  </si>
  <si>
    <t>Arroser</t>
  </si>
  <si>
    <t>Désosser</t>
  </si>
  <si>
    <t>Historier</t>
  </si>
  <si>
    <t>❹</t>
  </si>
  <si>
    <t>Adjoindre</t>
  </si>
  <si>
    <t>④</t>
  </si>
  <si>
    <t>Porter à ébullition</t>
  </si>
  <si>
    <t>Rincer</t>
  </si>
  <si>
    <t>Assaisonner</t>
  </si>
  <si>
    <t>Dessécher</t>
  </si>
  <si>
    <t>Revenir</t>
  </si>
  <si>
    <t>❺</t>
  </si>
  <si>
    <t>Agir rapidement</t>
  </si>
  <si>
    <t>⑤</t>
  </si>
  <si>
    <t>Etaler</t>
  </si>
  <si>
    <t>Préchauffer</t>
  </si>
  <si>
    <t>S</t>
  </si>
  <si>
    <t>Détendre</t>
  </si>
  <si>
    <t>Inciser</t>
  </si>
  <si>
    <t>Rissoler</t>
  </si>
  <si>
    <t>❻</t>
  </si>
  <si>
    <t>Ajouter</t>
  </si>
  <si>
    <t>Prélever</t>
  </si>
  <si>
    <t>Saupoudrer</t>
  </si>
  <si>
    <t>Barder</t>
  </si>
  <si>
    <t>⑥</t>
  </si>
  <si>
    <t>Dorer</t>
  </si>
  <si>
    <t>Rompre</t>
  </si>
  <si>
    <t>❼</t>
  </si>
  <si>
    <t>Aplatir</t>
  </si>
  <si>
    <t>Faire bouillir</t>
  </si>
  <si>
    <t>Préparer</t>
  </si>
  <si>
    <t>Servir</t>
  </si>
  <si>
    <t>Beurrer</t>
  </si>
  <si>
    <t>⑦</t>
  </si>
  <si>
    <t>Dresser</t>
  </si>
  <si>
    <t>Lier</t>
  </si>
  <si>
    <t>Rôtir</t>
  </si>
  <si>
    <t>❽</t>
  </si>
  <si>
    <t>Protéger</t>
  </si>
  <si>
    <t>Snacker</t>
  </si>
  <si>
    <t>Blanchir</t>
  </si>
  <si>
    <t>Limoner</t>
  </si>
  <si>
    <t>Battre</t>
  </si>
  <si>
    <t>Garnir</t>
  </si>
  <si>
    <t>T</t>
  </si>
  <si>
    <t>Blondir</t>
  </si>
  <si>
    <t>Ebarber</t>
  </si>
  <si>
    <t>Lisser</t>
  </si>
  <si>
    <t>Saigner</t>
  </si>
  <si>
    <t>Réaliser</t>
  </si>
  <si>
    <t>Terminer</t>
  </si>
  <si>
    <t>Bouler</t>
  </si>
  <si>
    <t>Ecailler</t>
  </si>
  <si>
    <t>Lustrer</t>
  </si>
  <si>
    <t>Saisir</t>
  </si>
  <si>
    <t>Chauffer</t>
  </si>
  <si>
    <t>Incorporer</t>
  </si>
  <si>
    <t>Réchauffer en moins d'1 H</t>
  </si>
  <si>
    <t>U</t>
  </si>
  <si>
    <t>Braiser</t>
  </si>
  <si>
    <t>Ecaler</t>
  </si>
  <si>
    <t>M</t>
  </si>
  <si>
    <t>Sangler</t>
  </si>
  <si>
    <t>Conserver</t>
  </si>
  <si>
    <t>Indications packaging</t>
  </si>
  <si>
    <t>Recouvrir</t>
  </si>
  <si>
    <t>Utiliser</t>
  </si>
  <si>
    <t>Brider</t>
  </si>
  <si>
    <t>Ecorcher</t>
  </si>
  <si>
    <t>Macérer</t>
  </si>
  <si>
    <t>Sauter</t>
  </si>
  <si>
    <t>Contrôler</t>
  </si>
  <si>
    <t>Rectifier</t>
  </si>
  <si>
    <t>V</t>
  </si>
  <si>
    <t>Ecosser</t>
  </si>
  <si>
    <t>Manchonner</t>
  </si>
  <si>
    <t>Serrer</t>
  </si>
  <si>
    <t>Jeter</t>
  </si>
  <si>
    <t>Refroidir</t>
  </si>
  <si>
    <t>Vérifier la temp.</t>
  </si>
  <si>
    <t>Canneler</t>
  </si>
  <si>
    <t>Ecumer</t>
  </si>
  <si>
    <t>Marbrer</t>
  </si>
  <si>
    <t>Singer</t>
  </si>
  <si>
    <t>Décorer</t>
  </si>
  <si>
    <t>Réhydrater</t>
  </si>
  <si>
    <t>Verser</t>
  </si>
  <si>
    <t>Caraméliser</t>
  </si>
  <si>
    <t>Effilandrer</t>
  </si>
  <si>
    <t>Mariner</t>
  </si>
  <si>
    <t>Suer</t>
  </si>
  <si>
    <t>Délayer</t>
  </si>
  <si>
    <t>Laver</t>
  </si>
  <si>
    <t>Remonter en température</t>
  </si>
  <si>
    <t>Châtrer</t>
  </si>
  <si>
    <t>⑧</t>
  </si>
  <si>
    <t>Effiler</t>
  </si>
  <si>
    <t>Masquer</t>
  </si>
  <si>
    <t>Disperser</t>
  </si>
  <si>
    <t>Remplacer</t>
  </si>
  <si>
    <t>Chaufroiter</t>
  </si>
  <si>
    <t>⑨</t>
  </si>
  <si>
    <t>Egermer</t>
  </si>
  <si>
    <t>Masser</t>
  </si>
  <si>
    <t>Tailler</t>
  </si>
  <si>
    <t>Disposer</t>
  </si>
  <si>
    <t>Maintenir en temp. sup à 63°</t>
  </si>
  <si>
    <t>❾</t>
  </si>
  <si>
    <t>Remuer</t>
  </si>
  <si>
    <t>Chemiser</t>
  </si>
  <si>
    <t>⑩</t>
  </si>
  <si>
    <t>Egoutter</t>
  </si>
  <si>
    <t>Meringuer</t>
  </si>
  <si>
    <t>Tamiser</t>
  </si>
  <si>
    <t>Manipuler</t>
  </si>
  <si>
    <t>❿</t>
  </si>
  <si>
    <t>Répartir</t>
  </si>
  <si>
    <t>Chiqueter</t>
  </si>
  <si>
    <t>⑪</t>
  </si>
  <si>
    <t>Egrapper</t>
  </si>
  <si>
    <t>Mijoter</t>
  </si>
  <si>
    <t>Tamponner</t>
  </si>
  <si>
    <t>Mélanger</t>
  </si>
  <si>
    <t>⓫</t>
  </si>
  <si>
    <t>Repasser</t>
  </si>
  <si>
    <t>Ciseler</t>
  </si>
  <si>
    <t>⑫</t>
  </si>
  <si>
    <t>Monder</t>
  </si>
  <si>
    <t>Tapisser</t>
  </si>
  <si>
    <t>Mettre en cuisson</t>
  </si>
  <si>
    <t>Citronner</t>
  </si>
  <si>
    <t>⑬</t>
  </si>
  <si>
    <t>Monter</t>
  </si>
  <si>
    <t>Tourer</t>
  </si>
  <si>
    <t>Mixer</t>
  </si>
  <si>
    <t>Clarifier</t>
  </si>
  <si>
    <t>⑭</t>
  </si>
  <si>
    <t>Enrober</t>
  </si>
  <si>
    <t>Mortifier</t>
  </si>
  <si>
    <t>Tourner</t>
  </si>
  <si>
    <t>Coller</t>
  </si>
  <si>
    <t>⑮</t>
  </si>
  <si>
    <t>Eplucher</t>
  </si>
  <si>
    <t>⓬</t>
  </si>
  <si>
    <t>Mouiller</t>
  </si>
  <si>
    <t>Travailler</t>
  </si>
  <si>
    <t>Compoter</t>
  </si>
  <si>
    <t>⑯</t>
  </si>
  <si>
    <t>Escaloper</t>
  </si>
  <si>
    <t>N</t>
  </si>
  <si>
    <t>Tremper</t>
  </si>
  <si>
    <t>Concasser</t>
  </si>
  <si>
    <t>⑰</t>
  </si>
  <si>
    <t>Etuver</t>
  </si>
  <si>
    <t>Nacrer</t>
  </si>
  <si>
    <t>Tronçonner</t>
  </si>
  <si>
    <t>⓭</t>
  </si>
  <si>
    <t>Confire</t>
  </si>
  <si>
    <t>⑱</t>
  </si>
  <si>
    <t>Evider</t>
  </si>
  <si>
    <t>Napper</t>
  </si>
  <si>
    <t>Trousser</t>
  </si>
  <si>
    <t>⓮</t>
  </si>
  <si>
    <t>Contiser</t>
  </si>
  <si>
    <t>⑲</t>
  </si>
  <si>
    <t>Exprimer</t>
  </si>
  <si>
    <t>Turbiner</t>
  </si>
  <si>
    <t>⓯</t>
  </si>
  <si>
    <t>Corner</t>
  </si>
  <si>
    <t>⓰</t>
  </si>
  <si>
    <t>Corser</t>
  </si>
  <si>
    <t>Farcir</t>
  </si>
  <si>
    <t>Paner</t>
  </si>
  <si>
    <t>⓱</t>
  </si>
  <si>
    <t>Coucher</t>
  </si>
  <si>
    <t>Festonner</t>
  </si>
  <si>
    <t>Papilloter</t>
  </si>
  <si>
    <t>Vanner</t>
  </si>
  <si>
    <t>⓲</t>
  </si>
  <si>
    <t>Flamber</t>
  </si>
  <si>
    <t>Passer</t>
  </si>
  <si>
    <t>Videler</t>
  </si>
  <si>
    <t>⓳</t>
  </si>
  <si>
    <t>Crémer</t>
  </si>
  <si>
    <t>Flanquer</t>
  </si>
  <si>
    <t>Persiller</t>
  </si>
  <si>
    <t>Voiler</t>
  </si>
  <si>
    <t>⓴</t>
  </si>
  <si>
    <t>Crever</t>
  </si>
  <si>
    <t>Fleurer</t>
  </si>
  <si>
    <t>Piler</t>
  </si>
  <si>
    <t>Cuire</t>
  </si>
  <si>
    <t>Foisonner</t>
  </si>
  <si>
    <t>Pincer</t>
  </si>
  <si>
    <t>Z</t>
  </si>
  <si>
    <t>Foncer</t>
  </si>
  <si>
    <t>Piquer</t>
  </si>
  <si>
    <t>Zester</t>
  </si>
  <si>
    <t>Décanter</t>
  </si>
  <si>
    <t>Fondre</t>
  </si>
  <si>
    <t>Pocher</t>
  </si>
  <si>
    <t>Décercler</t>
  </si>
  <si>
    <t>Fouler</t>
  </si>
  <si>
    <t>Poêler</t>
  </si>
  <si>
    <t>Décortiquer</t>
  </si>
  <si>
    <t>Fraiser</t>
  </si>
  <si>
    <t>Pousser</t>
  </si>
  <si>
    <t>Décuire</t>
  </si>
  <si>
    <t>Fileter</t>
  </si>
  <si>
    <t>Puncher</t>
  </si>
  <si>
    <t>Déffilandrer</t>
  </si>
  <si>
    <t>Frapper</t>
  </si>
  <si>
    <t>Q</t>
  </si>
  <si>
    <t>Déglacer</t>
  </si>
  <si>
    <t>Frémir</t>
  </si>
  <si>
    <t>Quadriller</t>
  </si>
  <si>
    <t>Dégorger</t>
  </si>
  <si>
    <t>Frire</t>
  </si>
  <si>
    <t>Dégourdir</t>
  </si>
  <si>
    <t>Dégraisser</t>
  </si>
  <si>
    <t>Glacer</t>
  </si>
  <si>
    <t>Rabattre</t>
  </si>
  <si>
    <t>Déhousser</t>
  </si>
  <si>
    <t>Gommer</t>
  </si>
  <si>
    <t>Rafraîchir</t>
  </si>
  <si>
    <t>Dénerver</t>
  </si>
  <si>
    <t>Graisser</t>
  </si>
  <si>
    <t>Raidir</t>
  </si>
  <si>
    <t>Dénoyauter</t>
  </si>
  <si>
    <t>Gratiner</t>
  </si>
  <si>
    <t>Rassir</t>
  </si>
  <si>
    <t>Denteler</t>
  </si>
  <si>
    <t>Griller</t>
  </si>
  <si>
    <t>Rayer</t>
  </si>
  <si>
    <t>Progression</t>
  </si>
  <si>
    <t>Dupliquée pour</t>
  </si>
  <si>
    <t>Portions</t>
  </si>
  <si>
    <t>de</t>
  </si>
  <si>
    <t>Brut</t>
  </si>
  <si>
    <t>Poids Net</t>
  </si>
  <si>
    <t>Kg brut</t>
  </si>
  <si>
    <t>Rôti de Porc (longe)</t>
  </si>
  <si>
    <t>Sel</t>
  </si>
  <si>
    <t>Poivre</t>
  </si>
  <si>
    <t>Fin de cuisson</t>
  </si>
  <si>
    <t>Huile d'arachide</t>
  </si>
  <si>
    <t>Oignons</t>
  </si>
  <si>
    <t>Carottes</t>
  </si>
  <si>
    <t>Eau</t>
  </si>
  <si>
    <t xml:space="preserve">   Mise en œuvre</t>
  </si>
  <si>
    <t>Fabrication du jus</t>
  </si>
  <si>
    <t>ROTI DE PORC….CUISSON BASSE TEMPÉRATURE</t>
  </si>
  <si>
    <t>ÉLÉMENT PRINCIPAL</t>
  </si>
  <si>
    <t>GARNITURE AROMATIQUE</t>
  </si>
  <si>
    <t>PHASES ESSENTIELLES DE PROGRESSION</t>
  </si>
  <si>
    <t>Vérifier : poids - température - DLC</t>
  </si>
  <si>
    <t>Respecter le protocole de dessouvidage</t>
  </si>
  <si>
    <t>Mettre sur grille</t>
  </si>
  <si>
    <t>Mettre en cuisson les rôtis au four à convection  T° + 100° C si le jus n'est pas nécessaire</t>
  </si>
  <si>
    <t>Mettre+ 120° C pour obtenir une base de jus. (Exudat)</t>
  </si>
  <si>
    <t>Placer un bac gastro avec un peu d'eau au bas du four pour récuperer le jus</t>
  </si>
  <si>
    <t>Sortir les rotis: T° à cœur 68°</t>
  </si>
  <si>
    <t>Débarrasser en bac couvert (repos environ 30' avant tranchage à chaud )</t>
  </si>
  <si>
    <t>Température cible après repos :roti de porc :72°/75°</t>
  </si>
  <si>
    <t>Température cible après repos :roti de échine : 80° (sortie du four 75°)</t>
  </si>
  <si>
    <t>Faire revenir la garniture aromatique avec une forte coloration</t>
  </si>
  <si>
    <t>Mouiller avec l'eau,cuisson 20'</t>
  </si>
  <si>
    <t>Ajouter la base de sucs (bac gastro sous les rotis)</t>
  </si>
  <si>
    <t>Passer au chinois en foulant.</t>
  </si>
  <si>
    <t>⑳</t>
  </si>
  <si>
    <t>Pour la couleur de numérotation cliquez sur Couleur de police et choisissez la couleur qui vous convient</t>
  </si>
  <si>
    <t>Copiez / Collez les N° dans vos fiches</t>
  </si>
  <si>
    <t>ESTOUFFADE DE BŒUF BOURGUIGNONNE</t>
  </si>
  <si>
    <t>boeuf (gite) morceaux 80g</t>
  </si>
  <si>
    <t>vin rouge</t>
  </si>
  <si>
    <t>fond brun clair de veau</t>
  </si>
  <si>
    <t>farine</t>
  </si>
  <si>
    <t>persil</t>
  </si>
  <si>
    <t>huile</t>
  </si>
  <si>
    <t>carottes en rondelles ou dés surgelés</t>
  </si>
  <si>
    <t>oignons émincés surgelés</t>
  </si>
  <si>
    <t>ail haché surgelé</t>
  </si>
  <si>
    <t>bouquet garni ou herbes de provence</t>
  </si>
  <si>
    <t>gros sel</t>
  </si>
  <si>
    <t>poivre</t>
  </si>
  <si>
    <t>litres de vin et de fond brun</t>
  </si>
  <si>
    <t>Kg par convive plus  0.056Kg d'exsudat</t>
  </si>
  <si>
    <t>"= 216 G de liquide par convive</t>
  </si>
  <si>
    <t>80g de sauce par convive suffit</t>
  </si>
  <si>
    <t>GARNITURE DE FINITION</t>
  </si>
  <si>
    <t>champignons boite 5/1</t>
  </si>
  <si>
    <t>petits oignons grelots</t>
  </si>
  <si>
    <t>poitrine fraiche</t>
  </si>
  <si>
    <t>Kg de garniture de finition poids net</t>
  </si>
  <si>
    <t xml:space="preserve">Kg par convive : c'est un peu trop </t>
  </si>
  <si>
    <t>généreux pour la collectivité</t>
  </si>
  <si>
    <t>Kg de carottes et oignons</t>
  </si>
  <si>
    <t>Kg par convive</t>
  </si>
  <si>
    <t>vous pouvez en mixer 100g maxi</t>
  </si>
  <si>
    <t>par litre de sauce. Le reste ?</t>
  </si>
  <si>
    <t>1 Mise en place du poste de travail</t>
  </si>
  <si>
    <t xml:space="preserve"> Vérifier les D.L.C., peser les denrées. sélectionner le matériel nécessaire.</t>
  </si>
  <si>
    <t xml:space="preserve"> Laver et désinfecter le matériel et le poste de travail en suivant les protocoles.</t>
  </si>
  <si>
    <t>2 Préparations préliminaires</t>
  </si>
  <si>
    <t xml:space="preserve">Déconditionner la viande suivant la procédure. Réserver au froid dans un bac GN 211 en polycarbonate muni d'une grille </t>
  </si>
  <si>
    <t>égouttoir et d'un couvercle.</t>
  </si>
  <si>
    <t>Déconditionner la boîte de champignons suivant la procédure. Egoutter les champi-gnons dans un bac GN 1/1 H 65 perforé</t>
  </si>
  <si>
    <t>Récupérer le jus des champignons dans une calotte.</t>
  </si>
  <si>
    <t xml:space="preserve"> Laver, désinfecter et hacher le persil au cutter. Réserver au froid dans une calotte filmée.</t>
  </si>
  <si>
    <t>3 Marquer la cuisson de l'estouffade</t>
  </si>
  <si>
    <t xml:space="preserve"> Préchauffer le four sur la position chaleur sèche à + 250 °C.</t>
  </si>
  <si>
    <t xml:space="preserve"> Mettre les morceaux de viande sur une épaisseur dans 5 bacs GN 1/1 H 65 perforés.</t>
  </si>
  <si>
    <t>Étager les bacs sur l'échelle de cuisson. Mettre dans le bas de l'échelle un bac pour récupérer les graisses de cuisson.</t>
  </si>
  <si>
    <t>Enfourner et saisir la viande au four durant 5 à 7 minutes.</t>
  </si>
  <si>
    <t>Pendant le saisissement de la viande, dans la sauteuse, faire revenir à l'huile les oignons émincés et les carottes.</t>
  </si>
  <si>
    <t>Décanter les oignons et les carottes dans un bac GN 111 H 100 perforé pour égoutter la graisse de cuisson.</t>
  </si>
  <si>
    <t>Eiiminer l'huile de rissolage et les particules carbonisées de la sauteuse.</t>
  </si>
  <si>
    <t>Déposer dans la sauteuse, la viande saisie. les oignons et les carottes revenus, l'ail et le bouquet garni. Singer avec la farine</t>
  </si>
  <si>
    <t xml:space="preserve"> Bien mélanger tous les éléments ensemble pour les enrober de farine. Laisser cuire la farine,</t>
  </si>
  <si>
    <t>Piquer la sonde de cuisson au coeur d'un morceau de viande.</t>
  </si>
  <si>
    <t xml:space="preserve">Mouiller avec le vin rouge. Porter à ébullition et flamber le vin afin de lui retirer son acidi­té. Ajouter le fond brun clair. </t>
  </si>
  <si>
    <t>Réduire la source de chaleur et laisser cuire environ 2 heures. Atteindre la température à coeur de + 95 / 97 °C.</t>
  </si>
  <si>
    <t>Pour la cuisson au four</t>
  </si>
  <si>
    <t xml:space="preserve">Procéder avec la même méthode que ci- dessus. Après avoir singer la viande, la répar­tir dans 4 bacs GN /1 H 100, </t>
  </si>
  <si>
    <t xml:space="preserve">Mouiller équitablement chaque bac. Poser la sonde. Couvrir. - Cuire au four en position mixte à la température de + 170 °C </t>
  </si>
  <si>
    <t xml:space="preserve">pendant 2 h 30 environ. NB : pour éviter des manutentions et gagner du temps, d'une façon moins tradition­nelle mais très </t>
  </si>
  <si>
    <t xml:space="preserve"> efficace, tout en gardant les valeurs gustatives, on peut cuire l'estouf­fade selon la même méthode que la daube niçoise </t>
  </si>
  <si>
    <t xml:space="preserve"> (voir la recette).</t>
  </si>
  <si>
    <t>Glacer les petits oignons grelots (voir la recette au chapitre des légumes).</t>
  </si>
  <si>
    <t>Tailler la poitrine fraîche en petits lardons (pour une grosse quantité, utiliser le trancheur). Mettre les lardons dans</t>
  </si>
  <si>
    <t xml:space="preserve"> un bac GN 1/1 H 65 perforé,</t>
  </si>
  <si>
    <t>Cuire les lardons au four réglé sur la position vapeur pendant 5 minutes.</t>
  </si>
  <si>
    <t>Passer les champignons au four réglé sur la position vapeur pendant 3 minutes.</t>
  </si>
  <si>
    <t>5 Décanter l'estouffade</t>
  </si>
  <si>
    <t>Décanter les morceaux de boeuf dans 4 bacs GN 1/1 H 100.</t>
  </si>
  <si>
    <t>Répartir la garniture sur la viande. Réserver au chaud en attente de finition.</t>
  </si>
  <si>
    <t>6 Terminer la préparation de l'estouffade</t>
  </si>
  <si>
    <t>Au besoin, réduire le fond de cuisson de l'estouffade.</t>
  </si>
  <si>
    <t>Dépouiller et dégraisser la surface.</t>
  </si>
  <si>
    <t>Vérifier l'assaisonnement et la consistance de la sauce.</t>
  </si>
  <si>
    <t>Répartir la sauce sur la viande. Agiter les bacs d'un mouvement circulaire de façon à lier tous les éléments.</t>
  </si>
  <si>
    <t>Respecter la procédure de fin de cuisson.</t>
  </si>
  <si>
    <t>7 Dresser et servir</t>
  </si>
  <si>
    <t>Servir à l'assiette deux morceaux de viande et de la garniture. - Napper de sauce et persiller au départ de l'assiette.</t>
  </si>
  <si>
    <t>4 Porter à ébullition. Saler et poivrer.</t>
  </si>
  <si>
    <t>5 Préparer la garniture</t>
  </si>
  <si>
    <t>LA CUISINE COLLECTIVE Edi.BPI 2006  Michel Grossmann et Alain Le franc</t>
  </si>
  <si>
    <t>RECETTE EXTRAITE DU LIVRE :</t>
  </si>
  <si>
    <t>poids brut</t>
  </si>
  <si>
    <t>ATTENTION : pour la cuisine de collectivité on ne peut pas  mutiplier un recettes de restauration "classique"</t>
  </si>
  <si>
    <t>regardez ce qui se passe pour la cuisson</t>
  </si>
  <si>
    <t xml:space="preserve">j'ai  756 l de liquides (cuisson + exsudats) </t>
  </si>
  <si>
    <t>il me faut 80g de sauce par convive ( x 3500) = 280 litres de sauce</t>
  </si>
  <si>
    <t>j'ai 140 kg de garniture aromatique cuite</t>
  </si>
  <si>
    <t>je peux en mixer 100 g par litre de sauce pour liaison à condition de diminuer l'amidon</t>
  </si>
  <si>
    <t>soit (280l X 100g) = 28 Kg</t>
  </si>
  <si>
    <t>que faire des 112 Kg qui restent</t>
  </si>
  <si>
    <t>LA CUISINE DE COLLECTIVITÉ  demande une formation et une adaptation spécifique</t>
  </si>
  <si>
    <t>Couvrir et stocker en armoire chaude. Maintenir à la température de + 63 °C en attente de consommation.</t>
  </si>
  <si>
    <t>Cuisiniers : PESEZ …..Evitez les volumes , n'utilisez que les poids comme les pâtissiers</t>
  </si>
  <si>
    <t>les ¼ de botte de fines herbes en 0,25</t>
  </si>
  <si>
    <t xml:space="preserve">Convertissez tout de suite les volumes en poids sur la base de 1L = 1Kg </t>
  </si>
  <si>
    <t xml:space="preserve">Pour le lait entier, la densité donnée habituellement est de 1,03 par rapport à l'eau qui est de 1. </t>
  </si>
  <si>
    <t xml:space="preserve">On peut donc considérer que les 0,03 corespondent à la graisse du lait entier. </t>
  </si>
  <si>
    <t xml:space="preserve">Pour le lait demi-écrémé, la graisse ne devrait représenter que 0,03/2, donc 0,015. </t>
  </si>
  <si>
    <t>Donc la masse d'un litre de lait demi-écrémé doit être de 1,015 Kg (1015 g).</t>
  </si>
  <si>
    <t>l'huile = 0,920 Kg/L</t>
  </si>
  <si>
    <t>Alcool = 0,800 Kg/L</t>
  </si>
  <si>
    <t>eau salée nature = 1,130 Kg/L en fonction du sel ajouté</t>
  </si>
  <si>
    <t>densité des liquides pour cocktails</t>
  </si>
  <si>
    <t>dl</t>
  </si>
  <si>
    <t>cl</t>
  </si>
  <si>
    <t>ml</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</si>
  <si>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</si>
  <si>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</si>
  <si>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</si>
  <si>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</si>
  <si>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Transmettez votre savoir et votre savoir faire  peu importe qui le récupère; pourvu qu'un plus grand nombre puisse en bénéficier.</t>
  </si>
  <si>
    <t>Joël LEBOUCHER …Octobre 2015</t>
  </si>
  <si>
    <t>ICI</t>
  </si>
  <si>
    <t>AVANT de saisir quoique ce soit dans une cellule vérifiez bien qu'il n'y ait pas de formule en cliquant dessus</t>
  </si>
  <si>
    <t>?</t>
  </si>
  <si>
    <t>Poids unitaire</t>
  </si>
  <si>
    <t>Saisir le poids à fabriquer</t>
  </si>
  <si>
    <t>Comment remplir cette fiche en respectant un ordre logique</t>
  </si>
  <si>
    <t>1 - saisir les Denrées</t>
  </si>
  <si>
    <t>Poids Brut</t>
  </si>
  <si>
    <t>Nb d'unités</t>
  </si>
  <si>
    <t>calibri</t>
  </si>
  <si>
    <t>&amp;</t>
  </si>
  <si>
    <t>s</t>
  </si>
  <si>
    <t>q</t>
  </si>
  <si>
    <t>u</t>
  </si>
  <si>
    <t>Ø</t>
  </si>
  <si>
    <t xml:space="preserve">Polices de caractèes utilisées : ARIAL et CALIBRI en fonction de la largeur de colonne </t>
  </si>
  <si>
    <t>ARIAL</t>
  </si>
  <si>
    <t>CALIBRI</t>
  </si>
  <si>
    <t>arial</t>
  </si>
  <si>
    <t xml:space="preserve">Dupliquée pour : </t>
  </si>
  <si>
    <t>2 - saisir les poids de votre recette Uniquement les POIDS dans cette colonne</t>
  </si>
  <si>
    <t>fiche de fabrication modèle B3 - 2009 - recette au POIDS</t>
  </si>
  <si>
    <t>% de perte</t>
  </si>
  <si>
    <t>3 - pourcentage de perte FACULTATIF pour obtenir un poids net assiette - perte à l'épluchage -au parage - en cuisson - etc..</t>
  </si>
  <si>
    <t>réaliser une crème fouettée</t>
  </si>
  <si>
    <t>si vous saisissez 2 œufs dans cette colonne cela faussera le poids total   Excel calculera 2 comme 2 Kg</t>
  </si>
  <si>
    <t>denrée</t>
  </si>
  <si>
    <t>Aromatiser</t>
  </si>
  <si>
    <t>Broyer</t>
  </si>
  <si>
    <t>Brûler</t>
  </si>
  <si>
    <t>Culotter</t>
  </si>
  <si>
    <t>Démouler</t>
  </si>
  <si>
    <t>Détailler</t>
  </si>
  <si>
    <t>Doubler</t>
  </si>
  <si>
    <t>Ebaucher</t>
  </si>
  <si>
    <t>Emonder</t>
  </si>
  <si>
    <t>Equeter</t>
  </si>
  <si>
    <t>Façonner</t>
  </si>
  <si>
    <t>Farder</t>
  </si>
  <si>
    <t>Fariner</t>
  </si>
  <si>
    <t>Fouetter</t>
  </si>
  <si>
    <t>Fourrer</t>
  </si>
  <si>
    <t>Fraser</t>
  </si>
  <si>
    <t>Huiler</t>
  </si>
  <si>
    <t>Imbiber</t>
  </si>
  <si>
    <t>Infuser</t>
  </si>
  <si>
    <t>Lyophiliser</t>
  </si>
  <si>
    <t>Modeler</t>
  </si>
  <si>
    <t>Moiner</t>
  </si>
  <si>
    <t>Mousser</t>
  </si>
  <si>
    <t>Panacher</t>
  </si>
  <si>
    <t>Parer</t>
  </si>
  <si>
    <t>Pasteuriser</t>
  </si>
  <si>
    <t>Peser</t>
  </si>
  <si>
    <t>Pétrir</t>
  </si>
  <si>
    <t>Praliner</t>
  </si>
  <si>
    <t>Régénérer</t>
  </si>
  <si>
    <t>Relâcher</t>
  </si>
  <si>
    <t>Retomber</t>
  </si>
  <si>
    <t>Rioler</t>
  </si>
  <si>
    <t>Rouler</t>
  </si>
  <si>
    <t>Sabler</t>
  </si>
  <si>
    <t>Siroper</t>
  </si>
  <si>
    <t>Siroter</t>
  </si>
  <si>
    <t>Poudrer</t>
  </si>
  <si>
    <t>Stériliser</t>
  </si>
  <si>
    <t>Surgeler</t>
  </si>
  <si>
    <t>Tabler</t>
  </si>
  <si>
    <t>Mettre au point</t>
  </si>
  <si>
    <t>Upériser</t>
  </si>
  <si>
    <t>Cerner</t>
  </si>
  <si>
    <t>Dauber</t>
  </si>
  <si>
    <t>Détremper</t>
  </si>
  <si>
    <t>Echauder</t>
  </si>
  <si>
    <t>Etouffer</t>
  </si>
  <si>
    <t>Larder</t>
  </si>
  <si>
    <t>Roussir</t>
  </si>
  <si>
    <t>Tomber</t>
  </si>
  <si>
    <t>Chevaucher</t>
  </si>
  <si>
    <t>Clouter</t>
  </si>
  <si>
    <t>Craquer</t>
  </si>
  <si>
    <t>Etoffer</t>
  </si>
  <si>
    <t>Fixer</t>
  </si>
  <si>
    <t>Gerber</t>
  </si>
  <si>
    <t>Lever</t>
  </si>
  <si>
    <t>Luter</t>
  </si>
  <si>
    <t>Manier</t>
  </si>
  <si>
    <t>Marquer</t>
  </si>
  <si>
    <t>Plaquer</t>
  </si>
  <si>
    <t>Raccourcir</t>
  </si>
  <si>
    <t>Réserver</t>
  </si>
  <si>
    <t>Saumurer</t>
  </si>
  <si>
    <t>Sonder</t>
  </si>
  <si>
    <t>Torréfier</t>
  </si>
  <si>
    <t>VOCABULAIRE PROFESSIONNEL    un verbe…une action</t>
  </si>
  <si>
    <t>a</t>
  </si>
  <si>
    <t>b</t>
  </si>
  <si>
    <t>c</t>
  </si>
  <si>
    <t>d</t>
  </si>
  <si>
    <t>e</t>
  </si>
  <si>
    <t>f</t>
  </si>
  <si>
    <t>g</t>
  </si>
  <si>
    <t>h</t>
  </si>
  <si>
    <t>i</t>
  </si>
  <si>
    <t>j</t>
  </si>
  <si>
    <t>k</t>
  </si>
  <si>
    <t>l</t>
  </si>
  <si>
    <t>m</t>
  </si>
  <si>
    <t>n</t>
  </si>
  <si>
    <t>o</t>
  </si>
  <si>
    <t>p</t>
  </si>
  <si>
    <t>r</t>
  </si>
  <si>
    <t>t</t>
  </si>
  <si>
    <t>v</t>
  </si>
  <si>
    <t>w</t>
  </si>
  <si>
    <t>x</t>
  </si>
  <si>
    <t>y</t>
  </si>
  <si>
    <t>z</t>
  </si>
  <si>
    <t>K</t>
  </si>
  <si>
    <t>O</t>
  </si>
  <si>
    <t>W</t>
  </si>
  <si>
    <t>X</t>
  </si>
  <si>
    <t>Y</t>
  </si>
  <si>
    <t>é</t>
  </si>
  <si>
    <t>"</t>
  </si>
  <si>
    <t>(</t>
  </si>
  <si>
    <t>_</t>
  </si>
  <si>
    <t>ç</t>
  </si>
  <si>
    <t>à</t>
  </si>
  <si>
    <t>)</t>
  </si>
  <si>
    <t>@</t>
  </si>
  <si>
    <t>}</t>
  </si>
  <si>
    <t>]</t>
  </si>
  <si>
    <t>^</t>
  </si>
  <si>
    <t>\</t>
  </si>
  <si>
    <t>`</t>
  </si>
  <si>
    <t>|</t>
  </si>
  <si>
    <t>[</t>
  </si>
  <si>
    <t>{</t>
  </si>
  <si>
    <t>#</t>
  </si>
  <si>
    <t>~</t>
  </si>
  <si>
    <t>£</t>
  </si>
  <si>
    <t>¤</t>
  </si>
  <si>
    <t>*</t>
  </si>
  <si>
    <t>%</t>
  </si>
  <si>
    <t>Arial</t>
  </si>
  <si>
    <t>§</t>
  </si>
  <si>
    <t>Ö</t>
  </si>
  <si>
    <t>Raccourcis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</si>
  <si>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</si>
  <si>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</si>
  <si>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</si>
  <si>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</si>
  <si>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</si>
  <si>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</si>
  <si>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</si>
  <si>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</si>
  <si>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</si>
  <si>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</si>
  <si>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</si>
  <si>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</si>
  <si>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</si>
  <si>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</si>
  <si>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</si>
  <si>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</si>
  <si>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</si>
  <si>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</si>
  <si>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</si>
  <si>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</si>
  <si>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</si>
  <si>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</si>
  <si>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</si>
  <si>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</si>
  <si>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Webdings</t>
  </si>
  <si>
    <t>Windgins</t>
  </si>
  <si>
    <t>Windings 2</t>
  </si>
  <si>
    <t>Windgings 3</t>
  </si>
  <si>
    <t>Arial Narrow</t>
  </si>
  <si>
    <t>°</t>
  </si>
  <si>
    <t>+</t>
  </si>
  <si>
    <t xml:space="preserve">' </t>
  </si>
  <si>
    <t>-</t>
  </si>
  <si>
    <t>è</t>
  </si>
  <si>
    <t>=</t>
  </si>
  <si>
    <t>Windgings</t>
  </si>
  <si>
    <t>Windgings 2</t>
  </si>
  <si>
    <t>PREMIERE RANGÉE DU CLAVIER</t>
  </si>
  <si>
    <t>¨</t>
  </si>
  <si>
    <t>µ</t>
  </si>
  <si>
    <t>ù</t>
  </si>
  <si>
    <t xml:space="preserve">TROISIÈME RANGÉE </t>
  </si>
  <si>
    <t>&lt;</t>
  </si>
  <si>
    <t>.</t>
  </si>
  <si>
    <t>/</t>
  </si>
  <si>
    <t>,</t>
  </si>
  <si>
    <t>;</t>
  </si>
  <si>
    <t>:</t>
  </si>
  <si>
    <t>!</t>
  </si>
  <si>
    <t xml:space="preserve">QUATRIÈME RANGÉE </t>
  </si>
  <si>
    <t>Alt + 0169</t>
  </si>
  <si>
    <t>ALT + 0171</t>
  </si>
  <si>
    <t>ALT + 0172</t>
  </si>
  <si>
    <t>ALT + 0174</t>
  </si>
  <si>
    <t>ALT + 0177</t>
  </si>
  <si>
    <t>ALT + 0179</t>
  </si>
  <si>
    <t>ALT + 0182</t>
  </si>
  <si>
    <t>ALT + 0183</t>
  </si>
  <si>
    <t>ALT + 0185</t>
  </si>
  <si>
    <t>ALT + 0187</t>
  </si>
  <si>
    <t>ALT + 0188</t>
  </si>
  <si>
    <t>ALT + 0189</t>
  </si>
  <si>
    <t>©</t>
  </si>
  <si>
    <t>«</t>
  </si>
  <si>
    <t>¬</t>
  </si>
  <si>
    <t>®</t>
  </si>
  <si>
    <t>±</t>
  </si>
  <si>
    <t>³</t>
  </si>
  <si>
    <t>¶</t>
  </si>
  <si>
    <t>·</t>
  </si>
  <si>
    <t>¹</t>
  </si>
  <si>
    <t>»</t>
  </si>
  <si>
    <t>¼</t>
  </si>
  <si>
    <t>½</t>
  </si>
  <si>
    <t>ABSENT DU CLAVIER</t>
  </si>
  <si>
    <t>Alt + 0190</t>
  </si>
  <si>
    <t>Alt + 0191</t>
  </si>
  <si>
    <t>Alt + 0192</t>
  </si>
  <si>
    <t>Alt + 0194</t>
  </si>
  <si>
    <t>Alt + 0195</t>
  </si>
  <si>
    <t>Alt + 0196</t>
  </si>
  <si>
    <t>Alt + 0197</t>
  </si>
  <si>
    <t>Alt + 0198</t>
  </si>
  <si>
    <t>Alt + 0199</t>
  </si>
  <si>
    <t>Alt + 0200</t>
  </si>
  <si>
    <t>Alt + 0201</t>
  </si>
  <si>
    <t>Alt + 0202</t>
  </si>
  <si>
    <t>¾</t>
  </si>
  <si>
    <t>¿</t>
  </si>
  <si>
    <t>À</t>
  </si>
  <si>
    <t>Â</t>
  </si>
  <si>
    <t>Ã</t>
  </si>
  <si>
    <t>Ä</t>
  </si>
  <si>
    <t>Å</t>
  </si>
  <si>
    <t>Æ</t>
  </si>
  <si>
    <t>Ç</t>
  </si>
  <si>
    <t>È</t>
  </si>
  <si>
    <t>É</t>
  </si>
  <si>
    <t>Ê</t>
  </si>
  <si>
    <t>Alt + 0203</t>
  </si>
  <si>
    <t>Alt + 0204</t>
  </si>
  <si>
    <t>Alt + 0205</t>
  </si>
  <si>
    <t>Alt + 0206</t>
  </si>
  <si>
    <t>Alt + 0207</t>
  </si>
  <si>
    <t>Alt + 0209</t>
  </si>
  <si>
    <t>Alt + 0212</t>
  </si>
  <si>
    <t>Alt + 0214</t>
  </si>
  <si>
    <t>Alt + 0215</t>
  </si>
  <si>
    <t>Alt + 0216</t>
  </si>
  <si>
    <t>Alt + 0217</t>
  </si>
  <si>
    <t>Alt + 0219</t>
  </si>
  <si>
    <t>Ë</t>
  </si>
  <si>
    <t>Ì</t>
  </si>
  <si>
    <t>Í</t>
  </si>
  <si>
    <t>Î</t>
  </si>
  <si>
    <t>Ï</t>
  </si>
  <si>
    <t>Ñ</t>
  </si>
  <si>
    <t>Ô</t>
  </si>
  <si>
    <t>×</t>
  </si>
  <si>
    <t>Ù</t>
  </si>
  <si>
    <t>Û</t>
  </si>
  <si>
    <t>servez vous du vocabulaire professionnel</t>
  </si>
  <si>
    <t>un verbe une action</t>
  </si>
  <si>
    <t>ne rien saisir dans les cellules grisées…</t>
  </si>
  <si>
    <t>OU ? FAUT-IL SAISIR partout sauf dans les parties grisées</t>
  </si>
  <si>
    <t>SERVICE AU POIDS</t>
  </si>
  <si>
    <t>5 - faire court : un verbe une action</t>
  </si>
  <si>
    <t xml:space="preserve"> ¼ de botte de fines herbes -  allez expliquer cela à Excel</t>
  </si>
  <si>
    <t>1 Décalite (dal) 10 L</t>
  </si>
  <si>
    <t>1 Hectolitre (hl) 100L</t>
  </si>
  <si>
    <t>1 Milligramme (mg) 0.001g</t>
  </si>
  <si>
    <t>1 Centigramme (cg) 0.01g</t>
  </si>
  <si>
    <t>1 Décigramme (dg) 0.1g</t>
  </si>
  <si>
    <t>1 gramme (g) 1g</t>
  </si>
  <si>
    <t>1 décagramme (dag) 10g</t>
  </si>
  <si>
    <t>1 hectogramme (hg) 100g</t>
  </si>
  <si>
    <t>1 kilogramme (kg) 1000g</t>
  </si>
  <si>
    <t>1 quintal (q) 100kg</t>
  </si>
  <si>
    <t>1 décilitre (dl) 0.1L</t>
  </si>
  <si>
    <t>1 centilitre (cl) 0.01L</t>
  </si>
  <si>
    <t>1 millilitre (ml) 0.001L</t>
  </si>
  <si>
    <t>Produits</t>
  </si>
  <si>
    <t>Œufs entiers</t>
  </si>
  <si>
    <t>Jaunes d'oeufs</t>
  </si>
  <si>
    <t>Blanc d'oeufs</t>
  </si>
  <si>
    <t>Baton de vanille</t>
  </si>
  <si>
    <t>1douzaine œufs</t>
  </si>
  <si>
    <t>Estimation litres en liquide</t>
  </si>
  <si>
    <t>Litre L</t>
  </si>
  <si>
    <t>décilitre dl</t>
  </si>
  <si>
    <t>Centilitre cl</t>
  </si>
  <si>
    <t>Poids</t>
  </si>
  <si>
    <t>1 litre</t>
  </si>
  <si>
    <t>10 dl</t>
  </si>
  <si>
    <t>100 cl</t>
  </si>
  <si>
    <t>1 kg (eau)</t>
  </si>
  <si>
    <t>1/2 litre</t>
  </si>
  <si>
    <t>5 dl</t>
  </si>
  <si>
    <t>50 cl</t>
  </si>
  <si>
    <t>500 g (eau)</t>
  </si>
  <si>
    <t>1/4 litre</t>
  </si>
  <si>
    <t>2.5 dl</t>
  </si>
  <si>
    <t>25 cl</t>
  </si>
  <si>
    <t>250 g (eau)</t>
  </si>
  <si>
    <t>1/8 litre</t>
  </si>
  <si>
    <t>1.25 dl</t>
  </si>
  <si>
    <t>12.5 cl</t>
  </si>
  <si>
    <t>125 g (eau)</t>
  </si>
  <si>
    <t>Ail gousse</t>
  </si>
  <si>
    <t>Avocat 1/2</t>
  </si>
  <si>
    <t>Banane</t>
  </si>
  <si>
    <t>Pêche</t>
  </si>
  <si>
    <t>Poivron</t>
  </si>
  <si>
    <t>Pomme</t>
  </si>
  <si>
    <t>Pomelos 1/2</t>
  </si>
  <si>
    <t>Pruneau</t>
  </si>
  <si>
    <t>Noix</t>
  </si>
  <si>
    <t>Oeuf gros</t>
  </si>
  <si>
    <t>Oeuf moyen</t>
  </si>
  <si>
    <t>Oeuf petit</t>
  </si>
  <si>
    <t>Orange</t>
  </si>
  <si>
    <t>1 Litre (L) 1L</t>
  </si>
  <si>
    <t>Carotte moyenne</t>
  </si>
  <si>
    <t>Oignon moyen</t>
  </si>
  <si>
    <t>Echalote moyenne</t>
  </si>
  <si>
    <t>Ail gousse moyenne</t>
  </si>
  <si>
    <t>Pomme de terre moyenne</t>
  </si>
  <si>
    <t>Céléri 1 branche</t>
  </si>
  <si>
    <t>Tomate moyenne</t>
  </si>
  <si>
    <t>Tomate petite</t>
  </si>
  <si>
    <t>Tomate grosse</t>
  </si>
  <si>
    <t>Citron moyen</t>
  </si>
  <si>
    <t>Orange moyenne</t>
  </si>
  <si>
    <t>Sucre morceaux</t>
  </si>
  <si>
    <t>Olives</t>
  </si>
  <si>
    <t>Beurre 1 noisette</t>
  </si>
  <si>
    <t>Beurre 1 noix</t>
  </si>
  <si>
    <t>Sel 1 pincée</t>
  </si>
  <si>
    <t>Farine 1 tasse</t>
  </si>
  <si>
    <t>Farine 1 cuillère café</t>
  </si>
  <si>
    <t>Farine 1 cuillère soupe</t>
  </si>
  <si>
    <t>Sucre semoule 1 tasse</t>
  </si>
  <si>
    <t>Sucre semoule 1 cuillère café</t>
  </si>
  <si>
    <t>Sucre semoule 1 cuillère soupe</t>
  </si>
  <si>
    <t>Sel fin 1 tasse</t>
  </si>
  <si>
    <t>Sel fin 1 cuillère café rase</t>
  </si>
  <si>
    <t>Sel fin 1 cuillère soupe rase</t>
  </si>
  <si>
    <t>Cacao poudre 1 cuillère soupe</t>
  </si>
  <si>
    <t>Maizena 1 cuillère soupe</t>
  </si>
  <si>
    <t>Beurre 1 tasse</t>
  </si>
  <si>
    <t>Beurre 1 cuillère café</t>
  </si>
  <si>
    <t>Beurre 1 cuillère soupe</t>
  </si>
  <si>
    <t>Sel pour 1 Kg Blé</t>
  </si>
  <si>
    <t>Sel pour 1 Kg Merguez</t>
  </si>
  <si>
    <t>Sel pour 1 Kg Foie gras</t>
  </si>
  <si>
    <t>Sel pour 1 Kg Pâtes alimentaires</t>
  </si>
  <si>
    <t>Sel pour 1 Kg Pommes terre</t>
  </si>
  <si>
    <t>Sel pour 1 Kg Saucisse a griller</t>
  </si>
  <si>
    <t>Sel pour 1 Kg Semoule a couscous</t>
  </si>
  <si>
    <t>Avocat entier</t>
  </si>
  <si>
    <t>Œufs 1 douzaine</t>
  </si>
  <si>
    <t>Œufs jaune</t>
  </si>
  <si>
    <t>Coquillette Verre de 20 cl</t>
  </si>
  <si>
    <t>Haricot sec Verre de 20 cl</t>
  </si>
  <si>
    <t>Lentilles Verre de 20 cl</t>
  </si>
  <si>
    <t>Semoule Verre de 20 cl</t>
  </si>
  <si>
    <t>Sucre Verre de 20 cl</t>
  </si>
  <si>
    <t>Riz long Verre de 20 cl</t>
  </si>
  <si>
    <t>Cacao Tasse thé de 15 cl</t>
  </si>
  <si>
    <t>Farine Tasse thé de 15 cl</t>
  </si>
  <si>
    <t>Noix épluchées Tasse thé de 15 cl</t>
  </si>
  <si>
    <t>Semoule Tasse thé de 15 cl</t>
  </si>
  <si>
    <t>Raisin sec Tasse thé de 15 cl</t>
  </si>
  <si>
    <t>Tapioca Tasse thé de 15 cl</t>
  </si>
  <si>
    <t>Eau grand verre à eau</t>
  </si>
  <si>
    <t>Cuillère soupe liquide</t>
  </si>
  <si>
    <t>Cuillère café liquide</t>
  </si>
  <si>
    <t>Ail tête</t>
  </si>
  <si>
    <t>Artichaut</t>
  </si>
  <si>
    <t>Céléri rave</t>
  </si>
  <si>
    <t>Choux fleur</t>
  </si>
  <si>
    <t>Choux vert</t>
  </si>
  <si>
    <t>Concombre</t>
  </si>
  <si>
    <t>Courgette</t>
  </si>
  <si>
    <t>Cresson botte</t>
  </si>
  <si>
    <t>Pomme terre grosse</t>
  </si>
  <si>
    <t>Pomme terre moyenne</t>
  </si>
  <si>
    <t>Pomme terre petite</t>
  </si>
  <si>
    <t>Abricot</t>
  </si>
  <si>
    <t>Ananas</t>
  </si>
  <si>
    <t>Clémentine</t>
  </si>
  <si>
    <t>Melon gros</t>
  </si>
  <si>
    <t>Melon portion</t>
  </si>
  <si>
    <t>Pamplemousse</t>
  </si>
  <si>
    <t>Canard vidé</t>
  </si>
  <si>
    <t>Lapin vidé</t>
  </si>
  <si>
    <t>Poulet 4/4</t>
  </si>
  <si>
    <t>Poulet pac</t>
  </si>
  <si>
    <t>Pied veau</t>
  </si>
  <si>
    <t>Porc jambon</t>
  </si>
  <si>
    <t>Porc longe</t>
  </si>
  <si>
    <t>Porc poitrine</t>
  </si>
  <si>
    <t>Bœuf filet</t>
  </si>
  <si>
    <t>Bœuf faux filet</t>
  </si>
  <si>
    <t>Bœuf train côtes milieu</t>
  </si>
  <si>
    <t>Bœuf entrecôte</t>
  </si>
  <si>
    <t>Mouton 1/2 carcasse</t>
  </si>
  <si>
    <t>Mouton gigot raccourci</t>
  </si>
  <si>
    <t>Mouton selle anglaise</t>
  </si>
  <si>
    <t>Mouton carré couvert (5+3)</t>
  </si>
  <si>
    <t>Mouton carré découvert (5)</t>
  </si>
  <si>
    <t>Mouton épaule</t>
  </si>
  <si>
    <t>Veau noix</t>
  </si>
  <si>
    <t>Veau sous noix</t>
  </si>
  <si>
    <t>Veau noix patissière</t>
  </si>
  <si>
    <t>Veau carré couvert (5+3)</t>
  </si>
  <si>
    <t>Veau carré découvert (5)</t>
  </si>
  <si>
    <t>Ecrevisse</t>
  </si>
  <si>
    <t>Homard petit</t>
  </si>
  <si>
    <t>Homard moyen</t>
  </si>
  <si>
    <t>Colin</t>
  </si>
  <si>
    <t>Daurade</t>
  </si>
  <si>
    <t>Hareng</t>
  </si>
  <si>
    <t>Merlan</t>
  </si>
  <si>
    <t>Sardine</t>
  </si>
  <si>
    <t>Turbot</t>
  </si>
  <si>
    <t>Truite portion</t>
  </si>
  <si>
    <t>Brochet</t>
  </si>
  <si>
    <t>Sole T1</t>
  </si>
  <si>
    <t>Sole T2</t>
  </si>
  <si>
    <t>Sole T3</t>
  </si>
  <si>
    <t>Sole T4 + de</t>
  </si>
  <si>
    <t>Thon boite 1/10</t>
  </si>
  <si>
    <t>Thon boite 1/8</t>
  </si>
  <si>
    <t>Thon boite 1/6 basse</t>
  </si>
  <si>
    <t>Thon boite 1/5</t>
  </si>
  <si>
    <t>Thon boite 1/3 saladière</t>
  </si>
  <si>
    <t>Thon boite 4/4 saladière</t>
  </si>
  <si>
    <t>Bœuf Cervelle</t>
  </si>
  <si>
    <t>Veau cervelle</t>
  </si>
  <si>
    <t xml:space="preserve">Mouton cervelle </t>
  </si>
  <si>
    <t xml:space="preserve">Porc cervelle </t>
  </si>
  <si>
    <t>Bœuf cœur</t>
  </si>
  <si>
    <t>Veau cœur</t>
  </si>
  <si>
    <t>Mouton cœur</t>
  </si>
  <si>
    <t>Porc cœur</t>
  </si>
  <si>
    <t>Bœuf foie</t>
  </si>
  <si>
    <t>Veau Foie</t>
  </si>
  <si>
    <t>Porc foie</t>
  </si>
  <si>
    <t>Bœuf langue</t>
  </si>
  <si>
    <t>Veau langue</t>
  </si>
  <si>
    <t>Veau ris</t>
  </si>
  <si>
    <t>Bœuf rognon</t>
  </si>
  <si>
    <t>Veau rognon</t>
  </si>
  <si>
    <t>Porc rognon</t>
  </si>
  <si>
    <t>Poireau blanc de</t>
  </si>
  <si>
    <t>Œufs blanc d'</t>
  </si>
  <si>
    <t>Cerises</t>
  </si>
  <si>
    <t>Echalote petite</t>
  </si>
  <si>
    <t>Echalote belle</t>
  </si>
  <si>
    <t>Farine Verre de 20 cl</t>
  </si>
  <si>
    <t>Fraise</t>
  </si>
  <si>
    <t>Oeuf  le blanc</t>
  </si>
  <si>
    <t>Poireau moyen</t>
  </si>
  <si>
    <t>Poireau beau</t>
  </si>
  <si>
    <t>Pomme fruit moyenne</t>
  </si>
  <si>
    <t>Pomme fruit grosse</t>
  </si>
  <si>
    <t>Convertissez  les volumes en poids sur la base de 1L = 1Kg  et le nombre de pièces en Kg</t>
  </si>
  <si>
    <r>
      <t xml:space="preserve">sauf cas exeptionnel pour recettes </t>
    </r>
    <r>
      <rPr>
        <b/>
        <sz val="11"/>
        <rFont val="Arial"/>
        <family val="2"/>
      </rPr>
      <t xml:space="preserve">de précision </t>
    </r>
  </si>
  <si>
    <t>POIDS qui était prévu</t>
  </si>
  <si>
    <t>PORTIONS qui étaient prévues</t>
  </si>
  <si>
    <t>denrées</t>
  </si>
  <si>
    <t>Équivalence Poids</t>
  </si>
  <si>
    <t>Saisissez votre Nb d'unités (encre rouge)</t>
  </si>
  <si>
    <t>modifier si besoin le poids unitaire (encre bleue)</t>
  </si>
  <si>
    <t>Saisissez votre Volume (encre rouge)</t>
  </si>
  <si>
    <t>Volumes</t>
  </si>
  <si>
    <t>SERVICE A LA PORTION</t>
  </si>
  <si>
    <t>fiche de fabrication modèle B3 - 2009 - AVEC % de perte SERVICE A LA PORTION</t>
  </si>
  <si>
    <t>Saisir le Nb de portions à Fabriquer</t>
  </si>
  <si>
    <t>MODÈLE VIERGE</t>
  </si>
  <si>
    <t>CUISSON</t>
  </si>
  <si>
    <t>Progression courte 1 verbe = 1 action</t>
  </si>
  <si>
    <t>OU Annotations spécifique à la recette</t>
  </si>
  <si>
    <t>PROGRESSION PREMIÈRE PARTIE</t>
  </si>
  <si>
    <t>PROGRESSION (suite)</t>
  </si>
  <si>
    <t>Déconditionner</t>
  </si>
  <si>
    <t xml:space="preserve"> Préchauffer </t>
  </si>
  <si>
    <t xml:space="preserve">Enfourner </t>
  </si>
  <si>
    <t xml:space="preserve">Décanter </t>
  </si>
  <si>
    <t xml:space="preserve">Déposer </t>
  </si>
  <si>
    <t xml:space="preserve">Réduire </t>
  </si>
  <si>
    <t xml:space="preserve">Tailler </t>
  </si>
  <si>
    <t xml:space="preserve">Dépouiller </t>
  </si>
  <si>
    <t xml:space="preserve">6 Terminer la préparation </t>
  </si>
  <si>
    <t>3 Marquer la cuisson</t>
  </si>
  <si>
    <t>LA RECETTE EST CALCULÉE SUR</t>
  </si>
  <si>
    <t xml:space="preserve">Sortir </t>
  </si>
  <si>
    <t>Débarrasser</t>
  </si>
  <si>
    <t>Faire revenir</t>
  </si>
  <si>
    <t xml:space="preserve">Votre recette était prévue pour </t>
  </si>
  <si>
    <t>6 - à vous de saisir le poids à fabriquer en fonction de votre utilisation</t>
  </si>
  <si>
    <t>Cette fiche à été conçue pour  un</t>
  </si>
  <si>
    <t>4 - faire court : un verbe une action</t>
  </si>
  <si>
    <t>5 - à vous de saisir le poids à fabriquer en fonction de votre utilisation</t>
  </si>
  <si>
    <t>!!!!!</t>
  </si>
  <si>
    <t>!!!!! - Somme automatique de tous les poids saisis colonne B - NE PAS SUPPRIMER LA FONCTION</t>
  </si>
  <si>
    <t>4 - n'oubliez pas d'indiquer pour combien de portion ou quel nombre de couverts était prévue la recette que vous avez saisie</t>
  </si>
  <si>
    <t>LE POIDS DES VIANDES</t>
  </si>
  <si>
    <t>SAISIES SUR CES LIGNES</t>
  </si>
  <si>
    <t>viande 2</t>
  </si>
  <si>
    <t>viande 3</t>
  </si>
  <si>
    <t>viande 4</t>
  </si>
  <si>
    <t>Assaisonnement de la viande</t>
  </si>
  <si>
    <t>Net</t>
  </si>
  <si>
    <t>Poids perte</t>
  </si>
  <si>
    <t>viande 1</t>
  </si>
  <si>
    <t>pour un rôti vous n'avez qu'une viande</t>
  </si>
  <si>
    <t>Mais pour un couscous…une potée..une paélla ?</t>
  </si>
  <si>
    <t>4 - faire court : un verbe une action  OU Annotations spécifique à la recette</t>
  </si>
  <si>
    <t>5 - a vous de saisir le poids en fonction de votre utilisation</t>
  </si>
  <si>
    <t>portion de viande de</t>
  </si>
  <si>
    <t>Kg net</t>
  </si>
  <si>
    <t>LA RECETTE EST CALCULÉE AU NOMBRE DE PORTIONS</t>
  </si>
  <si>
    <t>SEVIES AVEC LE POIDS DES VIANDES</t>
  </si>
  <si>
    <t>LA RECETTE EST CALCULÉE AVEC LE NOMBRE DE PORTIONS SERVIES AVEC (la ou les) VIANDE(s) MIS EN ŒUVRE EN ÉLÉMENT PRINCIPAL</t>
  </si>
  <si>
    <t>Fiche de fabrication COLLECTIVITÉ  SERVICE A LA PORTION avec % de perte Modèle B3 -2009</t>
  </si>
  <si>
    <t>Cette recette est calculée sur le le nombre de portions servies avec le poids de viande</t>
  </si>
  <si>
    <t>Votre recette était prévue pour COMBIEN DE PORTIONS</t>
  </si>
  <si>
    <t>Fiche de fabrication COLLECTIVITÉ  SERVICE A LA PORTION avec % de perte Modèle B3 -2008</t>
  </si>
  <si>
    <t xml:space="preserve">Récupérer </t>
  </si>
  <si>
    <t xml:space="preserve"> Laver, </t>
  </si>
  <si>
    <t>Étager</t>
  </si>
  <si>
    <t xml:space="preserve">Piquer </t>
  </si>
  <si>
    <t xml:space="preserve">Couvrir </t>
  </si>
  <si>
    <t>4 Porter à ébullition. Assaisonner</t>
  </si>
  <si>
    <t>5 Décanter</t>
  </si>
  <si>
    <t>AUTEUR de la recette</t>
  </si>
  <si>
    <t>On ne peut pas dupliquer une recette classique</t>
  </si>
  <si>
    <t xml:space="preserve"> pour la collectivité sans adaptation</t>
  </si>
  <si>
    <t>POIDS DE LA RECETTE</t>
  </si>
  <si>
    <t>fiche de fabrication modèle SIMPLE - B3 - 2009 -  - recette au POIDS</t>
  </si>
  <si>
    <t>Kg Net</t>
  </si>
  <si>
    <t>fiche de fabrication modèle SIMPLE- B3 - 2009 - AVEC % de perte SERVICE A LA PORTION</t>
  </si>
  <si>
    <t>!!!!! - - n'oubliez pas d'indiquer pour combien de portion ou quel nombre de couverts était prévue la recette que vous avez saisie</t>
  </si>
  <si>
    <t>Saisissez votre nombre d'unité (encre rouge)- Modifiez le poids unitaire (encre bleue) s'il n'est pas excact</t>
  </si>
  <si>
    <t>N°</t>
  </si>
  <si>
    <t xml:space="preserve">d'appareil crémeux </t>
  </si>
  <si>
    <t xml:space="preserve">ATTENTION : pour les pourcentages bien additionner ce qui va ensemble </t>
  </si>
  <si>
    <t>d'appareil moussant</t>
  </si>
  <si>
    <t xml:space="preserve"> </t>
  </si>
  <si>
    <t>Toujours le même principe : Quantités de l'Auteur colonne à gauche</t>
  </si>
  <si>
    <t xml:space="preserve"> FICHE  de FABRICATION A LA PORTION</t>
  </si>
  <si>
    <t>La perte peut être a l'épluchage - au parage - en cuisson - au conditionnement etc,,,</t>
  </si>
  <si>
    <t>POIDS NET assiette colonne F / POIDS BRUT à commander colonne G</t>
  </si>
  <si>
    <t>sans adaptation</t>
  </si>
  <si>
    <t>de bœuf cuit</t>
  </si>
  <si>
    <t>ELEMENT PRINCIPAL</t>
  </si>
  <si>
    <t>Annotations</t>
  </si>
  <si>
    <t>portion de bœuf de</t>
  </si>
  <si>
    <t>MODE D'EMPLOI FICHE DE FABRICATION A LA PORTION AVEC % DE PERTE COLONNE C</t>
  </si>
  <si>
    <t>kg</t>
  </si>
  <si>
    <t>du poids de porc brut</t>
  </si>
  <si>
    <t>Assaisonnement</t>
  </si>
  <si>
    <t>MODE D'EMPLOI FICHE DE FABRICATION AU POIDS AVEC % DE PERTE COLONNE C</t>
  </si>
  <si>
    <t>Largeur de colonnes</t>
  </si>
  <si>
    <t>NOM DE LA RECETTE</t>
  </si>
  <si>
    <t>fiche de fabrication modèle SIMPLE- variante B3 - 2009 -</t>
  </si>
  <si>
    <t>fiche de fabrication modèle SIMPLE- variante B3 - 2009 - SERVICE A LA PORTION</t>
  </si>
  <si>
    <t>Auteur</t>
  </si>
  <si>
    <t>Quoi</t>
  </si>
  <si>
    <t>250 g de maquereau fumé</t>
  </si>
  <si>
    <t>réaliser ……..</t>
  </si>
  <si>
    <t>C à C</t>
  </si>
  <si>
    <t>PM</t>
  </si>
  <si>
    <t>C à S</t>
  </si>
  <si>
    <t>poignée</t>
  </si>
  <si>
    <t>Lien internet</t>
  </si>
  <si>
    <t>Adresse PC</t>
  </si>
  <si>
    <t>Mise à jour</t>
  </si>
  <si>
    <t>du 07-04-2017- Complète les versions précédentes</t>
  </si>
  <si>
    <t>Adaptation : Joël Leboucher..UPRT "Union des Personnels de la Restauration Territoriale"  membre du réseau RESTAU'CO</t>
  </si>
  <si>
    <t>Quantités</t>
  </si>
  <si>
    <t>2 - saisir les quantités de la recette  dans cette colonne</t>
  </si>
  <si>
    <t xml:space="preserve"> ¼ de botte de fines herbes -  allez expliquer cela à Excel (0.25)</t>
  </si>
  <si>
    <t>Unités</t>
  </si>
  <si>
    <t>C a C</t>
  </si>
  <si>
    <t>cuillère a café</t>
  </si>
  <si>
    <t>cuillère a soupe</t>
  </si>
  <si>
    <t>à vous de saisir la quantité à fabriquer en fonction de votre utilisation</t>
  </si>
  <si>
    <t>Tartes</t>
  </si>
  <si>
    <t>Etc….</t>
  </si>
  <si>
    <t>Formats - reproduire la mise en forme avec le "pinceau"</t>
  </si>
  <si>
    <t>Collez le lien pour retrouver cette recette sur le net</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</si>
  <si>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</si>
  <si>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</si>
  <si>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</si>
  <si>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 xml:space="preserve">J'attire votre attention pour la saisie des quantités    supposons qu'il y ait 400g de viande - 2 œufs ou 2 pieds de veau et 5 cl de crème dans la recette </t>
  </si>
  <si>
    <t>rapportez tout au Kg = 0,400 Kg de viande</t>
  </si>
  <si>
    <t>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</si>
  <si>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</si>
  <si>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</si>
  <si>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</si>
  <si>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</si>
  <si>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OU vous faites la conversion (2X50g =100g) = 0,100Kg</t>
  </si>
  <si>
    <t xml:space="preserve"> idem pour les feuilles de gélatine - les pieds de veau -les feuilles de basilic etc….</t>
  </si>
  <si>
    <t>crème fraiche</t>
  </si>
  <si>
    <t>les ¼ de botte de fines herbes en 0,25 - les demi = 0.5 - les 3/4 = 0.75</t>
  </si>
  <si>
    <t>botte de fines herbes</t>
  </si>
  <si>
    <t xml:space="preserve">sauf cas exeptionnel pour recettes de précision </t>
  </si>
  <si>
    <t>Poids des aliments sur internet</t>
  </si>
  <si>
    <t>http://www.aliments.org/poids.htm</t>
  </si>
  <si>
    <t>http://www.nubel.be/fra/manual/liste_des_denrees_alimentaires.asp</t>
  </si>
  <si>
    <t>Tableau des calibres Fruits Frais</t>
  </si>
  <si>
    <t>http://www.crenoexpert.fr/flipbooks/expproduit/TABLEAUX-CALIBRES-FRUITS-2.pdf</t>
  </si>
  <si>
    <t>Equivalence litre / Kg</t>
  </si>
  <si>
    <t xml:space="preserve">sur la base eau : 1L = 1Kg </t>
  </si>
  <si>
    <t>Saisissez vos valeurs</t>
  </si>
  <si>
    <t xml:space="preserve">Litres (l.) </t>
  </si>
  <si>
    <t xml:space="preserve">Centilitres (cl.) </t>
  </si>
  <si>
    <t xml:space="preserve">Décilitres (dl.) </t>
  </si>
  <si>
    <t xml:space="preserve">Kilogrammes (kg.) </t>
  </si>
  <si>
    <t>hg</t>
  </si>
  <si>
    <t>dag</t>
  </si>
  <si>
    <t>gr</t>
  </si>
  <si>
    <t>1litre</t>
  </si>
  <si>
    <t>1 kg</t>
  </si>
  <si>
    <t>0</t>
  </si>
  <si>
    <t>0,500 kg</t>
  </si>
  <si>
    <t>2,5 dl</t>
  </si>
  <si>
    <t>0,250 kg</t>
  </si>
  <si>
    <t>12, 5 c</t>
  </si>
  <si>
    <t>1,25 dl</t>
  </si>
  <si>
    <t>0,125 kg</t>
  </si>
  <si>
    <t>http://www.cuisinealafrancaise.com/fr/2-poids-et-mesures</t>
  </si>
  <si>
    <t>LIAISON AU TAPIOCA</t>
  </si>
  <si>
    <t>Saisissez votre volume</t>
  </si>
  <si>
    <t>POUR 1 LITRE DE SAUCE TERMINÉE</t>
  </si>
  <si>
    <t>30 gr</t>
  </si>
  <si>
    <t xml:space="preserve">pour lier 1L de soupe à l'oignon </t>
  </si>
  <si>
    <t>1</t>
  </si>
  <si>
    <t xml:space="preserve">pour lier 200g de chair à saucisse pour tomates farcies </t>
  </si>
  <si>
    <t xml:space="preserve">pour lier 1Kg de tomates concassées avec jus </t>
  </si>
  <si>
    <t>1 gr = 2 zéros après la virgule du Kg</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</si>
  <si>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</si>
  <si>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</si>
  <si>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</si>
  <si>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</si>
  <si>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</si>
  <si>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</si>
  <si>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</si>
  <si>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</si>
  <si>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</si>
  <si>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</si>
  <si>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</si>
  <si>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</si>
  <si>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</si>
  <si>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</si>
  <si>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</si>
  <si>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</si>
  <si>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</si>
  <si>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</si>
  <si>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</si>
  <si>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</si>
  <si>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</si>
  <si>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</si>
  <si>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</si>
  <si>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</si>
  <si>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</si>
  <si>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</si>
  <si>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</si>
  <si>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</si>
  <si>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</si>
  <si>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</si>
  <si>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</si>
  <si>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</si>
  <si>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</si>
  <si>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Combien faut-il commander pour des effectifs et des grammages différents</t>
  </si>
  <si>
    <t>Petit utilitaire d'Aide à la décision</t>
  </si>
  <si>
    <t xml:space="preserve">Saisissez vos effectifs </t>
  </si>
  <si>
    <t>couverts</t>
  </si>
  <si>
    <t xml:space="preserve"> et vos grammages nets à servir</t>
  </si>
  <si>
    <t>Familles de convives</t>
  </si>
  <si>
    <t>Mater</t>
  </si>
  <si>
    <t>Prim</t>
  </si>
  <si>
    <t>Adultes</t>
  </si>
  <si>
    <t>Adultes +</t>
  </si>
  <si>
    <t>Quantités à Prévoir</t>
  </si>
  <si>
    <t>Net à servir :</t>
  </si>
  <si>
    <t>Brut à Commander</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</si>
  <si>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</si>
  <si>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</si>
  <si>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</si>
  <si>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</si>
  <si>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</si>
  <si>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</si>
  <si>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</si>
  <si>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</si>
  <si>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</si>
  <si>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</si>
  <si>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</si>
  <si>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</si>
  <si>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</si>
  <si>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</si>
  <si>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</si>
  <si>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</si>
  <si>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</si>
  <si>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</si>
  <si>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</si>
  <si>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</si>
  <si>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</si>
  <si>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</si>
  <si>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</si>
  <si>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</si>
  <si>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</si>
  <si>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</si>
  <si>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</si>
  <si>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</si>
  <si>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</si>
  <si>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</si>
  <si>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</si>
  <si>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</si>
  <si>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</si>
  <si>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</si>
  <si>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</si>
  <si>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</si>
  <si>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</si>
  <si>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</si>
  <si>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</si>
  <si>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</si>
  <si>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</si>
  <si>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</si>
  <si>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</si>
  <si>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</si>
  <si>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</si>
  <si>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</si>
  <si>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</si>
  <si>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</si>
  <si>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</si>
  <si>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</si>
  <si>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</si>
  <si>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1 = saisissez le poids dans un contenant (une louche - une barquette etc,,)</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</si>
  <si>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</si>
  <si>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</si>
  <si>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</si>
  <si>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</si>
  <si>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</si>
  <si>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</si>
  <si>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</si>
  <si>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</si>
  <si>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</si>
  <si>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</si>
  <si>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</si>
  <si>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</si>
  <si>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</si>
  <si>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</si>
  <si>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</si>
  <si>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</si>
  <si>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</si>
  <si>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</si>
  <si>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</si>
  <si>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</si>
  <si>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</si>
  <si>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</si>
  <si>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</si>
  <si>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</si>
  <si>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</si>
  <si>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</si>
  <si>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</si>
  <si>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 un gastro pour la cuisson  etc…</t>
  </si>
  <si>
    <t>Les Mx cela peut s'appliquer à des morceaux de bourguignon mais aussi des tomates farcies ou des oreillons de pêches au sirop pour le dessert etc..</t>
  </si>
  <si>
    <t>les pages Facebook  :</t>
  </si>
  <si>
    <t xml:space="preserve"> UPRT</t>
  </si>
  <si>
    <t>ma page</t>
  </si>
  <si>
    <t>le site</t>
  </si>
  <si>
    <t>Bonne utilisation et… à chacun d'améliorer et d'adapter ces documents</t>
  </si>
  <si>
    <t>Les cellules réservées à la saisies de vos données sont à fond IVOIRE  et les Produit encre bleue</t>
  </si>
  <si>
    <t>Combien de gastronormes devez vous utiliser pour la cuisson ou le service</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</si>
  <si>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</si>
  <si>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</si>
  <si>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</si>
  <si>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</si>
  <si>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</si>
  <si>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</si>
  <si>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</si>
  <si>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</si>
  <si>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</si>
  <si>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</si>
  <si>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</si>
  <si>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</si>
  <si>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</si>
  <si>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</si>
  <si>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</si>
  <si>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</si>
  <si>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</si>
  <si>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</si>
  <si>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</si>
  <si>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</si>
  <si>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</si>
  <si>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</si>
  <si>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</si>
  <si>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</si>
  <si>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</si>
  <si>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</si>
  <si>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</si>
  <si>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</si>
  <si>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</si>
  <si>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</si>
  <si>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</si>
  <si>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</si>
  <si>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</si>
  <si>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</si>
  <si>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</si>
  <si>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</si>
  <si>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</si>
  <si>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</si>
  <si>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</si>
  <si>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</si>
  <si>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</si>
  <si>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</si>
  <si>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</si>
  <si>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</si>
  <si>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</si>
  <si>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</si>
  <si>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</si>
  <si>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COMPLÉMENTS</t>
  </si>
  <si>
    <t>Mise à jour du 3 Janvier 2017</t>
  </si>
  <si>
    <t>QUANTITÉS A SERVIR OU A COMMANDER</t>
  </si>
  <si>
    <t>DESCRIPTIF</t>
  </si>
  <si>
    <t xml:space="preserve"> Saisissez vos effectifs - Saisissez vos quantités pour vos familles de convives et vous obtiendrez le net à servir. Avez-vous un pourcentage de perte (à l'épluchage -au parage - en cuisson ou autre)…saisissez le et vous obtiendrez les quantités brutes à commander</t>
  </si>
  <si>
    <t>Que traitez vous : des Kg des litres des pièces - des portions …des poires etc…</t>
  </si>
  <si>
    <t>pommes</t>
  </si>
  <si>
    <t>Seniors</t>
  </si>
  <si>
    <t>Saisissez vos quantités nets à servir</t>
  </si>
  <si>
    <t>de moyenne</t>
  </si>
  <si>
    <t>Net à préparer :</t>
  </si>
  <si>
    <t>Collez une des unités suivante ou saisissez un nom de produit</t>
  </si>
  <si>
    <t>litres</t>
  </si>
  <si>
    <t>Pièce(s)</t>
  </si>
  <si>
    <t>si vous n'avez pas de perte ne saisissez rien</t>
  </si>
  <si>
    <t>Familles de convives :Mater = enfants Maternelles - Prim = enfants de l'enseignement Primaire - Adulte = sédentaire - Adulte + = travailleur de force - Seniors = nos Ainés - je classe les Adolescennts en Adultes +</t>
  </si>
  <si>
    <t>du 03-01-2017 -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</si>
  <si>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</si>
  <si>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</si>
  <si>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</si>
  <si>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</si>
  <si>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</si>
  <si>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</si>
  <si>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</si>
  <si>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</si>
  <si>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</si>
  <si>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 xml:space="preserve">Quantités nettes à prévoir : Mater - Prim - Adul - Adul+  </t>
  </si>
  <si>
    <t>PURÉE DÉSHYDRATÉE</t>
  </si>
  <si>
    <t>Grammages nets</t>
  </si>
  <si>
    <t xml:space="preserve">Quantité Totale </t>
  </si>
  <si>
    <t>Purée déshydratée</t>
  </si>
  <si>
    <t>Lait déshydraté</t>
  </si>
  <si>
    <t>Lait frais</t>
  </si>
  <si>
    <t>Crème fraiche</t>
  </si>
  <si>
    <t>Beurre</t>
  </si>
  <si>
    <t>Poids reconstitué</t>
  </si>
  <si>
    <t>Maternelles</t>
  </si>
  <si>
    <t>Primaires</t>
  </si>
  <si>
    <t xml:space="preserve">Adultes </t>
  </si>
  <si>
    <t>Poids à l'arrondi supérieur</t>
  </si>
  <si>
    <t xml:space="preserve"> Effectifs</t>
  </si>
  <si>
    <t>Parts Adultes</t>
  </si>
  <si>
    <t>Saisissez vos valeurs dans les cellules fond ivoire ou jaune</t>
  </si>
  <si>
    <t>Prix D'ACHAT / Prix de VENTE</t>
  </si>
  <si>
    <t>PRIX D'ACHAT</t>
  </si>
  <si>
    <t>PRIX VENTE</t>
  </si>
  <si>
    <t>%  d'augmentation</t>
  </si>
  <si>
    <t>Augmentation</t>
  </si>
  <si>
    <t>Aide à la décision</t>
  </si>
  <si>
    <t>Pourcentages NET / BRUT</t>
  </si>
  <si>
    <t>POIDS NET</t>
  </si>
  <si>
    <t>POIDS BRUT</t>
  </si>
  <si>
    <t>%  de PERTE</t>
  </si>
  <si>
    <t>POIDS de PERTE</t>
  </si>
  <si>
    <t xml:space="preserve"> POIDS DE PERTE</t>
  </si>
  <si>
    <t xml:space="preserve"> POIDS BRUT</t>
  </si>
  <si>
    <t xml:space="preserve"> POIDS NET</t>
  </si>
  <si>
    <t>RÉFLEXION SUR DES MODÈLE DE RÉPERTOIRE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</si>
  <si>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</si>
  <si>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</si>
  <si>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</si>
  <si>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</si>
  <si>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</si>
  <si>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</si>
  <si>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</si>
  <si>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</si>
  <si>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</si>
  <si>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Cracker - (Pâte à)</t>
  </si>
  <si>
    <t>Cracker - (Poudre à)</t>
  </si>
  <si>
    <t>Etc…</t>
  </si>
  <si>
    <t>Fraises des bois dans leur jus</t>
  </si>
  <si>
    <t>Insert Kappa fraise</t>
  </si>
  <si>
    <t>Jus de fraise</t>
  </si>
  <si>
    <t>Kappa fraise</t>
  </si>
  <si>
    <t>Sorbet Avocat</t>
  </si>
  <si>
    <t>Gros Gateaux</t>
  </si>
  <si>
    <t>Siphon Fraise</t>
  </si>
  <si>
    <t>Sauce Fraise</t>
  </si>
  <si>
    <t>Sirop à Crackers</t>
  </si>
  <si>
    <t>Coussin Cœur St Valentin 2014 - François Perret - Journal du Patissier N° 292 page 40</t>
  </si>
  <si>
    <t>Pièces individuelles</t>
  </si>
  <si>
    <t xml:space="preserve">FICHE DE CONDITIONNEMENT </t>
  </si>
  <si>
    <t>DATE :</t>
  </si>
  <si>
    <t xml:space="preserve">NAVARIN D'AGNEAU PRINTANIER (JP.Domergues) </t>
  </si>
  <si>
    <t>FICHE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</si>
  <si>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</si>
  <si>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</si>
  <si>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</si>
  <si>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</si>
  <si>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</si>
  <si>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</si>
  <si>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</si>
  <si>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</si>
  <si>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</si>
  <si>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</si>
  <si>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</si>
  <si>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</si>
  <si>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</si>
  <si>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A +</t>
  </si>
  <si>
    <t>%  pour A+</t>
  </si>
  <si>
    <t>PAM</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</si>
  <si>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</si>
  <si>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</si>
  <si>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</si>
  <si>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</si>
  <si>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</si>
  <si>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</si>
  <si>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</si>
  <si>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</si>
  <si>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</si>
  <si>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</si>
  <si>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</si>
  <si>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</si>
  <si>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</si>
  <si>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</si>
  <si>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</si>
  <si>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</si>
  <si>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SAUCE</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</si>
  <si>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</si>
  <si>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</si>
  <si>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</si>
  <si>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</si>
  <si>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</si>
  <si>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</si>
  <si>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</si>
  <si>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</si>
  <si>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Nb louche /Mx p.p</t>
  </si>
  <si>
    <t>GARNITURE DE FINITION - POIDS  - NOMBRE DE GASTRO ET DE LOUCHES POUR LE SERVICE</t>
  </si>
  <si>
    <t>Nb louches/Mx dans 1 Cont</t>
  </si>
  <si>
    <t>Total contenants * service a la louche ou aux morceaux</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</si>
  <si>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</si>
  <si>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</si>
  <si>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</si>
  <si>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</si>
  <si>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</si>
  <si>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</si>
  <si>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</si>
  <si>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</si>
  <si>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Adultes + = GEM/RCN grammages (Adolescents - Adultes) + %</t>
  </si>
  <si>
    <t>A vous de modifier les grammages en fonction des modifications futures ou de votre établissement</t>
  </si>
  <si>
    <t>ATTENTION ces tableaux n'ont pas le même nombre de colonnes que les fiches recettes . DONC évitez de coller les cellules  dans vos fiches</t>
  </si>
  <si>
    <t>M.  Maternelle    Enfants en maternelle</t>
  </si>
  <si>
    <t>P.   Primaire  Enfants en classe élémentaire</t>
  </si>
  <si>
    <t>A .  Ado/Adult   Adolescents,adultes,personnes agées si portage à domicile</t>
  </si>
  <si>
    <t>TOTAL</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</si>
  <si>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</si>
  <si>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</si>
  <si>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</si>
  <si>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</si>
  <si>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</si>
  <si>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</si>
  <si>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</si>
  <si>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r>
      <t>Avocat (à l</t>
    </r>
    <r>
      <rPr>
        <b/>
        <vertAlign val="superscript"/>
        <sz val="11"/>
        <color indexed="17"/>
        <rFont val="Arial"/>
        <family val="2"/>
      </rPr>
      <t>'</t>
    </r>
    <r>
      <rPr>
        <b/>
        <sz val="11"/>
        <color indexed="17"/>
        <rFont val="Arial"/>
        <family val="2"/>
      </rPr>
      <t>unité)</t>
    </r>
  </si>
  <si>
    <t>Carottes, céleri et autres racines râpées</t>
  </si>
  <si>
    <t>Choux rouge et choux blanc émincé</t>
  </si>
  <si>
    <t>Endive</t>
  </si>
  <si>
    <t>Melon, Pastèque</t>
  </si>
  <si>
    <r>
      <t>Pamplemousse (à l</t>
    </r>
    <r>
      <rPr>
        <b/>
        <vertAlign val="superscript"/>
        <sz val="11"/>
        <color indexed="17"/>
        <rFont val="Arial"/>
        <family val="2"/>
      </rPr>
      <t>'</t>
    </r>
    <r>
      <rPr>
        <b/>
        <sz val="11"/>
        <color indexed="17"/>
        <rFont val="Arial"/>
        <family val="2"/>
      </rPr>
      <t>unité)</t>
    </r>
  </si>
  <si>
    <t>Radis</t>
  </si>
  <si>
    <t>Salade verte</t>
  </si>
  <si>
    <t>Tomate</t>
  </si>
  <si>
    <t>Salade composée à base de crudités</t>
  </si>
  <si>
    <t>Champignons crus</t>
  </si>
  <si>
    <t>Fenouil</t>
  </si>
  <si>
    <t>*- CUIDITES sans assaisonnement</t>
  </si>
  <si>
    <t>Potage à base de légumes (en litres/Kg)</t>
  </si>
  <si>
    <r>
      <t>Artichaut entier (à l</t>
    </r>
    <r>
      <rPr>
        <b/>
        <vertAlign val="superscript"/>
        <sz val="11"/>
        <color indexed="12"/>
        <rFont val="Arial"/>
        <family val="2"/>
      </rPr>
      <t>'</t>
    </r>
    <r>
      <rPr>
        <b/>
        <sz val="11"/>
        <color indexed="12"/>
        <rFont val="Arial"/>
        <family val="2"/>
      </rPr>
      <t>unité)</t>
    </r>
  </si>
  <si>
    <r>
      <t>Fond d</t>
    </r>
    <r>
      <rPr>
        <vertAlign val="superscript"/>
        <sz val="11"/>
        <color indexed="12"/>
        <rFont val="Arial"/>
        <family val="2"/>
      </rPr>
      <t>'</t>
    </r>
    <r>
      <rPr>
        <sz val="11"/>
        <color indexed="12"/>
        <rFont val="Arial"/>
        <family val="2"/>
      </rPr>
      <t>artichaut</t>
    </r>
  </si>
  <si>
    <t>Asperges</t>
  </si>
  <si>
    <t>Betteraves</t>
  </si>
  <si>
    <t>Céleri</t>
  </si>
  <si>
    <t>Champignons</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</si>
  <si>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</si>
  <si>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</si>
  <si>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</si>
  <si>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</si>
  <si>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</si>
  <si>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</si>
  <si>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</si>
  <si>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</si>
  <si>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</si>
  <si>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</si>
  <si>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r>
      <t>Œuf dur (à l</t>
    </r>
    <r>
      <rPr>
        <sz val="10"/>
        <rFont val="Arial"/>
        <family val="2"/>
      </rPr>
      <t>'unité)</t>
    </r>
  </si>
  <si>
    <t>Hareng/garniture</t>
  </si>
  <si>
    <t>Maquereau</t>
  </si>
  <si>
    <r>
      <t>Sardines (à l</t>
    </r>
    <r>
      <rPr>
        <b/>
        <vertAlign val="superscript"/>
        <sz val="8"/>
        <color indexed="17"/>
        <rFont val="Arial"/>
        <family val="2"/>
      </rPr>
      <t>'</t>
    </r>
    <r>
      <rPr>
        <b/>
        <sz val="8"/>
        <color indexed="17"/>
        <rFont val="Arial"/>
        <family val="2"/>
      </rPr>
      <t>unité) sauf exception mentionnée</t>
    </r>
  </si>
  <si>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</si>
  <si>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</si>
  <si>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</si>
  <si>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</si>
  <si>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</si>
  <si>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</si>
  <si>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</si>
  <si>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</si>
  <si>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</si>
  <si>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</si>
  <si>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</si>
  <si>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</si>
  <si>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</si>
  <si>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r>
      <t>ASSAISONNEMENT HORS D</t>
    </r>
    <r>
      <rPr>
        <b/>
        <vertAlign val="superscript"/>
        <sz val="9"/>
        <rFont val="Arial"/>
        <family val="2"/>
      </rPr>
      <t>'</t>
    </r>
    <r>
      <rPr>
        <b/>
        <sz val="9"/>
        <rFont val="Arial"/>
        <family val="2"/>
      </rPr>
      <t>OEUVRE(</t>
    </r>
    <r>
      <rPr>
        <sz val="9"/>
        <rFont val="Arial"/>
        <family val="2"/>
      </rPr>
      <t>poids</t>
    </r>
    <r>
      <rPr>
        <b/>
        <sz val="9"/>
        <rFont val="Arial"/>
        <family val="2"/>
      </rPr>
      <t xml:space="preserve"> </t>
    </r>
    <r>
      <rPr>
        <sz val="9"/>
        <rFont val="Arial"/>
        <family val="2"/>
      </rPr>
      <t>de la matière grasse)</t>
    </r>
  </si>
  <si>
    <t>*- VIANDES SANS SAUCE</t>
  </si>
  <si>
    <t>BŒUF</t>
  </si>
  <si>
    <t>Bœuf braisé, bœuf sauté, bouilli de bœuf</t>
  </si>
  <si>
    <t>Rôti de bœuf, steak</t>
  </si>
  <si>
    <t>Steak haché</t>
  </si>
  <si>
    <t>Hamburger</t>
  </si>
  <si>
    <r>
      <t>Boulettes de bœuf de 30g pièce crues (à l</t>
    </r>
    <r>
      <rPr>
        <vertAlign val="superscript"/>
        <sz val="8"/>
        <rFont val="Arial"/>
        <family val="2"/>
      </rPr>
      <t>'</t>
    </r>
    <r>
      <rPr>
        <sz val="8"/>
        <rFont val="Arial"/>
        <family val="2"/>
      </rPr>
      <t>unité)</t>
    </r>
  </si>
  <si>
    <r>
      <t>Boulettes de bœuf de 30g pièce crues (au poids</t>
    </r>
    <r>
      <rPr>
        <sz val="9"/>
        <rFont val="Arial"/>
        <family val="2"/>
      </rPr>
      <t>)</t>
    </r>
  </si>
  <si>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</si>
  <si>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</si>
  <si>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</si>
  <si>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</si>
  <si>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</si>
  <si>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</si>
  <si>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</si>
  <si>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</si>
  <si>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</si>
  <si>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</si>
  <si>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r>
      <t>Côte d</t>
    </r>
    <r>
      <rPr>
        <vertAlign val="superscript"/>
        <sz val="9"/>
        <rFont val="Arial"/>
        <family val="2"/>
      </rPr>
      <t>'</t>
    </r>
    <r>
      <rPr>
        <sz val="9"/>
        <rFont val="Arial"/>
        <family val="2"/>
      </rPr>
      <t>agneau avec os</t>
    </r>
  </si>
  <si>
    <r>
      <t>Boulettes d</t>
    </r>
    <r>
      <rPr>
        <vertAlign val="superscript"/>
        <sz val="9"/>
        <rFont val="Arial"/>
        <family val="2"/>
      </rPr>
      <t>'</t>
    </r>
    <r>
      <rPr>
        <sz val="9"/>
        <rFont val="Arial"/>
        <family val="2"/>
      </rPr>
      <t>agneau-mouton de 30g pièce crues (à l</t>
    </r>
    <r>
      <rPr>
        <vertAlign val="superscript"/>
        <sz val="9"/>
        <rFont val="Arial"/>
        <family val="2"/>
      </rPr>
      <t>'</t>
    </r>
    <r>
      <rPr>
        <sz val="9"/>
        <rFont val="Arial"/>
        <family val="2"/>
      </rPr>
      <t>unité )</t>
    </r>
  </si>
  <si>
    <r>
      <t>Boulettes d</t>
    </r>
    <r>
      <rPr>
        <vertAlign val="superscript"/>
        <sz val="9"/>
        <rFont val="Arial"/>
        <family val="2"/>
      </rPr>
      <t>'</t>
    </r>
    <r>
      <rPr>
        <sz val="9"/>
        <rFont val="Arial"/>
        <family val="2"/>
      </rPr>
      <t>agneau-mouton de 30g pièce crues (au Kg )</t>
    </r>
  </si>
  <si>
    <r>
      <t>Merguez de 50 g pièce crues (à l</t>
    </r>
    <r>
      <rPr>
        <vertAlign val="superscript"/>
        <sz val="9"/>
        <rFont val="Arial"/>
        <family val="2"/>
      </rPr>
      <t>'</t>
    </r>
    <r>
      <rPr>
        <sz val="9"/>
        <rFont val="Arial"/>
        <family val="2"/>
      </rPr>
      <t>unité)</t>
    </r>
  </si>
  <si>
    <r>
      <t>Merguez de 50 g pièce crues (au Kg</t>
    </r>
    <r>
      <rPr>
        <sz val="9"/>
        <rFont val="Arial"/>
        <family val="2"/>
      </rPr>
      <t>)</t>
    </r>
  </si>
  <si>
    <t>PORC</t>
  </si>
  <si>
    <t>Rôti de porc, grillade (sans os)</t>
  </si>
  <si>
    <t>Côte de porc</t>
  </si>
  <si>
    <t>Jambon DD, palette de porc</t>
  </si>
  <si>
    <t>Andouillettes</t>
  </si>
  <si>
    <r>
      <t>Saucisse chipolatas de 50 g pièce crue ( à l</t>
    </r>
    <r>
      <rPr>
        <vertAlign val="superscript"/>
        <sz val="9"/>
        <rFont val="Arial"/>
        <family val="2"/>
      </rPr>
      <t>'</t>
    </r>
    <r>
      <rPr>
        <sz val="9"/>
        <rFont val="Arial"/>
        <family val="2"/>
      </rPr>
      <t>unité)</t>
    </r>
  </si>
  <si>
    <r>
      <t>Saucisse chipolatas de 50 g pièce crue ( au Kg</t>
    </r>
    <r>
      <rPr>
        <sz val="9"/>
        <rFont val="Arial"/>
        <family val="2"/>
      </rPr>
      <t>)</t>
    </r>
  </si>
  <si>
    <r>
      <t>Saucisse de Francfort Strasbourg de 50 g pièce crue (à l</t>
    </r>
    <r>
      <rPr>
        <vertAlign val="superscript"/>
        <sz val="9"/>
        <rFont val="Arial"/>
        <family val="2"/>
      </rPr>
      <t>'</t>
    </r>
    <r>
      <rPr>
        <sz val="9"/>
        <rFont val="Arial"/>
        <family val="2"/>
      </rPr>
      <t>unité)</t>
    </r>
  </si>
  <si>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</si>
  <si>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</si>
  <si>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</si>
  <si>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</si>
  <si>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</si>
  <si>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</si>
  <si>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</si>
  <si>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</si>
  <si>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</si>
  <si>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</si>
  <si>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</si>
  <si>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</si>
  <si>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</si>
  <si>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</si>
  <si>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</si>
  <si>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r>
      <t>Saucisse de volaille de 50g pièce crue (à l</t>
    </r>
    <r>
      <rPr>
        <vertAlign val="superscript"/>
        <sz val="9"/>
        <rFont val="Arial"/>
        <family val="2"/>
      </rPr>
      <t>’</t>
    </r>
    <r>
      <rPr>
        <sz val="9"/>
        <rFont val="Arial"/>
        <family val="2"/>
      </rPr>
      <t>unité)</t>
    </r>
  </si>
  <si>
    <t>Saucisse de volaille de 50g pièce crue (Kg)</t>
  </si>
  <si>
    <t>ABATS</t>
  </si>
  <si>
    <t>Foie, langue, rognons, boudin</t>
  </si>
  <si>
    <t>Tripes avec sauce</t>
  </si>
  <si>
    <t>OEUFS (plat principal)</t>
  </si>
  <si>
    <r>
      <t>Œufs durs (à l</t>
    </r>
    <r>
      <rPr>
        <b/>
        <vertAlign val="superscript"/>
        <sz val="8"/>
        <rFont val="Arial"/>
        <family val="2"/>
      </rPr>
      <t>'</t>
    </r>
    <r>
      <rPr>
        <b/>
        <sz val="8"/>
        <rFont val="Arial"/>
        <family val="2"/>
      </rPr>
      <t>unité)</t>
    </r>
  </si>
  <si>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</si>
  <si>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</si>
  <si>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</si>
  <si>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</si>
  <si>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</si>
  <si>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</si>
  <si>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</si>
  <si>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</si>
  <si>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r>
      <t>Plat composé, choucroute, paëlla, etc. (poids minimum d</t>
    </r>
    <r>
      <rPr>
        <vertAlign val="superscript"/>
        <sz val="9"/>
        <rFont val="Arial"/>
        <family val="2"/>
      </rPr>
      <t>’</t>
    </r>
    <r>
      <rPr>
        <sz val="9"/>
        <rFont val="Arial"/>
        <family val="2"/>
      </rPr>
      <t>aliment protidique)</t>
    </r>
  </si>
  <si>
    <r>
      <t>Hachis Parmentier, Brandade, Légumes farcis (poids minimum d</t>
    </r>
    <r>
      <rPr>
        <vertAlign val="superscript"/>
        <sz val="8"/>
        <rFont val="Arial"/>
        <family val="2"/>
      </rPr>
      <t>’</t>
    </r>
    <r>
      <rPr>
        <sz val="8"/>
        <rFont val="Arial"/>
        <family val="2"/>
      </rPr>
      <t>aliment protidique)</t>
    </r>
  </si>
  <si>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</si>
  <si>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</si>
  <si>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</si>
  <si>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</si>
  <si>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</si>
  <si>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</si>
  <si>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</si>
  <si>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</si>
  <si>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</si>
  <si>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</si>
  <si>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r>
      <t>SAUCES POUR PLATS (</t>
    </r>
    <r>
      <rPr>
        <sz val="9"/>
        <rFont val="Arial"/>
        <family val="2"/>
      </rPr>
      <t>mayonnaise, ketchup, etc.) Poids de la matière grasse</t>
    </r>
  </si>
  <si>
    <r>
      <t xml:space="preserve">SAUCES POUR PLATS </t>
    </r>
    <r>
      <rPr>
        <sz val="9"/>
        <rFont val="Arial"/>
        <family val="2"/>
      </rPr>
      <t>(sauce tomate, béchamel)</t>
    </r>
  </si>
  <si>
    <r>
      <t xml:space="preserve">SAUCES POUR PLATS </t>
    </r>
    <r>
      <rPr>
        <sz val="9"/>
        <rFont val="Arial"/>
        <family val="2"/>
      </rPr>
      <t>(jus de viande)</t>
    </r>
  </si>
  <si>
    <r>
      <t xml:space="preserve">SAUCES POUR PLATS </t>
    </r>
    <r>
      <rPr>
        <sz val="9"/>
        <rFont val="Arial"/>
        <family val="2"/>
      </rPr>
      <t>(beurre blanc, sauce crème,sauce forestière)</t>
    </r>
  </si>
  <si>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</si>
  <si>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</si>
  <si>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</si>
  <si>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</si>
  <si>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</si>
  <si>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</si>
  <si>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</si>
  <si>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</si>
  <si>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</si>
  <si>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</si>
  <si>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</si>
  <si>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</si>
  <si>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</si>
  <si>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</si>
  <si>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r>
      <t>Biscuits d</t>
    </r>
    <r>
      <rPr>
        <vertAlign val="superscript"/>
        <sz val="9"/>
        <rFont val="Arial"/>
        <family val="2"/>
      </rPr>
      <t>'</t>
    </r>
    <r>
      <rPr>
        <sz val="9"/>
        <rFont val="Arial"/>
        <family val="2"/>
      </rPr>
      <t>accompagnement</t>
    </r>
  </si>
  <si>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</si>
  <si>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</si>
  <si>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</si>
  <si>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</si>
  <si>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</si>
  <si>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</si>
  <si>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</si>
  <si>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</si>
  <si>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</si>
  <si>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</si>
  <si>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</si>
  <si>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Utilitaire pour supprimer les espace vides dans une phrase</t>
  </si>
  <si>
    <t>Collez votre texte dans la 1° cellule blanche</t>
  </si>
  <si>
    <t>1° Cellule</t>
  </si>
  <si>
    <t xml:space="preserve">•Contamination microbiologique (B)             •Multiplication des germes (B)      </t>
  </si>
  <si>
    <t>Caractères</t>
  </si>
  <si>
    <t>Récupérez votre texte dans la 2° cellule verte - cliquez sur Copier et pour coller dans votre document : collage spécial Valeur pour ne pas copier la formule</t>
  </si>
  <si>
    <t>2° Cellule</t>
  </si>
  <si>
    <t xml:space="preserve">VOCABULAIRE PROFESSIONNEL " CUISINE DE COMPOSITION" </t>
  </si>
  <si>
    <t>VOCABULAIRE PROFESSIONNEL "La CUISINE DE REFERENCE" Michel MAINCENT</t>
  </si>
  <si>
    <t>Remonter</t>
  </si>
  <si>
    <t>Emincer</t>
  </si>
  <si>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</si>
  <si>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</si>
  <si>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</si>
  <si>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</si>
  <si>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</si>
  <si>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</si>
  <si>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</si>
  <si>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</si>
  <si>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</si>
  <si>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</si>
  <si>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</si>
  <si>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</si>
  <si>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</si>
  <si>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</si>
  <si>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</si>
  <si>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</si>
  <si>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</si>
  <si>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</si>
  <si>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</si>
  <si>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</si>
  <si>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</si>
  <si>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</si>
  <si>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</si>
  <si>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</si>
  <si>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</si>
  <si>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</si>
  <si>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</si>
  <si>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Protéines</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</si>
  <si>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</si>
  <si>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</si>
  <si>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</si>
  <si>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</si>
  <si>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</si>
  <si>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</si>
  <si>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</si>
  <si>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</si>
  <si>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</si>
  <si>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</si>
  <si>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</si>
  <si>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</si>
  <si>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</si>
  <si>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</si>
  <si>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</si>
  <si>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</si>
  <si>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</si>
  <si>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</si>
  <si>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</si>
  <si>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</si>
  <si>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</si>
  <si>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</si>
  <si>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</si>
  <si>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</si>
  <si>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</si>
  <si>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DESSERTS</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</si>
  <si>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</si>
  <si>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</si>
  <si>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</si>
  <si>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</si>
  <si>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</si>
  <si>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</si>
  <si>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</si>
  <si>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</si>
  <si>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</si>
  <si>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</si>
  <si>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</si>
  <si>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</si>
  <si>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</si>
  <si>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</si>
  <si>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</si>
  <si>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</si>
  <si>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</si>
  <si>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</si>
  <si>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</si>
  <si>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</si>
  <si>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</si>
  <si>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</si>
  <si>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</si>
  <si>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</si>
  <si>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</si>
  <si>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</si>
  <si>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</si>
  <si>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</si>
  <si>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</si>
  <si>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</si>
  <si>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</si>
  <si>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</si>
  <si>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</si>
  <si>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</si>
  <si>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</si>
  <si>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</si>
  <si>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</si>
  <si>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</si>
  <si>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</si>
  <si>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</si>
  <si>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</si>
  <si>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</si>
  <si>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</si>
  <si>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</si>
  <si>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</si>
  <si>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</si>
  <si>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</si>
  <si>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</si>
  <si>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</si>
  <si>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</si>
  <si>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</si>
  <si>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</si>
  <si>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</si>
  <si>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</si>
  <si>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</si>
  <si>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</si>
  <si>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</si>
  <si>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</si>
  <si>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</si>
  <si>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</si>
  <si>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</si>
  <si>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</si>
  <si>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</si>
  <si>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</si>
  <si>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</si>
  <si>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</si>
  <si>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</si>
  <si>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</si>
  <si>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</si>
  <si>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</si>
  <si>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</si>
  <si>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</si>
  <si>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</si>
  <si>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</si>
  <si>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</si>
  <si>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</si>
  <si>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</si>
  <si>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</si>
  <si>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</si>
  <si>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</si>
  <si>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</si>
  <si>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</si>
  <si>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</si>
  <si>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</si>
  <si>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</si>
  <si>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</si>
  <si>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</si>
  <si>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</si>
  <si>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</si>
  <si>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</si>
  <si>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</si>
  <si>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</si>
  <si>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</si>
  <si>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</si>
  <si>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</si>
  <si>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</si>
  <si>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</si>
  <si>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</si>
  <si>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</si>
  <si>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</si>
  <si>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</si>
  <si>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</si>
  <si>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</si>
  <si>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</si>
  <si>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</si>
  <si>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</si>
  <si>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</si>
  <si>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</si>
  <si>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</si>
  <si>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</si>
  <si>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</si>
  <si>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</si>
  <si>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</si>
  <si>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</si>
  <si>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</si>
  <si>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</si>
  <si>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</si>
  <si>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</si>
  <si>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lien &gt;</t>
  </si>
  <si>
    <t>Les unités pifométriques</t>
  </si>
  <si>
    <t>un lien rompu ou devenu obsolète…..pas de panique…Google saura vous retrouver un document équivalent</t>
  </si>
  <si>
    <t>Quelques polices de caractères utilisées</t>
  </si>
  <si>
    <t>Quelques formats utilisés</t>
  </si>
  <si>
    <t>Calibri</t>
  </si>
  <si>
    <t>Rockwell</t>
  </si>
  <si>
    <t>Verdana</t>
  </si>
  <si>
    <t>15.5 &gt;</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</si>
  <si>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</si>
  <si>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</si>
  <si>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</si>
  <si>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</si>
  <si>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</si>
  <si>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</si>
  <si>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</si>
  <si>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</si>
  <si>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</si>
  <si>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</si>
  <si>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</si>
  <si>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</si>
  <si>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</si>
  <si>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</si>
  <si>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</si>
  <si>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</si>
  <si>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</si>
  <si>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</si>
  <si>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</si>
  <si>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</si>
  <si>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</si>
  <si>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</si>
  <si>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</si>
  <si>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</si>
  <si>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</si>
  <si>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</si>
  <si>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</si>
  <si>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</si>
  <si>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</si>
  <si>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</si>
  <si>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</si>
  <si>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</si>
  <si>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</si>
  <si>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</si>
  <si>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</si>
  <si>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</si>
  <si>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</si>
  <si>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</si>
  <si>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</si>
  <si>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</si>
  <si>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ø</t>
  </si>
  <si>
    <t>►</t>
  </si>
  <si>
    <t>◄</t>
  </si>
  <si>
    <t>▲</t>
  </si>
  <si>
    <t>▼</t>
  </si>
  <si>
    <t>Φ</t>
  </si>
  <si>
    <t>des fonctions</t>
  </si>
  <si>
    <t>0.00\ " cm³"</t>
  </si>
  <si>
    <t>Format | cellule | personnalisé | 0" cm³"</t>
  </si>
  <si>
    <t>N° de colonne</t>
  </si>
  <si>
    <t>Adresse de cellule</t>
  </si>
  <si>
    <t>ou copier-coller</t>
  </si>
  <si>
    <t>le ² se fait en tapant alt+0178</t>
  </si>
  <si>
    <t xml:space="preserve">m² </t>
  </si>
  <si>
    <t xml:space="preserve">M² </t>
  </si>
  <si>
    <t xml:space="preserve">cm² </t>
  </si>
  <si>
    <t>²</t>
  </si>
  <si>
    <t>Police Wingdings 3</t>
  </si>
  <si>
    <t>N° de ligne</t>
  </si>
  <si>
    <t>Adresse colonne</t>
  </si>
  <si>
    <t>le ³ se fait en tapant alt+0179</t>
  </si>
  <si>
    <t>m³ </t>
  </si>
  <si>
    <t>M³ </t>
  </si>
  <si>
    <t>cm³ </t>
  </si>
  <si>
    <t>largeur colonne</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</si>
  <si>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</si>
  <si>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</si>
  <si>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</si>
  <si>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</si>
  <si>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</si>
  <si>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</si>
  <si>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</si>
  <si>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</si>
  <si>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</si>
  <si>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</si>
  <si>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</si>
  <si>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</si>
  <si>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</si>
  <si>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</si>
  <si>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</si>
  <si>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</si>
  <si>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</si>
  <si>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</si>
  <si>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</si>
  <si>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</si>
  <si>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</si>
  <si>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</si>
  <si>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</si>
  <si>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</si>
  <si>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</si>
  <si>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CONTENU DU CLASSEUR</t>
  </si>
  <si>
    <t>Important Cuisiniers : PESEZ</t>
  </si>
  <si>
    <t xml:space="preserve">MODE D'EMPLOI </t>
  </si>
  <si>
    <r>
      <t xml:space="preserve">sauf cas exeptionnel pour recettes </t>
    </r>
    <r>
      <rPr>
        <b/>
        <sz val="11"/>
        <rFont val="Calibri"/>
        <family val="2"/>
        <scheme val="minor"/>
      </rPr>
      <t xml:space="preserve">de précision </t>
    </r>
  </si>
  <si>
    <t>EXEMPLE</t>
  </si>
  <si>
    <t>MODELE VIERGE</t>
  </si>
  <si>
    <t>NOM DE VOTRE RECETTE colonne B</t>
  </si>
  <si>
    <t>SAISISSEZ LE NOM DE VOTRE RECETTE colonne B</t>
  </si>
  <si>
    <t>AVERTISSEMENT POUR LES RESTAURATEURS</t>
  </si>
  <si>
    <t>PAS DE NUMÉROTATION SUR CETTE FICHE</t>
  </si>
  <si>
    <t>FICHE AVEC NUMÉROTATION</t>
  </si>
  <si>
    <t>ÉLÉMENT 1</t>
  </si>
  <si>
    <t>Titre</t>
  </si>
  <si>
    <t>ÉLÉMENT 2</t>
  </si>
  <si>
    <t>FICHE RESTAURATION A LA PORTION</t>
  </si>
  <si>
    <t>1 compteur pour l'appareil moussant</t>
  </si>
  <si>
    <t>et 1 compteur pour l'appareil crémeux</t>
  </si>
  <si>
    <t>FICHE COLLECTIVITÉ ET RESTAURATION A LA PORTION EN 3 PARTIES AVEC % DE PERTE</t>
  </si>
  <si>
    <t>1.APPAREIL MOUSSANT - 2.APPAREIL CRÉMEUX</t>
  </si>
  <si>
    <t>FICHE RESTAURATION…Recette en 2 parties</t>
  </si>
  <si>
    <t>MODELE VIERGE…Recette en 2 parties</t>
  </si>
  <si>
    <t xml:space="preserve">Mode d'emploi FICHE RESTAURATION A LA PORTION 2 parties </t>
  </si>
  <si>
    <t>vous pouvez masquer cette ligne pour raccourcir le tableau</t>
  </si>
  <si>
    <t>NE PAS MASQUER CETTE LIGNE</t>
  </si>
  <si>
    <t xml:space="preserve">réaliser </t>
  </si>
  <si>
    <t>colonne C -La perte peut être a l'épluchage - au parage - en cuisson - au conditionnement etc,,,</t>
  </si>
  <si>
    <t>FICHE  AU POIDS EN 2 PARTIES AVEC % DE PERTE</t>
  </si>
  <si>
    <t>ELEMENT PRINCIPAL et GARNITURE AROMATIQUE</t>
  </si>
  <si>
    <t xml:space="preserve"> ¼ de botte de fines herbes -  allez expliquer cela à Excel = 0.25</t>
  </si>
  <si>
    <t>Matière d'œuvre  saisir les Denrées</t>
  </si>
  <si>
    <t>Poids Brut  saisir les poids de votre recette Uniquement les POIDS dans cette colonne</t>
  </si>
  <si>
    <t>si vous saisissez 2 œufs dans cette colonne cela faussera le poids total   Excel calculera 2 comme 2 Kg - 2 x 0.05</t>
  </si>
  <si>
    <t>% de perte - FACULTATIF pour obtenir un poids net assiette - perte à l'épluchage -au parage - en cuisson - etc..</t>
  </si>
  <si>
    <t>Progression - faire court : un verbe une action  OU Annotations spécifique à la recette</t>
  </si>
  <si>
    <t>Dupliquée pour :  a vous de saisir le poids en fonction de votre utilisation</t>
  </si>
  <si>
    <t>Votre recette était prévue pour  - Somme automatique de tous les poids DE L' ÉLÉMENT PRINCIPAL saisis colonne B - NE PAS SUPPRIMER LA FONCTION</t>
  </si>
  <si>
    <t>Fiche de fabrication  AU POIDS  sur la base de l'élément principal avec % de perte</t>
  </si>
  <si>
    <t>Cette recette est calculée sur le poids de (ou des) élément (s) principal (paux)</t>
  </si>
  <si>
    <t>LA RECETTE EST CALCULÉE SUR LE POIDS TOTAL BRUT D'ÉLEMENT PRINCIPAL MIS EN ŒUVRE</t>
  </si>
  <si>
    <t>les oignons perdent 50% de leur poids en cuisson</t>
  </si>
  <si>
    <t>poids net à servir</t>
  </si>
  <si>
    <t>poids brut à cuire</t>
  </si>
  <si>
    <t>Exemple</t>
  </si>
  <si>
    <t>SAISIES colonne B</t>
  </si>
  <si>
    <t>Assaisonnement de l'élément principal</t>
  </si>
  <si>
    <t>MODÈLE VIERGE service AU POIDS avec % de pertes - en 4 parties</t>
  </si>
  <si>
    <t>NOM DE VOTRE PRÉPARATION  colonne B</t>
  </si>
  <si>
    <t>Fiche de fabrication  en 4 parties MODÈLE AU POIDS avec % de pertes</t>
  </si>
  <si>
    <t>Quantités de l'Auteur colonne B avec % de perte colonne C</t>
  </si>
  <si>
    <t>Progression - Annotations</t>
  </si>
  <si>
    <t xml:space="preserve">saisissez le poids que vous voulez fabriquer cellule </t>
  </si>
  <si>
    <t xml:space="preserve">   Phase 1</t>
  </si>
  <si>
    <t xml:space="preserve">   Phase 2</t>
  </si>
  <si>
    <t xml:space="preserve">   Phase 3</t>
  </si>
  <si>
    <t>FICHE  AU POIDS EN 4 PARTIES AVEC % DE PERTE</t>
  </si>
  <si>
    <t>ELEMENT PRINCIPAL - Assaisonnement de l'élément principal - GARNITURE AROMATIQUE - GARNITURE DE FINITION</t>
  </si>
  <si>
    <t>MODE D'EMPLOI</t>
  </si>
  <si>
    <t>S.total</t>
  </si>
  <si>
    <t xml:space="preserve">   Phase 4</t>
  </si>
  <si>
    <t xml:space="preserve">   Phase 5</t>
  </si>
  <si>
    <t>Nb de</t>
  </si>
  <si>
    <t>Pévu pour</t>
  </si>
  <si>
    <t>Dupliqué pour</t>
  </si>
  <si>
    <t>Total Auteur</t>
  </si>
  <si>
    <t>NOM DE VOTRE PLA COLONNE B</t>
  </si>
  <si>
    <t xml:space="preserve">saisissez le nombre de couverts que vous voulez fabriquer cellule </t>
  </si>
  <si>
    <t>saisissez le nombre de couverts prévus par l'Auteur cellule</t>
  </si>
  <si>
    <t>FICHE  AU POIDS EN 5 PARTIES AVEC % DE PERTE</t>
  </si>
  <si>
    <t>ELEMENT PRINCIPAL et ASSAISONNEMENT</t>
  </si>
  <si>
    <t>GARNITURE AROMATIQUE et SAUCE</t>
  </si>
  <si>
    <t>Perte</t>
  </si>
  <si>
    <t>Poids portion</t>
  </si>
  <si>
    <t>Auteur :</t>
  </si>
  <si>
    <t>Auteur :LA CUISINE COLLECTIVE Edi.BPI 2006  Michel Grossmann et Alain Le franc</t>
  </si>
  <si>
    <t xml:space="preserve">Portions Auteur </t>
  </si>
  <si>
    <t>? - - n'oubliez pas d'indiquer pour combien de portion ou quel nombre de couverts était prévue la recette que vous avez saisie</t>
  </si>
  <si>
    <t>FICHE A LA PORTION EN 1 PARTIE SANS % DE PERTE</t>
  </si>
  <si>
    <t>FICHE  A LA PORTION EN 1 PARTIE AVEC % DE PERTE</t>
  </si>
  <si>
    <t xml:space="preserve"> et MODELE VIERGE</t>
  </si>
  <si>
    <t>Ligne</t>
  </si>
  <si>
    <t xml:space="preserve"> indiquez pour conbien de couverts l'auteur à prévu sa recette</t>
  </si>
  <si>
    <t xml:space="preserve">Cellule </t>
  </si>
  <si>
    <t xml:space="preserve">saisissez le nombre de portions que vous voulez servir cellule </t>
  </si>
  <si>
    <t>perte</t>
  </si>
  <si>
    <t>On ne peut pas dupliquer une recette classique pour la collectivité</t>
  </si>
  <si>
    <t>pm</t>
  </si>
  <si>
    <t>Modèle SANS numérotation de la progression</t>
  </si>
  <si>
    <t>Modèle AVEC numérotation de la progression</t>
  </si>
  <si>
    <t>Ne pas masquer</t>
  </si>
  <si>
    <t>FICHE  AU POIDS EN 1 PARTIE AVEC % DE PERTE</t>
  </si>
  <si>
    <t>NOM DE VOTRE PLAT ICI</t>
  </si>
  <si>
    <t>Auteur : VOTRE NOM ICI</t>
  </si>
  <si>
    <t>sel</t>
  </si>
  <si>
    <t>Exemple : 1.APPAREIL MOUSSANT - 2.APPAREIL CRÉMEUX</t>
  </si>
  <si>
    <t>saisissez le poids que vous voulez fabriquer cellule</t>
  </si>
  <si>
    <t>NOM DU PLAT colonne B</t>
  </si>
  <si>
    <t>1 Saisissez votre texte</t>
  </si>
  <si>
    <t>2 Saisissez votre texte</t>
  </si>
  <si>
    <t>3 Saisissez votre texte</t>
  </si>
  <si>
    <t>4 Saisissez votre texte</t>
  </si>
  <si>
    <t>5 Saisissez votre texte</t>
  </si>
  <si>
    <t>6 Saisissez votre texte</t>
  </si>
  <si>
    <t>7 Saisissez votre texte</t>
  </si>
  <si>
    <t>MODÈLE VIERGE EN 3 PARTIES : saisissez le nom de votre Restaurant</t>
  </si>
  <si>
    <t>VOUS AVEZ PLUSIEURS MODÈLES DE FICHES A LA PORTION AVEC % DE PERTE SUR CETTE FEUILLE</t>
  </si>
  <si>
    <t xml:space="preserve"> 1 FICHE EN 5 PARTIES</t>
  </si>
  <si>
    <t>ELEMENT PRINCIPAL - CUISSON</t>
  </si>
  <si>
    <t>MODÈLE DE FICHE  A LA PORTION EN 5 PARTIES AVEC % DE PERTE</t>
  </si>
  <si>
    <t>FICHE  A LA PORTION EN 4 PARTIES AVEC % DE PERTE</t>
  </si>
  <si>
    <t xml:space="preserve">GARNITURE AROMATIQUE et </t>
  </si>
  <si>
    <t>Fiche de fabrication COLLECTIVITÉ A LA PORTION EN 4 PARTIES</t>
  </si>
  <si>
    <t xml:space="preserve">1 FICHE EN 1 PARTIE </t>
  </si>
  <si>
    <t xml:space="preserve"> 1FICHE COLLECTIVITÉ ET RESTAURATION EN 4 PARTIES </t>
  </si>
  <si>
    <t>1 FICHE EN 3 PARTIES</t>
  </si>
  <si>
    <t>VOUS AVEZ PLUSIEURS MODÈLES DE FICHES A LA PORTION SANS % DE PERTE SUR CETTE FEUILLE</t>
  </si>
  <si>
    <t xml:space="preserve"> 1 FICHE A LA PORTION EN 1 PARTIE SANS % DE PERTE</t>
  </si>
  <si>
    <t xml:space="preserve"> FICHE de FABRICATION AU POIDS SANS %</t>
  </si>
  <si>
    <t>1 FICHE EN 2 PARTIES</t>
  </si>
  <si>
    <t>ET</t>
  </si>
  <si>
    <t>VOUS AVEZ PLUSIEURS MODÈLES DE FICHES AU POIDS AVEC % DE PERTE SUR CETTE FEUILLE</t>
  </si>
  <si>
    <t xml:space="preserve"> 1FICHE  EN 4 PARTIES </t>
  </si>
  <si>
    <t>4 Exemples de Fiche à la Portion avec % de perte</t>
  </si>
  <si>
    <t>2 Exemples de Fiche à la Portion SANS % de perte</t>
  </si>
  <si>
    <t>1 Exemple de Fiche au Poids sans % de perte</t>
  </si>
  <si>
    <t>4 Exemples de Fiche au poids avec % de perte</t>
  </si>
  <si>
    <t>Convertissez  les volumes en poids</t>
  </si>
  <si>
    <t>FLECHES à copier et coller dans vos fiches</t>
  </si>
  <si>
    <t>Images et numérotations</t>
  </si>
  <si>
    <t>Code couleurs, Excel</t>
  </si>
  <si>
    <t>de documents mis sur le net par des passionnés</t>
  </si>
  <si>
    <t xml:space="preserve">Modèles FF-13 </t>
  </si>
  <si>
    <t>FF= Fiches de fabrication</t>
  </si>
  <si>
    <t xml:space="preserve"> ( exemple 1 saucisse ) utilisez les fiches à la portion</t>
  </si>
  <si>
    <t xml:space="preserve">Si vous devez saisir un de vos produit à la pièce </t>
  </si>
  <si>
    <t>sinon excel comprendra  1 Kg et non 1 pièce</t>
  </si>
  <si>
    <t>avec des explications cellules</t>
  </si>
  <si>
    <t>APPAREIL N° 1</t>
  </si>
  <si>
    <t>APPAREIL N° 2</t>
  </si>
  <si>
    <t>Nom du produit</t>
  </si>
  <si>
    <t>250 g de ?</t>
  </si>
  <si>
    <t>Denrées</t>
  </si>
  <si>
    <t>fiche de fabrication SERVICE A LA PORTION</t>
  </si>
  <si>
    <t xml:space="preserve">Poids Auteur </t>
  </si>
  <si>
    <t>fiche de fabrication SERVICE AU POIDS</t>
  </si>
  <si>
    <t xml:space="preserve">Vous voulez la dupliquer pour </t>
  </si>
  <si>
    <t xml:space="preserve"> l'Auteur à pensé sa recette pour </t>
  </si>
  <si>
    <t>Simplissime :</t>
  </si>
  <si>
    <t>un nombre de cuillères ou de branches de thym</t>
  </si>
  <si>
    <t>une poignée etc…tout cela n'a pas d'incidence</t>
  </si>
  <si>
    <t>Parce que :</t>
  </si>
  <si>
    <t xml:space="preserve">Vous pouvez saisir ce que vous voulez un poids  </t>
  </si>
  <si>
    <t xml:space="preserve">Quantité de chaque produit  </t>
  </si>
  <si>
    <t>Formule :</t>
  </si>
  <si>
    <t>Nombre de portions de l'Auteur</t>
  </si>
  <si>
    <t>X par le nombre de portions que vous voulez dupliquer</t>
  </si>
  <si>
    <t>Astuce :</t>
  </si>
  <si>
    <t>si vous estimez que les portions sont trop importantes pour vos convives :</t>
  </si>
  <si>
    <t>augmentez le nombre de portion prévues par l'Auteur cela diminuera vos quantités par personne</t>
  </si>
  <si>
    <t>si vous estimez que les portions ne sont pas assez copieuses  :</t>
  </si>
  <si>
    <t xml:space="preserve">diminuez le nombre de portion prévues par l'Auteur cela augmentera vos quantités </t>
  </si>
  <si>
    <t>Cela demande un peu plus d'attention que pour le service à la portion</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</si>
  <si>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</si>
  <si>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</si>
  <si>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</si>
  <si>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</si>
  <si>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</si>
  <si>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vous auriez très bien pu dupliquer cette recette pour un poids de haricots coco</t>
  </si>
  <si>
    <t>Poids de l'Auteur</t>
  </si>
  <si>
    <t>X par le poids que vous voulez dupliquer</t>
  </si>
  <si>
    <t xml:space="preserve">mais si vous souhaitez dupliquer cette recette pour un poids d'agneau saisir ce poids d'agneau </t>
  </si>
  <si>
    <t>si dans votre recette vous n'avez saisi que des poids alors saisissez le total</t>
  </si>
  <si>
    <t>de la cellule</t>
  </si>
  <si>
    <t>DIFFÉRENCE ENTRE SERVICE A LA PORTION ET SERVICE AU POIDS</t>
  </si>
  <si>
    <t>Epurer un texte : tableau pour "nettoyer" un texte récupéré sur le net</t>
  </si>
  <si>
    <t>EPURER UN TEXTE</t>
  </si>
  <si>
    <t>le seul collage autorisé :</t>
  </si>
  <si>
    <t>Collage spécial Valeurs 123</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</si>
  <si>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</si>
  <si>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</si>
  <si>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</si>
  <si>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</si>
  <si>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</si>
  <si>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</si>
  <si>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</si>
  <si>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</si>
  <si>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</si>
  <si>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</si>
  <si>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</si>
  <si>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</si>
  <si>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</si>
  <si>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</si>
  <si>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</si>
  <si>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</si>
  <si>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et collez ce texte dans la ligne suivante</t>
  </si>
  <si>
    <t>et ainsi de suite</t>
  </si>
  <si>
    <t>Copiez une colonne et coller Valeurs dans votre feuille Excel</t>
  </si>
  <si>
    <t>https://www.youtube.com/watch?v=ImOnZNKHBNU&amp;ab_channel=Tutech</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</si>
  <si>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</si>
  <si>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</si>
  <si>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</si>
  <si>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</si>
  <si>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</si>
  <si>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</si>
  <si>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</si>
  <si>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Joël LEBOUCHER …Octobre 2020</t>
  </si>
  <si>
    <t>L'UPRT : la diffusion des savoirs - le partage des savoir-faire</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</si>
  <si>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</si>
  <si>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</si>
  <si>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</si>
  <si>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</si>
  <si>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</si>
  <si>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</si>
  <si>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</si>
  <si>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</si>
  <si>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A PARTIR DE CETTE COLONNE les tableaux suivant sont un bonus pour vous présenter d'autres formules possibles récupérées sur le net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</si>
  <si>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</si>
  <si>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</si>
  <si>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</si>
  <si>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</si>
  <si>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</si>
  <si>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</si>
  <si>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</si>
  <si>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</si>
  <si>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</si>
  <si>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</si>
  <si>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</si>
  <si>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</si>
  <si>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</si>
  <si>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</si>
  <si>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</si>
  <si>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</si>
  <si>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</si>
  <si>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Que souhaitez vous supprimer ligne par ligne</t>
  </si>
  <si>
    <t xml:space="preserve">à Remplacer par </t>
  </si>
  <si>
    <t>CONCATENER(MAJUSCULE(GAUCHE(H14;1));DROITE(H14;(NBCAR(H14))-1))</t>
  </si>
  <si>
    <t>SUBSTITUE(K14;E$9;"")</t>
  </si>
  <si>
    <t>SUBSTITUE(E14;F$9;"")</t>
  </si>
  <si>
    <t>SUBSTITUE(F14;G$9;"")</t>
  </si>
  <si>
    <t>SUPPRESPACE(I14)</t>
  </si>
  <si>
    <t>Copiez votre texte nettoyé ICI pour Collage spécial Valeurs dans votre document</t>
  </si>
  <si>
    <t>"Nettoyage" dans ces colonnes</t>
  </si>
  <si>
    <t>↓       ↓       ↓      ↓       ↓</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</si>
  <si>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</si>
  <si>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</si>
  <si>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</si>
  <si>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</si>
  <si>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</si>
  <si>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</si>
  <si>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</si>
  <si>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300g</t>
  </si>
  <si>
    <t>100 Gr</t>
  </si>
  <si>
    <t>exemple / — équeuter, laver,      cuire 300g de haricots   ...  à l'anglaise les égoutter</t>
  </si>
  <si>
    <t>"-"&amp;GAUCHE(B14;AM14)</t>
  </si>
  <si>
    <t>quatre</t>
  </si>
  <si>
    <t>2 et en six</t>
  </si>
  <si>
    <t>... laver, parer les aubergines,    les couper en quatre dans la longueur /</t>
  </si>
  <si>
    <t>"-"&amp;STXT(B16;17;15)</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</si>
  <si>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</si>
  <si>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</si>
  <si>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</si>
  <si>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</si>
  <si>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</si>
  <si>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1. litre de lait</t>
  </si>
  <si>
    <t>Source du Net pour les formules - cliquez sur le lien</t>
  </si>
  <si>
    <t>0.500 kg de</t>
  </si>
  <si>
    <t>0.500 kg de pain sec (avec le moins de croute colorée possible)</t>
  </si>
  <si>
    <t>Bonjour le forum,chaque cellule de la colonne A contient une chêne de plus de 50 caractères.mon but est de les fractionner de sort d'avoir 3 colonne B, C et D</t>
  </si>
  <si>
    <t>2 œufs</t>
  </si>
  <si>
    <t xml:space="preserve">Colonne B: les 16 premiers caractères précédés par le signe "-" Colonne C: les 15 caractères qui suivent "du 17 au 31" précédés par le signe "-" Colonne D: </t>
  </si>
  <si>
    <t xml:space="preserve">100 g </t>
  </si>
  <si>
    <t>100 g Noisette en poudre</t>
  </si>
  <si>
    <t>les reste des caracteres de la cellule A.</t>
  </si>
  <si>
    <t>et demi</t>
  </si>
  <si>
    <t>1  banane et demi</t>
  </si>
  <si>
    <t>Exemple: 001430010606201018839040003715201011988BOUS devient : -0014300106062010 -188390400037152 01011988BOUS</t>
  </si>
  <si>
    <t>https://forum.excel-pratique.com/excel/fractionner-colonne-suivant-nombre-de-caracteres-t43147.html</t>
  </si>
  <si>
    <t xml:space="preserve">choisissez le nombre de colonne qui vous scindera le texte au nombre </t>
  </si>
  <si>
    <t>de caractères pour votre tableau</t>
  </si>
  <si>
    <t>SERVICE A LA PORTION ESTOUFFADE DE BŒUF BOURGUIGNONNE</t>
  </si>
  <si>
    <t xml:space="preserve">SERVICE A LA PORTION </t>
  </si>
  <si>
    <t>MODE D'EMPLOI DE LA FICHE</t>
  </si>
  <si>
    <t>Annule ou remplace les versions précédentes</t>
  </si>
  <si>
    <t>Supression de cette ligne interdit</t>
  </si>
  <si>
    <t>&lt; vous pouvez supprimer cette ligne de la fiche recette si elle n'est pas utilisée</t>
  </si>
  <si>
    <t>Utilitaire pour "nettoyer" du texte</t>
  </si>
  <si>
    <t>Et voila…c'est pas compliqué…...Transmettez  "vos savoir faire"  peu importe qui les récupère;</t>
  </si>
  <si>
    <t>pourvu qu'un plus grand nombre puisse en bénéficier.</t>
  </si>
  <si>
    <t>Adresses</t>
  </si>
  <si>
    <t>http://www.mdf-xlpages.com/modules/publisher/item.php?itemid=91</t>
  </si>
  <si>
    <t>Pour avoir le nom du répertoire:</t>
  </si>
  <si>
    <t>Pour avoir le nom du répertoire et du fichier:</t>
  </si>
  <si>
    <t xml:space="preserve">pour s'assurer que le fichier est bien l'original, utiliser cette formule qui récupère le nom complet du fichier.  </t>
  </si>
  <si>
    <t>Si vous avez besoin de retirer les crochets vous pouvez utiliser la fonction SUBSTITUE():</t>
  </si>
  <si>
    <t xml:space="preserve">pour marquer vos copies remplacez dans la formule les références en vert par les votres </t>
  </si>
  <si>
    <t>Si vous souhaitez retirer les crochets:</t>
  </si>
  <si>
    <t>pour copier ou modifier une formule supprimez le signe = puis ajoutez le lorsque vous aurez terminé</t>
  </si>
  <si>
    <t>Dates - heures</t>
  </si>
  <si>
    <t>ce qui vous permettra de modifier en toute sécurité  - sans ce signe = Excel considère que c'est du texte</t>
  </si>
  <si>
    <t>Inverser la position du nom et du prénom</t>
  </si>
  <si>
    <t>Format de cellule &gt; Nombre &gt; Date</t>
  </si>
  <si>
    <t>il ne doit y avoir qu'un espace dans la chaine de caractères pour que cela fonctionne</t>
  </si>
  <si>
    <t xml:space="preserve">legendre paul </t>
  </si>
  <si>
    <t>Format de cellule &gt;</t>
  </si>
  <si>
    <t>jjjj mm mmm aaaa - hh"H"mm</t>
  </si>
  <si>
    <t>remplacer 1 par 0 pour avoir un ordre croissant</t>
  </si>
  <si>
    <t>Format de cellule &gt; Nombre &gt; Heure</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</si>
  <si>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</si>
  <si>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</si>
  <si>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</si>
  <si>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Format de cellule &gt; Personnalisée &gt; Semaine N °0</t>
  </si>
  <si>
    <t>Lien &gt;</t>
  </si>
  <si>
    <t>https://support.office.com/fr-fr/article/combiner-le-texte-de-deux-cellules-ou-plus-en-une-cellule-81ba0946-ce78-42ed-b3c3-21340eb164a6</t>
  </si>
  <si>
    <t>1;1=samedi</t>
  </si>
  <si>
    <t>1;5=mardi</t>
  </si>
  <si>
    <t>https://www.youtube.com/watch?v=yk_ypXvUaHo</t>
  </si>
  <si>
    <t>Excel - fonctions date/heure</t>
  </si>
  <si>
    <t>1;2= vendredi</t>
  </si>
  <si>
    <t>1;6=lundi</t>
  </si>
  <si>
    <t>1;3=jeudi</t>
  </si>
  <si>
    <t>1;7=dimanche</t>
  </si>
  <si>
    <t>FENÊTRE EXCEL</t>
  </si>
  <si>
    <t>Formation Excel 2016 Faire un tableau</t>
  </si>
  <si>
    <t>1;4=mercredi</t>
  </si>
  <si>
    <t>Fonction INDIRECT - Exemples d'application</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</si>
  <si>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</si>
  <si>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</si>
  <si>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</si>
  <si>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</si>
  <si>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</si>
  <si>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</si>
  <si>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</si>
  <si>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Forum Bureautique</t>
  </si>
  <si>
    <t>Alternatives à Microsoft Excel : 5 programmes gratuits et convaincants</t>
  </si>
  <si>
    <t>Excel SI-ALORS: comment fonctionne la formule SI ?</t>
  </si>
  <si>
    <t>Les 20 meilleurs Tricks Mathématiques</t>
  </si>
  <si>
    <t xml:space="preserve">Quelques format - formules et fonctions </t>
  </si>
  <si>
    <t>pour vous aider dans la conception de vos documents</t>
  </si>
  <si>
    <t>annule ou remplace les versions précédentes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</si>
  <si>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</si>
  <si>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</si>
  <si>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</si>
  <si>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</si>
  <si>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</si>
  <si>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</si>
  <si>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</si>
  <si>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</si>
  <si>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</si>
  <si>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Afficher les formules avec une fonction</t>
  </si>
  <si>
    <t>FORMULETEXTE(B2)</t>
  </si>
  <si>
    <t>Copiez la cellule jaune puis collage spécial Valeurs 1 2 3 dans votre cellule et modifiez le N°de cellule</t>
  </si>
  <si>
    <t>Copiez la cellule jaune puis collez la directement dans votre document</t>
  </si>
  <si>
    <r>
      <t>[</t>
    </r>
    <r>
      <rPr>
        <sz val="16"/>
        <color theme="1"/>
        <rFont val="Calibri"/>
        <family val="2"/>
        <scheme val="minor"/>
      </rPr>
      <t>ff-97-formats-formules-pourcentages.xlsx]sites";"";"ff-97-formats-formules-pourcentages COPIE"</t>
    </r>
  </si>
  <si>
    <t>Copiez la cellule verte puis collez la directement dans votre document</t>
  </si>
  <si>
    <t>pour marquer vos documents</t>
  </si>
  <si>
    <t>Copiez la cellule jaune puis collez la dans votre cellule ne changez pas le N° de cellule</t>
  </si>
  <si>
    <t xml:space="preserve">Copiez les 4 cellules encadrées puis collage dans votre feuille. Changez Nom et prénon dans la cellule fond noir </t>
  </si>
  <si>
    <t>afficher le classement de toutes les cellules de la plage</t>
  </si>
  <si>
    <t>si par exemple la série de nombre en colonne C</t>
  </si>
  <si>
    <t>Lignes</t>
  </si>
  <si>
    <t>N° de semaine - collez les cellules vertes dans votre tableau</t>
  </si>
  <si>
    <t>collez les cellules vertes dans votre tableau</t>
  </si>
  <si>
    <t>afficher ler dernier vendredi du mois, pour une date saisie dans une autre cellule</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</si>
  <si>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</si>
  <si>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</si>
  <si>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</si>
  <si>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</si>
  <si>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Je remercie chaleureusement les internautes passionnés qui élaborent et proposent des formules et fonctions imbriquées</t>
  </si>
  <si>
    <t xml:space="preserve"> &gt;</t>
  </si>
  <si>
    <t>SERVICE A LA PORTION Explication</t>
  </si>
  <si>
    <t>recette de qui ?</t>
  </si>
  <si>
    <t>à saisir</t>
  </si>
  <si>
    <t>Procédure</t>
  </si>
  <si>
    <t>u    Police Wingdings 3</t>
  </si>
  <si>
    <t>si vous voulez refaire la</t>
  </si>
  <si>
    <t>Recette de l'Auteur  saisissez la valeur de la cellule</t>
  </si>
  <si>
    <t>SERVICE AU POIDS Explication</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</si>
  <si>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</si>
  <si>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</si>
  <si>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</si>
  <si>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</si>
  <si>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</si>
  <si>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</si>
  <si>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</si>
  <si>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</si>
  <si>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</si>
  <si>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</si>
  <si>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</si>
  <si>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</si>
  <si>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</si>
  <si>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</si>
  <si>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</si>
  <si>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</si>
  <si>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</si>
  <si>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</si>
  <si>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</si>
  <si>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</si>
  <si>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</si>
  <si>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</si>
  <si>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TUTOS YOUTUBE</t>
  </si>
  <si>
    <t>Il arrive que vous ayez 2 tutos pour la même fonction, c'est voliontaire parce que le plus important c'est de cliquer sur le nom de l'auteur sous la vidéo pour découvrir sa liste</t>
  </si>
  <si>
    <t>Ciquez sur les liens dans la colonne C</t>
  </si>
  <si>
    <t>👇</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</si>
  <si>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</si>
  <si>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</si>
  <si>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</si>
  <si>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</si>
  <si>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</si>
  <si>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</si>
  <si>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</si>
  <si>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</si>
  <si>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</si>
  <si>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</si>
  <si>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</si>
  <si>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</si>
  <si>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</si>
  <si>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</si>
  <si>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</si>
  <si>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</si>
  <si>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</si>
  <si>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</si>
  <si>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</si>
  <si>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</si>
  <si>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</si>
  <si>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</si>
  <si>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</si>
  <si>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</si>
  <si>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</si>
  <si>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</si>
  <si>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</si>
  <si>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</si>
  <si>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</si>
  <si>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</si>
  <si>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</si>
  <si>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</si>
  <si>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</si>
  <si>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</si>
  <si>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</si>
  <si>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</si>
  <si>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</si>
  <si>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</si>
  <si>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</si>
  <si>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</si>
  <si>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</si>
  <si>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</si>
  <si>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</si>
  <si>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</si>
  <si>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</si>
  <si>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</si>
  <si>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</si>
  <si>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</si>
  <si>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</si>
  <si>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</si>
  <si>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</si>
  <si>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</si>
  <si>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</si>
  <si>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</si>
  <si>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</si>
  <si>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</si>
  <si>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</si>
  <si>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</si>
  <si>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</si>
  <si>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</si>
  <si>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</si>
  <si>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</si>
  <si>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</si>
  <si>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</si>
  <si>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</si>
  <si>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</si>
  <si>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</si>
  <si>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</si>
  <si>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</si>
  <si>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</si>
  <si>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</si>
  <si>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</si>
  <si>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</si>
  <si>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</si>
  <si>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</si>
  <si>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</si>
  <si>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</si>
  <si>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</si>
  <si>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</si>
  <si>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</si>
  <si>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</si>
  <si>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</si>
  <si>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</si>
  <si>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</si>
  <si>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</si>
  <si>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</si>
  <si>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</si>
  <si>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</si>
  <si>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</si>
  <si>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</si>
  <si>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</si>
  <si>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</si>
  <si>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</si>
  <si>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</si>
  <si>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</si>
  <si>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</si>
  <si>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</si>
  <si>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</si>
  <si>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</si>
  <si>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</si>
  <si>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</si>
  <si>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</si>
  <si>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</si>
  <si>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</si>
  <si>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</si>
  <si>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</si>
  <si>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</si>
  <si>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</si>
  <si>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</si>
  <si>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</si>
  <si>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</si>
  <si>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</si>
  <si>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</si>
  <si>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</si>
  <si>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</si>
  <si>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</si>
  <si>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</si>
  <si>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</si>
  <si>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</si>
  <si>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</si>
  <si>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</si>
  <si>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</si>
  <si>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</si>
  <si>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</si>
  <si>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</si>
  <si>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</si>
  <si>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</si>
  <si>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</si>
  <si>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</si>
  <si>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</si>
  <si>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</si>
  <si>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</si>
  <si>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</si>
  <si>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</si>
  <si>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</si>
  <si>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</si>
  <si>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</si>
  <si>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</si>
  <si>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</si>
  <si>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</si>
  <si>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</si>
  <si>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</si>
  <si>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</si>
  <si>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</si>
  <si>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</si>
  <si>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</si>
  <si>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</si>
  <si>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</si>
  <si>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</si>
  <si>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</si>
  <si>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</si>
  <si>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</si>
  <si>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</si>
  <si>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</si>
  <si>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Mise à jour du 14 Décembre 2021</t>
  </si>
  <si>
    <t>Page &amp;FEUILLE()&amp;" sur "&amp;FEUILLES()</t>
  </si>
  <si>
    <t>Collez l'ensemble de ces cellules dans votre document et ajoutez des lignes. N'oubliez pas de figer par  votre plage</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</si>
  <si>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</si>
  <si>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</si>
  <si>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</si>
  <si>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</si>
  <si>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</si>
  <si>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</si>
  <si>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</si>
  <si>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</si>
  <si>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PHASES ESSENTIELLES  DE PROGRESSION</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</si>
  <si>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</si>
  <si>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</si>
  <si>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</si>
  <si>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</si>
  <si>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</si>
  <si>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</si>
  <si>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</si>
  <si>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</si>
  <si>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</si>
  <si>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</si>
  <si>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</si>
  <si>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</si>
  <si>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</si>
  <si>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</si>
  <si>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</si>
  <si>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</si>
  <si>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</si>
  <si>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</si>
  <si>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</si>
  <si>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</si>
  <si>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</si>
  <si>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</si>
  <si>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</si>
  <si>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</si>
  <si>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</si>
  <si>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</si>
  <si>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</si>
  <si>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</si>
  <si>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</si>
  <si>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</si>
  <si>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</si>
  <si>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</si>
  <si>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</si>
  <si>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</si>
  <si>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</si>
  <si>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</si>
  <si>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</si>
  <si>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</si>
  <si>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</si>
  <si>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</si>
  <si>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</si>
  <si>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</si>
  <si>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</si>
  <si>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</si>
  <si>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</si>
  <si>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</si>
  <si>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</si>
  <si>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</si>
  <si>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</si>
  <si>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</si>
  <si>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</si>
  <si>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</si>
  <si>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</si>
  <si>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</si>
  <si>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</si>
  <si>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</si>
  <si>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</si>
  <si>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</si>
  <si>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</si>
  <si>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</si>
  <si>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</si>
  <si>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</si>
  <si>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</si>
  <si>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</si>
  <si>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</si>
  <si>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</si>
  <si>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</si>
  <si>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</si>
  <si>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</si>
  <si>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</si>
  <si>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</si>
  <si>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</si>
  <si>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</si>
  <si>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</si>
  <si>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</si>
  <si>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</si>
  <si>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</si>
  <si>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</si>
  <si>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</si>
  <si>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</si>
  <si>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</si>
  <si>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</si>
  <si>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</si>
  <si>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</si>
  <si>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</si>
  <si>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</si>
  <si>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</si>
  <si>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</si>
  <si>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</si>
  <si>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</si>
  <si>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</si>
  <si>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</si>
  <si>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</si>
  <si>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</si>
  <si>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</si>
  <si>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</si>
  <si>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</si>
  <si>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</si>
  <si>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</si>
  <si>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</si>
  <si>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</si>
  <si>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</si>
  <si>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</si>
  <si>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</si>
  <si>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</si>
  <si>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</si>
  <si>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</si>
  <si>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</si>
  <si>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</si>
  <si>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</si>
  <si>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</si>
  <si>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</si>
  <si>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</si>
  <si>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</si>
  <si>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</si>
  <si>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</si>
  <si>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</si>
  <si>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</si>
  <si>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</si>
  <si>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</si>
  <si>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</si>
  <si>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</si>
  <si>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</si>
  <si>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</si>
  <si>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</si>
  <si>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</si>
  <si>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</si>
  <si>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</si>
  <si>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</si>
  <si>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</si>
  <si>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</si>
  <si>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</si>
  <si>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</si>
  <si>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</si>
  <si>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</si>
  <si>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</si>
  <si>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</si>
  <si>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</si>
  <si>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</si>
  <si>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</si>
  <si>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</si>
  <si>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</si>
  <si>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</si>
  <si>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</si>
  <si>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</si>
  <si>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</si>
  <si>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</si>
  <si>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</si>
  <si>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</si>
  <si>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</si>
  <si>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</si>
  <si>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</si>
  <si>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</si>
  <si>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</si>
  <si>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</si>
  <si>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</si>
  <si>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</si>
  <si>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</si>
  <si>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</si>
  <si>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</si>
  <si>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</si>
  <si>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</si>
  <si>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</si>
  <si>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</si>
  <si>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</si>
  <si>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</si>
  <si>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</si>
  <si>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</si>
  <si>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</si>
  <si>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</si>
  <si>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</si>
  <si>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</si>
  <si>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</si>
  <si>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</si>
  <si>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</si>
  <si>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</si>
  <si>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</si>
  <si>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</si>
  <si>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</si>
  <si>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</si>
  <si>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</si>
  <si>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</si>
  <si>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</si>
  <si>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</si>
  <si>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</si>
  <si>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</si>
  <si>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</si>
  <si>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</si>
  <si>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</si>
  <si>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</si>
  <si>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</si>
  <si>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</si>
  <si>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</si>
  <si>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</si>
  <si>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</si>
  <si>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</si>
  <si>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</si>
  <si>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</si>
  <si>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</si>
  <si>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</si>
  <si>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</si>
  <si>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</si>
  <si>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</si>
  <si>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</si>
  <si>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</si>
  <si>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</si>
  <si>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</si>
  <si>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</si>
  <si>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</si>
  <si>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</si>
  <si>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</si>
  <si>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</si>
  <si>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</si>
  <si>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</si>
  <si>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</si>
  <si>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</si>
  <si>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</si>
  <si>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</si>
  <si>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</si>
  <si>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</si>
  <si>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</si>
  <si>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</si>
  <si>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</si>
  <si>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</si>
  <si>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</si>
  <si>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</si>
  <si>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</si>
  <si>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</si>
  <si>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</si>
  <si>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</si>
  <si>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</si>
  <si>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</si>
  <si>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</si>
  <si>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</si>
  <si>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</si>
  <si>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</si>
  <si>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</si>
  <si>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</si>
  <si>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</si>
  <si>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</si>
  <si>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</si>
  <si>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</si>
  <si>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</si>
  <si>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</si>
  <si>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</si>
  <si>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</si>
  <si>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</si>
  <si>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</si>
  <si>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</si>
  <si>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</si>
  <si>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</si>
  <si>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</si>
  <si>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</si>
  <si>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</si>
  <si>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</si>
  <si>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</si>
  <si>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</si>
  <si>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</si>
  <si>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</si>
  <si>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</si>
  <si>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</si>
  <si>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</si>
  <si>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</si>
  <si>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</si>
  <si>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</si>
  <si>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</si>
  <si>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</si>
  <si>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</si>
  <si>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</si>
  <si>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</si>
  <si>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</si>
  <si>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</si>
  <si>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</si>
  <si>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</si>
  <si>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</si>
  <si>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</si>
  <si>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</si>
  <si>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</si>
  <si>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</si>
  <si>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</si>
  <si>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</si>
  <si>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</si>
  <si>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</si>
  <si>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</si>
  <si>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</si>
  <si>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</si>
  <si>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</si>
  <si>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</si>
  <si>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</si>
  <si>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</si>
  <si>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</si>
  <si>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</si>
  <si>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</si>
  <si>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</si>
  <si>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</si>
  <si>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</si>
  <si>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</si>
  <si>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</si>
  <si>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</si>
  <si>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</si>
  <si>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</si>
  <si>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</si>
  <si>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</si>
  <si>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</si>
  <si>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</si>
  <si>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</si>
  <si>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</si>
  <si>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</si>
  <si>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</si>
  <si>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</si>
  <si>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</si>
  <si>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</si>
  <si>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</si>
  <si>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</si>
  <si>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</si>
  <si>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</si>
  <si>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</si>
  <si>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</si>
  <si>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</si>
  <si>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</si>
  <si>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</si>
  <si>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</si>
  <si>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</si>
  <si>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</si>
  <si>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</si>
  <si>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</si>
  <si>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</si>
  <si>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</si>
  <si>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</si>
  <si>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</si>
  <si>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</si>
  <si>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</si>
  <si>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</si>
  <si>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</si>
  <si>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</si>
  <si>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</si>
  <si>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</si>
  <si>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</si>
  <si>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</si>
  <si>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</si>
  <si>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</si>
  <si>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</si>
  <si>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</si>
  <si>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</si>
  <si>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</si>
  <si>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</si>
  <si>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</si>
  <si>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</si>
  <si>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</si>
  <si>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</si>
  <si>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</si>
  <si>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</si>
  <si>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</si>
  <si>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</si>
  <si>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</si>
  <si>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</si>
  <si>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</si>
  <si>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</si>
  <si>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</si>
  <si>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</si>
  <si>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</si>
  <si>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</si>
  <si>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</si>
  <si>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</si>
  <si>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</si>
  <si>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</si>
  <si>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</si>
  <si>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</si>
  <si>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</si>
  <si>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</si>
  <si>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</si>
  <si>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</si>
  <si>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</si>
  <si>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</si>
  <si>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</si>
  <si>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</si>
  <si>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</si>
  <si>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</si>
  <si>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</si>
  <si>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</si>
  <si>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</si>
  <si>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</si>
  <si>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</si>
  <si>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</si>
  <si>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</si>
  <si>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</si>
  <si>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</si>
  <si>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Copiez / collez le symbole sur votre document ou faites un imprim'écran</t>
  </si>
  <si>
    <t>Aa</t>
  </si>
  <si>
    <t>Majuscules</t>
  </si>
  <si>
    <t>correspondance</t>
  </si>
  <si>
    <t>Minuscules</t>
  </si>
  <si>
    <t>Chiffres</t>
  </si>
  <si>
    <t>nombres</t>
  </si>
  <si>
    <t>DEUXIÈME RANGÉE  DU CLAVIER</t>
  </si>
  <si>
    <t>&gt;</t>
  </si>
  <si>
    <t>Police Wending 3</t>
  </si>
  <si>
    <t>Police Webdings</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</si>
  <si>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</si>
  <si>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</si>
  <si>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</si>
  <si>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</si>
  <si>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</si>
  <si>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</si>
  <si>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</si>
  <si>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</si>
  <si>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</si>
  <si>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</si>
  <si>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</si>
  <si>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</si>
  <si>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</si>
  <si>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</si>
  <si>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</si>
  <si>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</si>
  <si>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</si>
  <si>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</si>
  <si>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</si>
  <si>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</si>
  <si>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</si>
  <si>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</si>
  <si>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</si>
  <si>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</si>
  <si>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</si>
  <si>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</si>
  <si>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</si>
  <si>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</si>
  <si>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</si>
  <si>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</si>
  <si>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</si>
  <si>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</si>
  <si>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</si>
  <si>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</si>
  <si>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</si>
  <si>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</si>
  <si>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</si>
  <si>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</si>
  <si>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</si>
  <si>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</si>
  <si>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</si>
  <si>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</si>
  <si>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</si>
  <si>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</si>
  <si>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</si>
  <si>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</si>
  <si>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</si>
  <si>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</si>
  <si>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</si>
  <si>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</si>
  <si>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</si>
  <si>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</si>
  <si>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</si>
  <si>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</si>
  <si>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</si>
  <si>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</si>
  <si>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</si>
  <si>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</si>
  <si>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</si>
  <si>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</si>
  <si>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</si>
  <si>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</si>
  <si>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</si>
  <si>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</si>
  <si>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</si>
  <si>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</si>
  <si>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</si>
  <si>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</si>
  <si>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</si>
  <si>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</si>
  <si>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</si>
  <si>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</si>
  <si>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</si>
  <si>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</si>
  <si>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</si>
  <si>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</si>
  <si>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</si>
  <si>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</si>
  <si>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</si>
  <si>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</si>
  <si>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</si>
  <si>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</si>
  <si>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</si>
  <si>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</si>
  <si>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</si>
  <si>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</si>
  <si>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</si>
  <si>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</si>
  <si>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</si>
  <si>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</si>
  <si>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</si>
  <si>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</si>
  <si>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</si>
  <si>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</si>
  <si>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</si>
  <si>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</si>
  <si>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</si>
  <si>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</si>
  <si>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</si>
  <si>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</si>
  <si>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</si>
  <si>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</si>
  <si>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</si>
  <si>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</si>
  <si>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</si>
  <si>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</si>
  <si>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</si>
  <si>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</si>
  <si>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</si>
  <si>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</si>
  <si>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</si>
  <si>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</si>
  <si>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</si>
  <si>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</si>
  <si>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</si>
  <si>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</si>
  <si>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</si>
  <si>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</si>
  <si>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</si>
  <si>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</si>
  <si>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</si>
  <si>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</si>
  <si>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</si>
  <si>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</si>
  <si>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</si>
  <si>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</si>
  <si>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</si>
  <si>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</si>
  <si>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</si>
  <si>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</si>
  <si>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</si>
  <si>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</si>
  <si>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</si>
  <si>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</si>
  <si>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</si>
  <si>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</si>
  <si>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</si>
  <si>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</si>
  <si>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</si>
  <si>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</si>
  <si>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</si>
  <si>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</si>
  <si>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</si>
  <si>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</si>
  <si>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</si>
  <si>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</si>
  <si>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</si>
  <si>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</si>
  <si>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</si>
  <si>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</si>
  <si>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</si>
  <si>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</si>
  <si>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</si>
  <si>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</si>
  <si>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</si>
  <si>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</si>
  <si>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</si>
  <si>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</si>
  <si>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</si>
  <si>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</si>
  <si>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</si>
  <si>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</si>
  <si>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</si>
  <si>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</si>
  <si>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</si>
  <si>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</si>
  <si>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</si>
  <si>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</si>
  <si>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</si>
  <si>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</si>
  <si>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</si>
  <si>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</si>
  <si>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</si>
  <si>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</si>
  <si>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</si>
  <si>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</si>
  <si>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</si>
  <si>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</si>
  <si>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</si>
  <si>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</si>
  <si>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</si>
  <si>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</si>
  <si>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</si>
  <si>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</si>
  <si>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</si>
  <si>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</si>
  <si>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</si>
  <si>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</si>
  <si>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</si>
  <si>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</si>
  <si>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</si>
  <si>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</si>
  <si>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</si>
  <si>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</si>
  <si>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</si>
  <si>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</si>
  <si>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</si>
  <si>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</si>
  <si>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</si>
  <si>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</si>
  <si>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</si>
  <si>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</si>
  <si>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</si>
  <si>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</si>
  <si>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</si>
  <si>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</si>
  <si>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</si>
  <si>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</si>
  <si>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</si>
  <si>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</si>
  <si>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</si>
  <si>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</si>
  <si>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</si>
  <si>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</si>
  <si>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</si>
  <si>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</si>
  <si>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</si>
  <si>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</si>
  <si>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</si>
  <si>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</si>
  <si>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</si>
  <si>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</si>
  <si>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</si>
  <si>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</si>
  <si>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</si>
  <si>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</si>
  <si>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</si>
  <si>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</si>
  <si>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</si>
  <si>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</si>
  <si>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</si>
  <si>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</si>
  <si>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</si>
  <si>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</si>
  <si>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</si>
  <si>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</si>
  <si>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</si>
  <si>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</si>
  <si>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</si>
  <si>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</si>
  <si>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</si>
  <si>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</si>
  <si>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</si>
  <si>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</si>
  <si>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</si>
  <si>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</si>
  <si>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</si>
  <si>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</si>
  <si>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</si>
  <si>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</si>
  <si>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</si>
  <si>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</si>
  <si>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</si>
  <si>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</si>
  <si>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</si>
  <si>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</si>
  <si>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</si>
  <si>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</si>
  <si>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</si>
  <si>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</si>
  <si>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</si>
  <si>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</si>
  <si>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</si>
  <si>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</si>
  <si>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</si>
  <si>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</si>
  <si>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</si>
  <si>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</si>
  <si>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</si>
  <si>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</si>
  <si>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</si>
  <si>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</si>
  <si>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</si>
  <si>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</si>
  <si>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</si>
  <si>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</si>
  <si>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</si>
  <si>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</si>
  <si>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</si>
  <si>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</si>
  <si>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</si>
  <si>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</si>
  <si>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</si>
  <si>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</si>
  <si>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</si>
  <si>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</si>
  <si>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</si>
  <si>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</si>
  <si>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</si>
  <si>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</si>
  <si>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</si>
  <si>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</si>
  <si>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</si>
  <si>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</si>
  <si>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</si>
  <si>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</si>
  <si>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</si>
  <si>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</si>
  <si>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</si>
  <si>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</si>
  <si>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</si>
  <si>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</si>
  <si>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</si>
  <si>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</si>
  <si>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</si>
  <si>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</si>
  <si>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</si>
  <si>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</si>
  <si>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</si>
  <si>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</si>
  <si>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</si>
  <si>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</si>
  <si>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</si>
  <si>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</si>
  <si>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</si>
  <si>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</si>
  <si>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</si>
  <si>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</si>
  <si>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</si>
  <si>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</si>
  <si>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</si>
  <si>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</si>
  <si>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</si>
  <si>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</si>
  <si>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</si>
  <si>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</si>
  <si>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</si>
  <si>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</si>
  <si>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</si>
  <si>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</si>
  <si>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</si>
  <si>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</si>
  <si>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</si>
  <si>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</si>
  <si>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</si>
  <si>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</si>
  <si>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</si>
  <si>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</si>
  <si>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</si>
  <si>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</si>
  <si>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</si>
  <si>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</si>
  <si>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</si>
  <si>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</si>
  <si>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</si>
  <si>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</si>
  <si>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</si>
  <si>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</si>
  <si>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</si>
  <si>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</si>
  <si>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</si>
  <si>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</si>
  <si>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</si>
  <si>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</si>
  <si>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</si>
  <si>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</si>
  <si>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</si>
  <si>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</si>
  <si>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</si>
  <si>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</si>
  <si>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</si>
  <si>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</si>
  <si>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</si>
  <si>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</si>
  <si>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</si>
  <si>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</si>
  <si>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</si>
  <si>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</si>
  <si>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</si>
  <si>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</si>
  <si>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</si>
  <si>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</si>
  <si>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</si>
  <si>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</si>
  <si>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</si>
  <si>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</si>
  <si>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</si>
  <si>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</si>
  <si>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</si>
  <si>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</si>
  <si>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</si>
  <si>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</si>
  <si>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</si>
  <si>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</si>
  <si>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</si>
  <si>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</si>
  <si>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</si>
  <si>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</si>
  <si>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</si>
  <si>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</si>
  <si>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</si>
  <si>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</si>
  <si>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</si>
  <si>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</si>
  <si>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</si>
  <si>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</si>
  <si>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</si>
  <si>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</si>
  <si>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</si>
  <si>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</si>
  <si>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</si>
  <si>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</si>
  <si>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</si>
  <si>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</si>
  <si>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</si>
  <si>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</si>
  <si>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</si>
  <si>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</si>
  <si>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</si>
  <si>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</si>
  <si>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</si>
  <si>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</si>
  <si>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</si>
  <si>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</si>
  <si>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</si>
  <si>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</si>
  <si>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</si>
  <si>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</si>
  <si>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</si>
  <si>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</si>
  <si>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</si>
  <si>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</si>
  <si>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</si>
  <si>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</si>
  <si>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</si>
  <si>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</si>
  <si>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</si>
  <si>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</si>
  <si>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</si>
  <si>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</si>
  <si>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</si>
  <si>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</si>
  <si>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</si>
  <si>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</si>
  <si>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</si>
  <si>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</si>
  <si>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</si>
  <si>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</si>
  <si>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</si>
  <si>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</si>
  <si>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</si>
  <si>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</si>
  <si>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</si>
  <si>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</si>
  <si>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</si>
  <si>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</si>
  <si>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</si>
  <si>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</si>
  <si>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</si>
  <si>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</si>
  <si>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</si>
  <si>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</si>
  <si>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</si>
  <si>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</si>
  <si>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</si>
  <si>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</si>
  <si>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</si>
  <si>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</si>
  <si>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</si>
  <si>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</si>
  <si>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</si>
  <si>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</si>
  <si>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</si>
  <si>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</si>
  <si>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</si>
  <si>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</si>
  <si>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</si>
  <si>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</si>
  <si>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</si>
  <si>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</si>
  <si>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</si>
  <si>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</si>
  <si>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</si>
  <si>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</si>
  <si>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</si>
  <si>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</si>
  <si>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</si>
  <si>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</si>
  <si>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</si>
  <si>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</si>
  <si>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</si>
  <si>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</si>
  <si>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</si>
  <si>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</si>
  <si>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</si>
  <si>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</si>
  <si>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</si>
  <si>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</si>
  <si>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</si>
  <si>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</si>
  <si>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</si>
  <si>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</si>
  <si>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</si>
  <si>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</si>
  <si>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</si>
  <si>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</si>
  <si>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</si>
  <si>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</si>
  <si>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</si>
  <si>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</si>
  <si>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</si>
  <si>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</si>
  <si>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</si>
  <si>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</si>
  <si>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</si>
  <si>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</si>
  <si>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</si>
  <si>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</si>
  <si>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</si>
  <si>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</si>
  <si>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</si>
  <si>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</si>
  <si>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</si>
  <si>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</si>
  <si>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</si>
  <si>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</si>
  <si>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</si>
  <si>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</si>
  <si>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</si>
  <si>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</si>
  <si>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</si>
  <si>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</si>
  <si>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</si>
  <si>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</si>
  <si>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</si>
  <si>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</si>
  <si>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</si>
  <si>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</si>
  <si>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</si>
  <si>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</si>
  <si>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</si>
  <si>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</si>
  <si>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</si>
  <si>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</si>
  <si>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</si>
  <si>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</si>
  <si>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</si>
  <si>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</si>
  <si>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</si>
  <si>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</si>
  <si>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</si>
  <si>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</si>
  <si>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</si>
  <si>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</si>
  <si>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</si>
  <si>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</si>
  <si>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</si>
  <si>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</si>
  <si>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</si>
  <si>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</si>
  <si>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</si>
  <si>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</si>
  <si>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</si>
  <si>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</si>
  <si>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</si>
  <si>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</si>
  <si>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</si>
  <si>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</si>
  <si>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</si>
  <si>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</si>
  <si>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</si>
  <si>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</si>
  <si>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</si>
  <si>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</si>
  <si>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</si>
  <si>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</si>
  <si>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</si>
  <si>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</si>
  <si>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</si>
  <si>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</si>
  <si>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</si>
  <si>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</si>
  <si>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</si>
  <si>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</si>
  <si>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</si>
  <si>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</si>
  <si>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</si>
  <si>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</si>
  <si>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</si>
  <si>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</si>
  <si>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</si>
  <si>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</si>
  <si>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</si>
  <si>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</si>
  <si>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</si>
  <si>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</si>
  <si>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</si>
  <si>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</si>
  <si>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</si>
  <si>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</si>
  <si>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</si>
  <si>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</si>
  <si>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</si>
  <si>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</si>
  <si>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</si>
  <si>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</si>
  <si>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</si>
  <si>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</si>
  <si>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</si>
  <si>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</si>
  <si>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</si>
  <si>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</si>
  <si>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</si>
  <si>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</si>
  <si>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</si>
  <si>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</si>
  <si>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</si>
  <si>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</si>
  <si>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</si>
  <si>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</si>
  <si>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</si>
  <si>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</si>
  <si>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</si>
  <si>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</si>
  <si>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</si>
  <si>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</si>
  <si>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</si>
  <si>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</si>
  <si>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</si>
  <si>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</si>
  <si>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</si>
  <si>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</si>
  <si>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</si>
  <si>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</si>
  <si>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</si>
  <si>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</si>
  <si>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</si>
  <si>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</si>
  <si>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</si>
  <si>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</si>
  <si>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</si>
  <si>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</si>
  <si>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</si>
  <si>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</si>
  <si>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</si>
  <si>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</si>
  <si>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</si>
  <si>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</si>
  <si>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</si>
  <si>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</si>
  <si>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</si>
  <si>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</si>
  <si>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</si>
  <si>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</si>
  <si>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</si>
  <si>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</si>
  <si>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</si>
  <si>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</si>
  <si>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</si>
  <si>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</si>
  <si>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</si>
  <si>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</si>
  <si>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</si>
  <si>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</si>
  <si>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</si>
  <si>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</si>
  <si>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</si>
  <si>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</si>
  <si>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</si>
  <si>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</si>
  <si>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</si>
  <si>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</si>
  <si>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</si>
  <si>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</si>
  <si>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</si>
  <si>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</si>
  <si>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</si>
  <si>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</si>
  <si>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</si>
  <si>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</si>
  <si>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</si>
  <si>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</si>
  <si>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</si>
  <si>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</si>
  <si>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</si>
  <si>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</si>
  <si>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</si>
  <si>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</si>
  <si>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</si>
  <si>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</si>
  <si>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</si>
  <si>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</si>
  <si>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</si>
  <si>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</si>
  <si>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</si>
  <si>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</si>
  <si>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</si>
  <si>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</si>
  <si>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</si>
  <si>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</si>
  <si>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</si>
  <si>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</si>
  <si>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</si>
  <si>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</si>
  <si>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</si>
  <si>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</si>
  <si>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</si>
  <si>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</si>
  <si>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</si>
  <si>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</si>
  <si>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</si>
  <si>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</si>
  <si>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</si>
  <si>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</si>
  <si>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</si>
  <si>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</si>
  <si>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</si>
  <si>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</si>
  <si>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</si>
  <si>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</si>
  <si>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</si>
  <si>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</si>
  <si>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</si>
  <si>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</si>
  <si>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</si>
  <si>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</si>
  <si>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</si>
  <si>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</si>
  <si>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</si>
  <si>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</si>
  <si>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</si>
  <si>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</si>
  <si>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</si>
  <si>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</si>
  <si>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</si>
  <si>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</si>
  <si>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</si>
  <si>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</si>
  <si>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</si>
  <si>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</si>
  <si>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</si>
  <si>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</si>
  <si>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</si>
  <si>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</si>
  <si>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</si>
  <si>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</si>
  <si>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</si>
  <si>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</si>
  <si>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</si>
  <si>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</si>
  <si>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</si>
  <si>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</si>
  <si>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</si>
  <si>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</si>
  <si>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</si>
  <si>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</si>
  <si>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</si>
  <si>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</si>
  <si>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</si>
  <si>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</si>
  <si>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</si>
  <si>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</si>
  <si>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</si>
  <si>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</si>
  <si>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</si>
  <si>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</si>
  <si>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</si>
  <si>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</si>
  <si>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</si>
  <si>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</si>
  <si>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</si>
  <si>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</si>
  <si>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</si>
  <si>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</si>
  <si>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</si>
  <si>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</si>
  <si>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</si>
  <si>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</si>
  <si>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</si>
  <si>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</si>
  <si>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</si>
  <si>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</si>
  <si>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</si>
  <si>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</si>
  <si>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</si>
  <si>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</si>
  <si>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</si>
  <si>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</si>
  <si>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</si>
  <si>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</si>
  <si>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</si>
  <si>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</si>
  <si>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</si>
  <si>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</si>
  <si>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</si>
  <si>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</si>
  <si>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</si>
  <si>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</si>
  <si>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</si>
  <si>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</si>
  <si>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</si>
  <si>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</si>
  <si>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</si>
  <si>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</si>
  <si>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</si>
  <si>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</si>
  <si>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</si>
  <si>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</si>
  <si>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</si>
  <si>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</si>
  <si>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</si>
  <si>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</si>
  <si>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</si>
  <si>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</si>
  <si>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</si>
  <si>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</si>
  <si>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</si>
  <si>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</si>
  <si>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</si>
  <si>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</si>
  <si>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</si>
  <si>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</si>
  <si>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</si>
  <si>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</si>
  <si>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</si>
  <si>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</si>
  <si>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</si>
  <si>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</si>
  <si>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</si>
  <si>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</si>
  <si>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</si>
  <si>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</si>
  <si>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</si>
  <si>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</si>
  <si>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</si>
  <si>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</si>
  <si>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</si>
  <si>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</si>
  <si>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</si>
  <si>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</si>
  <si>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</si>
  <si>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</si>
  <si>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</si>
  <si>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</si>
  <si>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</si>
  <si>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</si>
  <si>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</si>
  <si>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</si>
  <si>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</si>
  <si>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</si>
  <si>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</si>
  <si>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</si>
  <si>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</si>
  <si>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</si>
  <si>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</si>
  <si>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</si>
  <si>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</si>
  <si>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</si>
  <si>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</si>
  <si>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</si>
  <si>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</si>
  <si>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</si>
  <si>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</si>
  <si>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</si>
  <si>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</si>
  <si>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</si>
  <si>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</si>
  <si>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</si>
  <si>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</si>
  <si>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</si>
  <si>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</si>
  <si>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</si>
  <si>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</si>
  <si>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</si>
  <si>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</si>
  <si>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</si>
  <si>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</si>
  <si>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</si>
  <si>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</si>
  <si>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</si>
  <si>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</si>
  <si>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</si>
  <si>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</si>
  <si>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</si>
  <si>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</si>
  <si>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</si>
  <si>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</si>
  <si>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</si>
  <si>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</si>
  <si>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</si>
  <si>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</si>
  <si>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</si>
  <si>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</si>
  <si>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</si>
  <si>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</si>
  <si>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</si>
  <si>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</si>
  <si>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</si>
  <si>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</si>
  <si>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</si>
  <si>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</si>
  <si>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</si>
  <si>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</si>
  <si>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</si>
  <si>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</si>
  <si>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</si>
  <si>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</si>
  <si>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</si>
  <si>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</si>
  <si>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</si>
  <si>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</si>
  <si>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</si>
  <si>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</si>
  <si>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</si>
  <si>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</si>
  <si>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</si>
  <si>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</si>
  <si>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</si>
  <si>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</si>
  <si>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</si>
  <si>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</si>
  <si>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</si>
  <si>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</si>
  <si>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</si>
  <si>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</si>
  <si>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</si>
  <si>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</si>
  <si>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</si>
  <si>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</si>
  <si>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</si>
  <si>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</si>
  <si>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</si>
  <si>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</si>
  <si>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</si>
  <si>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</si>
  <si>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</si>
  <si>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</si>
  <si>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</si>
  <si>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</si>
  <si>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</si>
  <si>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</si>
  <si>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</si>
  <si>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</si>
  <si>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</si>
  <si>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</si>
  <si>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</si>
  <si>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</si>
  <si>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</si>
  <si>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</si>
  <si>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</si>
  <si>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</si>
  <si>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</si>
  <si>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</si>
  <si>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</si>
  <si>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</si>
  <si>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</si>
  <si>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</si>
  <si>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</si>
  <si>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</si>
  <si>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</si>
  <si>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</si>
  <si>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</si>
  <si>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</si>
  <si>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</si>
  <si>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</si>
  <si>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</si>
  <si>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</si>
  <si>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</si>
  <si>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</si>
  <si>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</si>
  <si>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</si>
  <si>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</si>
  <si>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</si>
  <si>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</si>
  <si>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</si>
  <si>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</si>
  <si>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</si>
  <si>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</si>
  <si>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</si>
  <si>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</si>
  <si>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</si>
  <si>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</si>
  <si>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</si>
  <si>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</si>
  <si>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</si>
  <si>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</si>
  <si>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</si>
  <si>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</si>
  <si>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</si>
  <si>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</si>
  <si>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</si>
  <si>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</si>
  <si>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</si>
  <si>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</si>
  <si>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</si>
  <si>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</si>
  <si>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</si>
  <si>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</si>
  <si>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</si>
  <si>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</si>
  <si>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</si>
  <si>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</si>
  <si>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</si>
  <si>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</si>
  <si>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</si>
  <si>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</si>
  <si>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</si>
  <si>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</si>
  <si>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</si>
  <si>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</si>
  <si>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</si>
  <si>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</si>
  <si>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</si>
  <si>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</si>
  <si>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</si>
  <si>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</si>
  <si>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</si>
  <si>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</si>
  <si>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</si>
  <si>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</si>
  <si>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</si>
  <si>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</si>
  <si>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</si>
  <si>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</si>
  <si>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</si>
  <si>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</si>
  <si>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</si>
  <si>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</si>
  <si>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</si>
  <si>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</si>
  <si>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</si>
  <si>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</si>
  <si>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</si>
  <si>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</si>
  <si>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</si>
  <si>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</si>
  <si>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</si>
  <si>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</si>
  <si>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</si>
  <si>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</si>
  <si>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</si>
  <si>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</si>
  <si>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</si>
  <si>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</si>
  <si>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</si>
  <si>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</si>
  <si>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</si>
  <si>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</si>
  <si>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</si>
  <si>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</si>
  <si>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</si>
  <si>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</si>
  <si>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</si>
  <si>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</si>
  <si>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</si>
  <si>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</si>
  <si>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</si>
  <si>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</si>
  <si>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</si>
  <si>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</si>
  <si>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</si>
  <si>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</si>
  <si>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</si>
  <si>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</si>
  <si>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</si>
  <si>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</si>
  <si>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</si>
  <si>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</si>
  <si>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</si>
  <si>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</si>
  <si>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</si>
  <si>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</si>
  <si>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</si>
  <si>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</si>
  <si>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</si>
  <si>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</si>
  <si>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</si>
  <si>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</si>
  <si>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</si>
  <si>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</si>
  <si>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</si>
  <si>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</si>
  <si>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</si>
  <si>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</si>
  <si>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</si>
  <si>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</si>
  <si>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</si>
  <si>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</si>
  <si>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</si>
  <si>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</si>
  <si>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</si>
  <si>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</si>
  <si>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</si>
  <si>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</si>
  <si>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</si>
  <si>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</si>
  <si>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</si>
  <si>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</si>
  <si>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</si>
  <si>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</si>
  <si>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</si>
  <si>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</si>
  <si>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</si>
  <si>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</si>
  <si>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</si>
  <si>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</si>
  <si>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</si>
  <si>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</si>
  <si>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</si>
  <si>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</si>
  <si>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</si>
  <si>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</si>
  <si>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</si>
  <si>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</si>
  <si>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</si>
  <si>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</si>
  <si>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</si>
  <si>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</si>
  <si>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</si>
  <si>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</si>
  <si>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</si>
  <si>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</si>
  <si>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</si>
  <si>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</si>
  <si>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</si>
  <si>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</si>
  <si>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</si>
  <si>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</si>
  <si>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</si>
  <si>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</si>
  <si>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</si>
  <si>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</si>
  <si>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</si>
  <si>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</si>
  <si>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</si>
  <si>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</si>
  <si>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</si>
  <si>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</si>
  <si>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</si>
  <si>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</si>
  <si>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</si>
  <si>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</si>
  <si>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</si>
  <si>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</si>
  <si>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</si>
  <si>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</si>
  <si>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</si>
  <si>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</si>
  <si>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</si>
  <si>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</si>
  <si>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</si>
  <si>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</si>
  <si>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</si>
  <si>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</si>
  <si>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</si>
  <si>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</si>
  <si>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</si>
  <si>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</si>
  <si>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</si>
  <si>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</si>
  <si>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</si>
  <si>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</si>
  <si>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</si>
  <si>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</si>
  <si>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</si>
  <si>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</si>
  <si>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</si>
  <si>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</si>
  <si>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</si>
  <si>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</si>
  <si>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</si>
  <si>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</si>
  <si>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</si>
  <si>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</si>
  <si>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</si>
  <si>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</si>
  <si>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</si>
  <si>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</si>
  <si>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</si>
  <si>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</si>
  <si>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</si>
  <si>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</si>
  <si>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</si>
  <si>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</si>
  <si>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</si>
  <si>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</si>
  <si>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</si>
  <si>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</si>
  <si>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</si>
  <si>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</si>
  <si>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</si>
  <si>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</si>
  <si>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</si>
  <si>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</si>
  <si>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</si>
  <si>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</si>
  <si>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</si>
  <si>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</si>
  <si>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</si>
  <si>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</si>
  <si>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</si>
  <si>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</si>
  <si>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</si>
  <si>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</si>
  <si>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</si>
  <si>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</si>
  <si>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</si>
  <si>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</si>
  <si>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</si>
  <si>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</si>
  <si>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</si>
  <si>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</si>
  <si>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</si>
  <si>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</si>
  <si>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</si>
  <si>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</si>
  <si>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</si>
  <si>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</si>
  <si>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</si>
  <si>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</si>
  <si>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</si>
  <si>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</si>
  <si>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</si>
  <si>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</si>
  <si>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</si>
  <si>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</si>
  <si>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</si>
  <si>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</si>
  <si>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</si>
  <si>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</si>
  <si>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</si>
  <si>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</si>
  <si>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</si>
  <si>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</si>
  <si>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</si>
  <si>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</si>
  <si>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</si>
  <si>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</si>
  <si>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</si>
  <si>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</si>
  <si>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</si>
  <si>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</si>
  <si>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</si>
  <si>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</si>
  <si>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</si>
  <si>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</si>
  <si>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</si>
  <si>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</si>
  <si>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</si>
  <si>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</si>
  <si>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</si>
  <si>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</si>
  <si>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</si>
  <si>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</si>
  <si>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</si>
  <si>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</si>
  <si>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</si>
  <si>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</si>
  <si>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</si>
  <si>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</si>
  <si>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</si>
  <si>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</si>
  <si>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</si>
  <si>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</si>
  <si>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</si>
  <si>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</si>
  <si>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</si>
  <si>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</si>
  <si>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</si>
  <si>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</si>
  <si>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</si>
  <si>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</si>
  <si>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</si>
  <si>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</si>
  <si>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</si>
  <si>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</si>
  <si>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</si>
  <si>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</si>
  <si>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</si>
  <si>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</si>
  <si>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</si>
  <si>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</si>
  <si>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</si>
  <si>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</si>
  <si>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</si>
  <si>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</si>
  <si>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</si>
  <si>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</si>
  <si>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</si>
  <si>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</si>
  <si>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</si>
  <si>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</si>
  <si>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</si>
  <si>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</si>
  <si>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</si>
  <si>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</si>
  <si>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</si>
  <si>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</si>
  <si>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</si>
  <si>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</si>
  <si>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</si>
  <si>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</si>
  <si>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</si>
  <si>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</si>
  <si>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</si>
  <si>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</si>
  <si>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</si>
  <si>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</si>
  <si>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</si>
  <si>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</si>
  <si>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</si>
  <si>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</si>
  <si>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</si>
  <si>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</si>
  <si>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</si>
  <si>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</si>
  <si>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</si>
  <si>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</si>
  <si>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</si>
  <si>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</si>
  <si>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</si>
  <si>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</si>
  <si>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</si>
  <si>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</si>
  <si>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</si>
  <si>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</si>
  <si>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</si>
  <si>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</si>
  <si>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</si>
  <si>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</si>
  <si>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</si>
  <si>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</si>
  <si>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</si>
  <si>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</si>
  <si>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</si>
  <si>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</si>
  <si>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</si>
  <si>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</si>
  <si>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</si>
  <si>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</si>
  <si>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</si>
  <si>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</si>
  <si>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</si>
  <si>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</si>
  <si>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</si>
  <si>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</si>
  <si>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</si>
  <si>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</si>
  <si>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</si>
  <si>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</si>
  <si>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</si>
  <si>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</si>
  <si>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</si>
  <si>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</si>
  <si>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</si>
  <si>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</si>
  <si>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</si>
  <si>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</si>
  <si>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</si>
  <si>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</si>
  <si>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</si>
  <si>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</si>
  <si>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</si>
  <si>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</si>
  <si>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</si>
  <si>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</si>
  <si>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</si>
  <si>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</si>
  <si>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</si>
  <si>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</si>
  <si>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</si>
  <si>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</si>
  <si>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</si>
  <si>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</si>
  <si>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</si>
  <si>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</si>
  <si>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</si>
  <si>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</si>
  <si>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</si>
  <si>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</si>
  <si>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</si>
  <si>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</si>
  <si>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</si>
  <si>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</si>
  <si>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</si>
  <si>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</si>
  <si>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</si>
  <si>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</si>
  <si>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</si>
  <si>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</si>
  <si>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</si>
  <si>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</si>
  <si>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bœuf</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</si>
  <si>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</si>
  <si>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</si>
  <si>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</si>
  <si>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</si>
  <si>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</si>
  <si>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</si>
  <si>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</si>
  <si>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</si>
  <si>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</si>
  <si>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</si>
  <si>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</si>
  <si>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</si>
  <si>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</si>
  <si>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</si>
  <si>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</si>
  <si>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</si>
  <si>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</si>
  <si>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</si>
  <si>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</si>
  <si>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</si>
  <si>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</si>
  <si>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</si>
  <si>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</si>
  <si>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</si>
  <si>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</si>
  <si>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</si>
  <si>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</si>
  <si>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</si>
  <si>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</si>
  <si>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</si>
  <si>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</si>
  <si>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</si>
  <si>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</si>
  <si>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</si>
  <si>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</si>
  <si>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</si>
  <si>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</si>
  <si>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</si>
  <si>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</si>
  <si>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</si>
  <si>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</si>
  <si>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</si>
  <si>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</si>
  <si>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</si>
  <si>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</si>
  <si>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</si>
  <si>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</si>
  <si>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</si>
  <si>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</si>
  <si>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</si>
  <si>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</si>
  <si>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</si>
  <si>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</si>
  <si>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</si>
  <si>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</si>
  <si>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</si>
  <si>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</si>
  <si>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</si>
  <si>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</si>
  <si>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</si>
  <si>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</si>
  <si>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</si>
  <si>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</si>
  <si>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</si>
  <si>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</si>
  <si>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</si>
  <si>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</si>
  <si>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</si>
  <si>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</si>
  <si>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</si>
  <si>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</si>
  <si>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</si>
  <si>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</si>
  <si>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</si>
  <si>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</si>
  <si>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</si>
  <si>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</si>
  <si>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</si>
  <si>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</si>
  <si>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</si>
  <si>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</si>
  <si>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</si>
  <si>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</si>
  <si>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</si>
  <si>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</si>
  <si>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</si>
  <si>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</si>
  <si>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</si>
  <si>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</si>
  <si>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</si>
  <si>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</si>
  <si>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</si>
  <si>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</si>
  <si>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</si>
  <si>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</si>
  <si>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</si>
  <si>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</si>
  <si>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</si>
  <si>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</si>
  <si>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</si>
  <si>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</si>
  <si>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</si>
  <si>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</si>
  <si>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</si>
  <si>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</si>
  <si>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</si>
  <si>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</si>
  <si>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</si>
  <si>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</si>
  <si>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</si>
  <si>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</si>
  <si>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</si>
  <si>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</si>
  <si>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</si>
  <si>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</si>
  <si>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</si>
  <si>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</si>
  <si>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</si>
  <si>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</si>
  <si>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</si>
  <si>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</si>
  <si>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</si>
  <si>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</si>
  <si>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</si>
  <si>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</si>
  <si>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</si>
  <si>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</si>
  <si>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</si>
  <si>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</si>
  <si>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</si>
  <si>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</si>
  <si>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</si>
  <si>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</si>
  <si>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</si>
  <si>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</si>
  <si>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</si>
  <si>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</si>
  <si>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</si>
  <si>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</si>
  <si>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</si>
  <si>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</si>
  <si>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</si>
  <si>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</si>
  <si>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</si>
  <si>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</si>
  <si>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</si>
  <si>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</si>
  <si>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</si>
  <si>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</si>
  <si>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</si>
  <si>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</si>
  <si>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</si>
  <si>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</si>
  <si>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</si>
  <si>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</si>
  <si>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</si>
  <si>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</si>
  <si>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</si>
  <si>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</si>
  <si>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</si>
  <si>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</si>
  <si>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</si>
  <si>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</si>
  <si>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</si>
  <si>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</si>
  <si>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</si>
  <si>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</si>
  <si>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</si>
  <si>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</si>
  <si>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</si>
  <si>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</si>
  <si>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</si>
  <si>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</si>
  <si>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</si>
  <si>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</si>
  <si>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</si>
  <si>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</si>
  <si>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</si>
  <si>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</si>
  <si>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</si>
  <si>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</si>
  <si>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</si>
  <si>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</si>
  <si>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</si>
  <si>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</si>
  <si>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</si>
  <si>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</si>
  <si>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</si>
  <si>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</si>
  <si>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</si>
  <si>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</si>
  <si>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</si>
  <si>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</si>
  <si>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</si>
  <si>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</si>
  <si>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</si>
  <si>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</si>
  <si>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</si>
  <si>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</si>
  <si>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</si>
  <si>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</si>
  <si>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</si>
  <si>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</si>
  <si>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</si>
  <si>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</si>
  <si>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</si>
  <si>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</si>
  <si>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</si>
  <si>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</si>
  <si>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</si>
  <si>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</si>
  <si>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</si>
  <si>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</si>
  <si>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</si>
  <si>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</si>
  <si>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</si>
  <si>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</si>
  <si>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</si>
  <si>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</si>
  <si>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</si>
  <si>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</si>
  <si>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</si>
  <si>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</si>
  <si>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</si>
  <si>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</si>
  <si>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</si>
  <si>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</si>
  <si>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</si>
  <si>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</si>
  <si>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</si>
  <si>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</si>
  <si>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</si>
  <si>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</si>
  <si>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</si>
  <si>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</si>
  <si>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</si>
  <si>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</si>
  <si>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</si>
  <si>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</si>
  <si>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</si>
  <si>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</si>
  <si>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</si>
  <si>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</si>
  <si>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</si>
  <si>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</si>
  <si>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</si>
  <si>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</si>
  <si>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</si>
  <si>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</si>
  <si>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</si>
  <si>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</si>
  <si>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</si>
  <si>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</si>
  <si>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</si>
  <si>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</si>
  <si>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</si>
  <si>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</si>
  <si>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</si>
  <si>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</si>
  <si>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</si>
  <si>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</si>
  <si>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</si>
  <si>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</si>
  <si>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</si>
  <si>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</si>
  <si>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</si>
  <si>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</si>
  <si>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</si>
  <si>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</si>
  <si>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</si>
  <si>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</si>
  <si>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</si>
  <si>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</si>
  <si>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</si>
  <si>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</si>
  <si>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</si>
  <si>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</si>
  <si>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</si>
  <si>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</si>
  <si>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</si>
  <si>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</si>
  <si>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</si>
  <si>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</si>
  <si>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</si>
  <si>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</si>
  <si>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</si>
  <si>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</si>
  <si>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</si>
  <si>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</si>
  <si>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</si>
  <si>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</si>
  <si>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</si>
  <si>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</si>
  <si>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</si>
  <si>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</si>
  <si>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</si>
  <si>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</si>
  <si>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</si>
  <si>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</si>
  <si>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</si>
  <si>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</si>
  <si>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</si>
  <si>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</si>
  <si>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</si>
  <si>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</si>
  <si>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</si>
  <si>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</si>
  <si>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</si>
  <si>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</si>
  <si>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</si>
  <si>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</si>
  <si>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</si>
  <si>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</si>
  <si>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</si>
  <si>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</si>
  <si>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</si>
  <si>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</si>
  <si>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</si>
  <si>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</si>
  <si>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</si>
  <si>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</si>
  <si>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</si>
  <si>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</si>
  <si>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</si>
  <si>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</si>
  <si>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</si>
  <si>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</si>
  <si>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</si>
  <si>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</si>
  <si>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</si>
  <si>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</si>
  <si>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</si>
  <si>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</si>
  <si>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</si>
  <si>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</si>
  <si>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</si>
  <si>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</si>
  <si>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</si>
  <si>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</si>
  <si>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</si>
  <si>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pied</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</si>
  <si>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</si>
  <si>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</si>
  <si>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</si>
  <si>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</si>
  <si>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</si>
  <si>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</si>
  <si>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</si>
  <si>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</si>
  <si>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</si>
  <si>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</si>
  <si>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</si>
  <si>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</si>
  <si>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</si>
  <si>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</si>
  <si>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</si>
  <si>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</si>
  <si>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</si>
  <si>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</si>
  <si>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</si>
  <si>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</si>
  <si>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</si>
  <si>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</si>
  <si>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</si>
  <si>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</si>
  <si>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</si>
  <si>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</si>
  <si>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</si>
  <si>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</si>
  <si>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</si>
  <si>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</si>
  <si>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</si>
  <si>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</si>
  <si>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</si>
  <si>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</si>
  <si>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</si>
  <si>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</si>
  <si>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</si>
  <si>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</si>
  <si>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</si>
  <si>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</si>
  <si>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</si>
  <si>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</si>
  <si>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</si>
  <si>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</si>
  <si>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</si>
  <si>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</si>
  <si>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</si>
  <si>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</si>
  <si>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</si>
  <si>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</si>
  <si>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</si>
  <si>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</si>
  <si>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</si>
  <si>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</si>
  <si>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</si>
  <si>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</si>
  <si>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</si>
  <si>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</si>
  <si>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</si>
  <si>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</si>
  <si>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</si>
  <si>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</si>
  <si>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</si>
  <si>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</si>
  <si>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</si>
  <si>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</si>
  <si>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</si>
  <si>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</si>
  <si>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</si>
  <si>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</si>
  <si>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</si>
  <si>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</si>
  <si>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</si>
  <si>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</si>
  <si>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</si>
  <si>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</si>
  <si>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</si>
  <si>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</si>
  <si>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</si>
  <si>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</si>
  <si>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</si>
  <si>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</si>
  <si>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</si>
  <si>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</si>
  <si>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</si>
  <si>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</si>
  <si>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</si>
  <si>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</si>
  <si>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</si>
  <si>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</si>
  <si>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</si>
  <si>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</si>
  <si>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</si>
  <si>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</si>
  <si>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</si>
  <si>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</si>
  <si>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</si>
  <si>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</si>
  <si>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</si>
  <si>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</si>
  <si>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</si>
  <si>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</si>
  <si>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</si>
  <si>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</si>
  <si>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</si>
  <si>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</si>
  <si>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</si>
  <si>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</si>
  <si>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</si>
  <si>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</si>
  <si>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</si>
  <si>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</si>
  <si>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</si>
  <si>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</si>
  <si>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</si>
  <si>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</si>
  <si>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</si>
  <si>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</si>
  <si>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</si>
  <si>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</si>
  <si>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</si>
  <si>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</si>
  <si>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</si>
  <si>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</si>
  <si>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</si>
  <si>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</si>
  <si>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</si>
  <si>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</si>
  <si>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</si>
  <si>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</si>
  <si>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</si>
  <si>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</si>
  <si>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</si>
  <si>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</si>
  <si>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</si>
  <si>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</si>
  <si>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</si>
  <si>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</si>
  <si>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</si>
  <si>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</si>
  <si>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</si>
  <si>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</si>
  <si>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</si>
  <si>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</si>
  <si>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</si>
  <si>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</si>
  <si>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</si>
  <si>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</si>
  <si>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</si>
  <si>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</si>
  <si>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</si>
  <si>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</si>
  <si>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</si>
  <si>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</si>
  <si>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</si>
  <si>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</si>
  <si>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</si>
  <si>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</si>
  <si>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</si>
  <si>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</si>
  <si>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</si>
  <si>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</si>
  <si>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</si>
  <si>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</si>
  <si>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</si>
  <si>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</si>
  <si>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</si>
  <si>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</si>
  <si>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</si>
  <si>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</si>
  <si>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</si>
  <si>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</si>
  <si>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</si>
  <si>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</si>
  <si>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</si>
  <si>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</si>
  <si>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</si>
  <si>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</si>
  <si>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</si>
  <si>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</si>
  <si>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</si>
  <si>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</si>
  <si>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</si>
  <si>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</si>
  <si>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</si>
  <si>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</si>
  <si>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</si>
  <si>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</si>
  <si>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</si>
  <si>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</si>
  <si>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</si>
  <si>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</si>
  <si>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</si>
  <si>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</si>
  <si>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</si>
  <si>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</si>
  <si>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</si>
  <si>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</si>
  <si>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</si>
  <si>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</si>
  <si>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</si>
  <si>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</si>
  <si>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</si>
  <si>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</si>
  <si>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</si>
  <si>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</si>
  <si>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</si>
  <si>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</si>
  <si>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</si>
  <si>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</si>
  <si>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</si>
  <si>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</si>
  <si>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</si>
  <si>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</si>
  <si>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</si>
  <si>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</si>
  <si>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</si>
  <si>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</si>
  <si>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</si>
  <si>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</si>
  <si>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</si>
  <si>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</si>
  <si>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</si>
  <si>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</si>
  <si>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</si>
  <si>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</si>
  <si>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</si>
  <si>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</si>
  <si>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</si>
  <si>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</si>
  <si>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</si>
  <si>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</si>
  <si>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</si>
  <si>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</si>
  <si>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</si>
  <si>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</si>
  <si>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</si>
  <si>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</si>
  <si>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</si>
  <si>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</si>
  <si>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</si>
  <si>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</si>
  <si>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</si>
  <si>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</si>
  <si>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</si>
  <si>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</si>
  <si>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</si>
  <si>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</si>
  <si>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</si>
  <si>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</si>
  <si>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</si>
  <si>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</si>
  <si>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</si>
  <si>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</si>
  <si>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</si>
  <si>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</si>
  <si>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</si>
  <si>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</si>
  <si>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</si>
  <si>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</si>
  <si>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</si>
  <si>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</si>
  <si>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</si>
  <si>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</si>
  <si>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</si>
  <si>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</si>
  <si>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</si>
  <si>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</si>
  <si>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</si>
  <si>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</si>
  <si>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</si>
  <si>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</si>
  <si>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</si>
  <si>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</si>
  <si>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</si>
  <si>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</si>
  <si>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</si>
  <si>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</si>
  <si>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</si>
  <si>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</si>
  <si>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</si>
  <si>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</si>
  <si>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</si>
  <si>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</si>
  <si>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</si>
  <si>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</si>
  <si>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</si>
  <si>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</si>
  <si>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</si>
  <si>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</si>
  <si>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</si>
  <si>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</si>
  <si>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</si>
  <si>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</si>
  <si>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</si>
  <si>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</si>
  <si>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</si>
  <si>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</si>
  <si>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</si>
  <si>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</si>
  <si>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</si>
  <si>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</si>
  <si>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</si>
  <si>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</si>
  <si>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</si>
  <si>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</si>
  <si>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</si>
  <si>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</si>
  <si>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</si>
  <si>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</si>
  <si>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</si>
  <si>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</si>
  <si>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</si>
  <si>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</si>
  <si>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</si>
  <si>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</si>
  <si>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</si>
  <si>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</si>
  <si>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</si>
  <si>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</si>
  <si>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</si>
  <si>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</si>
  <si>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</si>
  <si>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</si>
  <si>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</si>
  <si>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</si>
  <si>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</si>
  <si>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</si>
  <si>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</si>
  <si>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</si>
  <si>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</si>
  <si>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</si>
  <si>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</si>
  <si>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</si>
  <si>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</si>
  <si>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</si>
  <si>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</si>
  <si>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</si>
  <si>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</si>
  <si>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</si>
  <si>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</si>
  <si>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</si>
  <si>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</si>
  <si>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</si>
  <si>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</si>
  <si>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</si>
  <si>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</si>
  <si>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</si>
  <si>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</si>
  <si>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</si>
  <si>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</si>
  <si>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</si>
  <si>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</si>
  <si>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</si>
  <si>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</si>
  <si>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</si>
  <si>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</si>
  <si>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</si>
  <si>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</si>
  <si>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</si>
  <si>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</si>
  <si>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</si>
  <si>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</si>
  <si>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</si>
  <si>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</si>
  <si>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</si>
  <si>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</si>
  <si>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</si>
  <si>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</si>
  <si>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</si>
  <si>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</si>
  <si>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</si>
  <si>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</si>
  <si>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</si>
  <si>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</si>
  <si>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</si>
  <si>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</si>
  <si>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</si>
  <si>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</si>
  <si>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</si>
  <si>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</si>
  <si>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</si>
  <si>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</si>
  <si>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</si>
  <si>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</si>
  <si>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</si>
  <si>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</si>
  <si>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</si>
  <si>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</si>
  <si>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</si>
  <si>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</si>
  <si>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</si>
  <si>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</si>
  <si>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</si>
  <si>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</si>
  <si>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</si>
  <si>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</si>
  <si>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</si>
  <si>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</si>
  <si>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</si>
  <si>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</si>
  <si>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</si>
  <si>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</si>
  <si>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</si>
  <si>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</si>
  <si>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</si>
  <si>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</si>
  <si>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</si>
  <si>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</si>
  <si>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</si>
  <si>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</si>
  <si>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</si>
  <si>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</si>
  <si>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</si>
  <si>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</si>
  <si>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</si>
  <si>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</si>
  <si>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</si>
  <si>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</si>
  <si>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</si>
  <si>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</si>
  <si>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</si>
  <si>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</si>
  <si>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</si>
  <si>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</si>
  <si>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</si>
  <si>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</si>
  <si>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</si>
  <si>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</si>
  <si>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</si>
  <si>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</si>
  <si>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</si>
  <si>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</si>
  <si>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</si>
  <si>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</si>
  <si>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</si>
  <si>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</si>
  <si>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</si>
  <si>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</si>
  <si>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</si>
  <si>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</si>
  <si>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</si>
  <si>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</si>
  <si>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</si>
  <si>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</si>
  <si>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</si>
  <si>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</si>
  <si>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</si>
  <si>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</si>
  <si>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</si>
  <si>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</si>
  <si>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</si>
  <si>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</si>
  <si>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</si>
  <si>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</si>
  <si>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</si>
  <si>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</si>
  <si>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</si>
  <si>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</si>
  <si>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</si>
  <si>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</si>
  <si>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</si>
  <si>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</si>
  <si>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</si>
  <si>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</si>
  <si>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</si>
  <si>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</si>
  <si>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</si>
  <si>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</si>
  <si>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</si>
  <si>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</si>
  <si>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</si>
  <si>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</si>
  <si>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</si>
  <si>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</si>
  <si>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</si>
  <si>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</si>
  <si>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</si>
  <si>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</si>
  <si>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</si>
  <si>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</si>
  <si>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</si>
  <si>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</si>
  <si>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</si>
  <si>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</si>
  <si>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</si>
  <si>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</si>
  <si>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</si>
  <si>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</si>
  <si>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</si>
  <si>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</si>
  <si>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</si>
  <si>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</si>
  <si>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</si>
  <si>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</si>
  <si>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</si>
  <si>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</si>
  <si>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</si>
  <si>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</si>
  <si>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</si>
  <si>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</si>
  <si>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</si>
  <si>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</si>
  <si>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</si>
  <si>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</si>
  <si>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</si>
  <si>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</si>
  <si>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</si>
  <si>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</si>
  <si>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</si>
  <si>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</si>
  <si>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</si>
  <si>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</si>
  <si>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</si>
  <si>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</si>
  <si>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</si>
  <si>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</si>
  <si>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</si>
  <si>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</si>
  <si>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</si>
  <si>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</si>
  <si>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</si>
  <si>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</si>
  <si>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</si>
  <si>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</si>
  <si>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</si>
  <si>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</si>
  <si>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</si>
  <si>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</si>
  <si>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</si>
  <si>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</si>
  <si>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</si>
  <si>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</si>
  <si>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</si>
  <si>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</si>
  <si>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</si>
  <si>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</si>
  <si>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</si>
  <si>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</si>
  <si>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</si>
  <si>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</si>
  <si>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</si>
  <si>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</si>
  <si>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</si>
  <si>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</si>
  <si>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</si>
  <si>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</si>
  <si>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</si>
  <si>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</si>
  <si>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</si>
  <si>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</si>
  <si>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</si>
  <si>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</si>
  <si>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</si>
  <si>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</si>
  <si>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</si>
  <si>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</si>
  <si>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</si>
  <si>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</si>
  <si>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</si>
  <si>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</si>
  <si>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</si>
  <si>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</si>
  <si>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</si>
  <si>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</si>
  <si>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</si>
  <si>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</si>
  <si>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</si>
  <si>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</si>
  <si>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</si>
  <si>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</si>
  <si>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</si>
  <si>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</si>
  <si>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</si>
  <si>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</si>
  <si>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</si>
  <si>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</si>
  <si>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</si>
  <si>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</si>
  <si>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</si>
  <si>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</si>
  <si>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</si>
  <si>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</si>
  <si>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</si>
  <si>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</si>
  <si>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</si>
  <si>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</si>
  <si>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</si>
  <si>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</si>
  <si>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</si>
  <si>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</si>
  <si>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</si>
  <si>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</si>
  <si>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</si>
  <si>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</si>
  <si>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</si>
  <si>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</si>
  <si>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</si>
  <si>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</si>
  <si>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</si>
  <si>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</si>
  <si>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</si>
  <si>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</si>
  <si>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</si>
  <si>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</si>
  <si>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</si>
  <si>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</si>
  <si>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</si>
  <si>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</si>
  <si>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</si>
  <si>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</si>
  <si>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</si>
  <si>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</si>
  <si>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</si>
  <si>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</si>
  <si>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</si>
  <si>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</si>
  <si>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</si>
  <si>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</si>
  <si>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</si>
  <si>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</si>
  <si>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</si>
  <si>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</si>
  <si>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</si>
  <si>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</si>
  <si>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</si>
  <si>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</si>
  <si>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</si>
  <si>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</si>
  <si>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</si>
  <si>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</si>
  <si>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</si>
  <si>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</si>
  <si>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</si>
  <si>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</si>
  <si>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</si>
  <si>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</si>
  <si>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</si>
  <si>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</si>
  <si>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</si>
  <si>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</si>
  <si>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</si>
  <si>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</si>
  <si>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</si>
  <si>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</si>
  <si>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</si>
  <si>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</si>
  <si>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</si>
  <si>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</si>
  <si>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</si>
  <si>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</si>
  <si>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</si>
  <si>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</si>
  <si>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</si>
  <si>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</si>
  <si>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</si>
  <si>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</si>
  <si>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</si>
  <si>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</si>
  <si>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</si>
  <si>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</si>
  <si>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</si>
  <si>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</si>
  <si>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</si>
  <si>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</si>
  <si>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</si>
  <si>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</si>
  <si>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</si>
  <si>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</si>
  <si>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</si>
  <si>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</si>
  <si>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</si>
  <si>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</si>
  <si>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</si>
  <si>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</si>
  <si>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</si>
  <si>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</si>
  <si>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</si>
  <si>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</si>
  <si>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</si>
  <si>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</si>
  <si>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</si>
  <si>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</si>
  <si>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</si>
  <si>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</si>
  <si>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</si>
  <si>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</si>
  <si>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</si>
  <si>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</si>
  <si>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</si>
  <si>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</si>
  <si>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</si>
  <si>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</si>
  <si>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</si>
  <si>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</si>
  <si>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</si>
  <si>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</si>
  <si>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</si>
  <si>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</si>
  <si>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</si>
  <si>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</si>
  <si>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</si>
  <si>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</si>
  <si>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</si>
  <si>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</si>
  <si>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</si>
  <si>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</si>
  <si>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</si>
  <si>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</si>
  <si>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</si>
  <si>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</si>
  <si>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</si>
  <si>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</si>
  <si>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</si>
  <si>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</si>
  <si>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</si>
  <si>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</si>
  <si>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</si>
  <si>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</si>
  <si>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</si>
  <si>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</si>
  <si>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</si>
  <si>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</si>
  <si>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</si>
  <si>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</si>
  <si>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</si>
  <si>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</si>
  <si>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</si>
  <si>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</si>
  <si>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</si>
  <si>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</si>
  <si>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</si>
  <si>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</si>
  <si>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</si>
  <si>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</si>
  <si>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</si>
  <si>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</si>
  <si>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</si>
  <si>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</si>
  <si>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</si>
  <si>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</si>
  <si>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</si>
  <si>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</si>
  <si>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</si>
  <si>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</si>
  <si>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</si>
  <si>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</si>
  <si>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</si>
  <si>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</si>
  <si>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</si>
  <si>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</si>
  <si>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</si>
  <si>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</si>
  <si>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</si>
  <si>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</si>
  <si>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</si>
  <si>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</si>
  <si>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</si>
  <si>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</si>
  <si>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</si>
  <si>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</si>
  <si>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</si>
  <si>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</si>
  <si>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</si>
  <si>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</si>
  <si>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</si>
  <si>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</si>
  <si>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</si>
  <si>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</si>
  <si>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</si>
  <si>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</si>
  <si>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</si>
  <si>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</si>
  <si>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</si>
  <si>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</si>
  <si>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</si>
  <si>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</si>
  <si>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</si>
  <si>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</si>
  <si>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</si>
  <si>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</si>
  <si>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</si>
  <si>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</si>
  <si>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</si>
  <si>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</si>
  <si>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</si>
  <si>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</si>
  <si>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</si>
  <si>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</si>
  <si>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</si>
  <si>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</si>
  <si>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</si>
  <si>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</si>
  <si>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</si>
  <si>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</si>
  <si>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</si>
  <si>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</si>
  <si>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</si>
  <si>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</si>
  <si>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</si>
  <si>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</si>
  <si>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</si>
  <si>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</si>
  <si>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</si>
  <si>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</si>
  <si>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</si>
  <si>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</si>
  <si>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</si>
  <si>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</si>
  <si>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</si>
  <si>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</si>
  <si>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</si>
  <si>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</si>
  <si>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</si>
  <si>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</si>
  <si>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</si>
  <si>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</si>
  <si>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</si>
  <si>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</si>
  <si>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</si>
  <si>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</si>
  <si>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</si>
  <si>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</si>
  <si>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</si>
  <si>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</si>
  <si>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</si>
  <si>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</si>
  <si>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</si>
  <si>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</si>
  <si>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</si>
  <si>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</si>
  <si>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</si>
  <si>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</si>
  <si>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</si>
  <si>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</si>
  <si>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</si>
  <si>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</si>
  <si>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</si>
  <si>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</si>
  <si>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</si>
  <si>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</si>
  <si>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</si>
  <si>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</si>
  <si>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</si>
  <si>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</si>
  <si>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</si>
  <si>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</si>
  <si>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</si>
  <si>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</si>
  <si>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</si>
  <si>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</si>
  <si>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</si>
  <si>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</si>
  <si>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</si>
  <si>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</si>
  <si>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</si>
  <si>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</si>
  <si>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</si>
  <si>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</si>
  <si>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</si>
  <si>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</si>
  <si>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</si>
  <si>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</si>
  <si>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</si>
  <si>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</si>
  <si>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</si>
  <si>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</si>
  <si>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</si>
  <si>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</si>
  <si>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</si>
  <si>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</si>
  <si>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</si>
  <si>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</si>
  <si>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</si>
  <si>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</si>
  <si>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</si>
  <si>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</si>
  <si>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</si>
  <si>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</si>
  <si>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</si>
  <si>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</si>
  <si>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</si>
  <si>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</si>
  <si>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</si>
  <si>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</si>
  <si>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</si>
  <si>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</si>
  <si>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</si>
  <si>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</si>
  <si>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</si>
  <si>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</si>
  <si>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</si>
  <si>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</si>
  <si>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</si>
  <si>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</si>
  <si>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</si>
  <si>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</si>
  <si>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</si>
  <si>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</si>
  <si>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</si>
  <si>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</si>
  <si>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</si>
  <si>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</si>
  <si>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</si>
  <si>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</si>
  <si>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</si>
  <si>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</si>
  <si>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</si>
  <si>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</si>
  <si>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</si>
  <si>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</si>
  <si>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</si>
  <si>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</si>
  <si>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</si>
  <si>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</si>
  <si>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</si>
  <si>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</si>
  <si>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</si>
  <si>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</si>
  <si>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</si>
  <si>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</si>
  <si>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</si>
  <si>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</si>
  <si>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</si>
  <si>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</si>
  <si>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</si>
  <si>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</si>
  <si>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</si>
  <si>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</si>
  <si>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</si>
  <si>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</si>
  <si>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</si>
  <si>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</si>
  <si>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</si>
  <si>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</si>
  <si>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</si>
  <si>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</si>
  <si>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</si>
  <si>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</si>
  <si>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</si>
  <si>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</si>
  <si>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</si>
  <si>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</si>
  <si>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</si>
  <si>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</si>
  <si>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</si>
  <si>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</si>
  <si>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</si>
  <si>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</si>
  <si>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</si>
  <si>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</si>
  <si>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</si>
  <si>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</si>
  <si>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</si>
  <si>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</si>
  <si>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</si>
  <si>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</si>
  <si>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</si>
  <si>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</si>
  <si>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</si>
  <si>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</si>
  <si>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</si>
  <si>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</si>
  <si>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</si>
  <si>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</si>
  <si>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</si>
  <si>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</si>
  <si>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</si>
  <si>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</si>
  <si>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</si>
  <si>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</si>
  <si>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</si>
  <si>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</si>
  <si>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</si>
  <si>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</si>
  <si>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</si>
  <si>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</si>
  <si>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</si>
  <si>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</si>
  <si>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</si>
  <si>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</si>
  <si>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</si>
  <si>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</si>
  <si>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</si>
  <si>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</si>
  <si>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</si>
  <si>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</si>
  <si>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</si>
  <si>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</si>
  <si>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</si>
  <si>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</si>
  <si>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</si>
  <si>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</si>
  <si>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</si>
  <si>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</si>
  <si>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</si>
  <si>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</si>
  <si>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</si>
  <si>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</si>
  <si>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</si>
  <si>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</si>
  <si>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</si>
  <si>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</si>
  <si>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</si>
  <si>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</si>
  <si>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</si>
  <si>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</si>
  <si>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</si>
  <si>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</si>
  <si>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</si>
  <si>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</si>
  <si>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</si>
  <si>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</si>
  <si>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</si>
  <si>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</si>
  <si>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</si>
  <si>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</si>
  <si>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</si>
  <si>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</si>
  <si>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</si>
  <si>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</si>
  <si>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</si>
  <si>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</si>
  <si>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</si>
  <si>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</si>
  <si>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</si>
  <si>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</si>
  <si>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</si>
  <si>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</si>
  <si>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</si>
  <si>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</si>
  <si>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</si>
  <si>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</si>
  <si>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</si>
  <si>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</si>
  <si>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</si>
  <si>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</si>
  <si>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</si>
  <si>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</si>
  <si>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</si>
  <si>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</si>
  <si>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</si>
  <si>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</si>
  <si>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</si>
  <si>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</si>
  <si>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</si>
  <si>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</si>
  <si>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</si>
  <si>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</si>
  <si>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</si>
  <si>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</si>
  <si>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</si>
  <si>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</si>
  <si>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</si>
  <si>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</si>
  <si>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</si>
  <si>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</si>
  <si>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</si>
  <si>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</si>
  <si>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</si>
  <si>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</si>
  <si>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</si>
  <si>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</si>
  <si>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</si>
  <si>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</si>
  <si>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</si>
  <si>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</si>
  <si>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</si>
  <si>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</si>
  <si>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</si>
  <si>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</si>
  <si>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</si>
  <si>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</si>
  <si>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</si>
  <si>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</si>
  <si>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</si>
  <si>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</si>
  <si>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</si>
  <si>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</si>
  <si>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</si>
  <si>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</si>
  <si>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</si>
  <si>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</si>
  <si>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</si>
  <si>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</si>
  <si>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</si>
  <si>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</si>
  <si>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</si>
  <si>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</si>
  <si>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</si>
  <si>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</si>
  <si>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</si>
  <si>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</si>
  <si>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</si>
  <si>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</si>
  <si>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</si>
  <si>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</si>
  <si>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</si>
  <si>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</si>
  <si>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</si>
  <si>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</si>
  <si>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</si>
  <si>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</si>
  <si>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</si>
  <si>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</si>
  <si>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</si>
  <si>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</si>
  <si>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</si>
  <si>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</si>
  <si>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</si>
  <si>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</si>
  <si>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</si>
  <si>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</si>
  <si>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</si>
  <si>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</si>
  <si>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</si>
  <si>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</si>
  <si>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</si>
  <si>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</si>
  <si>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</si>
  <si>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</si>
  <si>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</si>
  <si>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</si>
  <si>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</si>
  <si>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</si>
  <si>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</si>
  <si>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</si>
  <si>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</si>
  <si>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</si>
  <si>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</si>
  <si>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</si>
  <si>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</si>
  <si>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</si>
  <si>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</si>
  <si>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</si>
  <si>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beurre</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</si>
  <si>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</si>
  <si>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</si>
  <si>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</si>
  <si>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</si>
  <si>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</si>
  <si>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</si>
  <si>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</si>
  <si>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</si>
  <si>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</si>
  <si>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</si>
  <si>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</si>
  <si>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</si>
  <si>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</si>
  <si>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</si>
  <si>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</si>
  <si>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</si>
  <si>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</si>
  <si>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</si>
  <si>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</si>
  <si>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</si>
  <si>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</si>
  <si>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</si>
  <si>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</si>
  <si>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</si>
  <si>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</si>
  <si>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</si>
  <si>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</si>
  <si>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</si>
  <si>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</si>
  <si>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</si>
  <si>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</si>
  <si>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</si>
  <si>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</si>
  <si>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</si>
  <si>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</si>
  <si>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</si>
  <si>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</si>
  <si>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</si>
  <si>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</si>
  <si>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</si>
  <si>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</si>
  <si>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</si>
  <si>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</si>
  <si>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</si>
  <si>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</si>
  <si>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</si>
  <si>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</si>
  <si>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</si>
  <si>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</si>
  <si>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</si>
  <si>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</si>
  <si>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</si>
  <si>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</si>
  <si>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</si>
  <si>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</si>
  <si>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</si>
  <si>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</si>
  <si>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</si>
  <si>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</si>
  <si>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</si>
  <si>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</si>
  <si>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</si>
  <si>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</si>
  <si>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</si>
  <si>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</si>
  <si>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</si>
  <si>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</si>
  <si>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</si>
  <si>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</si>
  <si>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</si>
  <si>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</si>
  <si>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</si>
  <si>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</si>
  <si>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</si>
  <si>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</si>
  <si>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</si>
  <si>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</si>
  <si>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</si>
  <si>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</si>
  <si>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</si>
  <si>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</si>
  <si>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</si>
  <si>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</si>
  <si>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</si>
  <si>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</si>
  <si>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</si>
  <si>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</si>
  <si>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</si>
  <si>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</si>
  <si>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</si>
  <si>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</si>
  <si>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</si>
  <si>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</si>
  <si>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</si>
  <si>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</si>
  <si>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</si>
  <si>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</si>
  <si>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</si>
  <si>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</si>
  <si>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</si>
  <si>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</si>
  <si>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</si>
  <si>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</si>
  <si>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</si>
  <si>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</si>
  <si>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</si>
  <si>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</si>
  <si>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</si>
  <si>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</si>
  <si>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</si>
  <si>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</si>
  <si>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</si>
  <si>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</si>
  <si>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</si>
  <si>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</si>
  <si>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</si>
  <si>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</si>
  <si>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</si>
  <si>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</si>
  <si>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</si>
  <si>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</si>
  <si>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</si>
  <si>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</si>
  <si>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</si>
  <si>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</si>
  <si>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</si>
  <si>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</si>
  <si>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</si>
  <si>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</si>
  <si>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</si>
  <si>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</si>
  <si>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</si>
  <si>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</si>
  <si>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</si>
  <si>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</si>
  <si>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</si>
  <si>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</si>
  <si>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</si>
  <si>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</si>
  <si>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</si>
  <si>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</si>
  <si>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</si>
  <si>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</si>
  <si>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</si>
  <si>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</si>
  <si>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</si>
  <si>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</si>
  <si>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</si>
  <si>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</si>
  <si>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</si>
  <si>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</si>
  <si>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</si>
  <si>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</si>
  <si>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</si>
  <si>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</si>
  <si>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</si>
  <si>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</si>
  <si>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</si>
  <si>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</si>
  <si>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</si>
  <si>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</si>
  <si>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</si>
  <si>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</si>
  <si>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</si>
  <si>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</si>
  <si>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</si>
  <si>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</si>
  <si>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</si>
  <si>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</si>
  <si>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</si>
  <si>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</si>
  <si>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</si>
  <si>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</si>
  <si>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</si>
  <si>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</si>
  <si>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</si>
  <si>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</si>
  <si>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</si>
  <si>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</si>
  <si>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</si>
  <si>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</si>
  <si>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</si>
  <si>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</si>
  <si>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</si>
  <si>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</si>
  <si>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</si>
  <si>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</si>
  <si>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</si>
  <si>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</si>
  <si>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</si>
  <si>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</si>
  <si>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</si>
  <si>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</si>
  <si>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</si>
  <si>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</si>
  <si>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</si>
  <si>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</si>
  <si>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</si>
  <si>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</si>
  <si>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</si>
  <si>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</si>
  <si>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</si>
  <si>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</si>
  <si>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</si>
  <si>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</si>
  <si>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</si>
  <si>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</si>
  <si>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</si>
  <si>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</si>
  <si>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</si>
  <si>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</si>
  <si>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</si>
  <si>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</si>
  <si>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</si>
  <si>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</si>
  <si>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</si>
  <si>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</si>
  <si>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</si>
  <si>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</si>
  <si>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</si>
  <si>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</si>
  <si>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</si>
  <si>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</si>
  <si>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</si>
  <si>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</si>
  <si>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</si>
  <si>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</si>
  <si>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</si>
  <si>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</si>
  <si>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</si>
  <si>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</si>
  <si>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</si>
  <si>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</si>
  <si>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</si>
  <si>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</si>
  <si>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</si>
  <si>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</si>
  <si>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</si>
  <si>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</si>
  <si>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</si>
  <si>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</si>
  <si>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</si>
  <si>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</si>
  <si>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</si>
  <si>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</si>
  <si>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</si>
  <si>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</si>
  <si>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</si>
  <si>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</si>
  <si>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</si>
  <si>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</si>
  <si>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</si>
  <si>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</si>
  <si>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</si>
  <si>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</si>
  <si>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</si>
  <si>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</si>
  <si>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</si>
  <si>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</si>
  <si>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</si>
  <si>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</si>
  <si>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</si>
  <si>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</si>
  <si>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</si>
  <si>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</si>
  <si>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</si>
  <si>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</si>
  <si>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</si>
  <si>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</si>
  <si>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</si>
  <si>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</si>
  <si>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</si>
  <si>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</si>
  <si>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</si>
  <si>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</si>
  <si>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</si>
  <si>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</si>
  <si>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</si>
  <si>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</si>
  <si>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</si>
  <si>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</si>
  <si>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</si>
  <si>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</si>
  <si>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</si>
  <si>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</si>
  <si>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</si>
  <si>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</si>
  <si>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</si>
  <si>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</si>
  <si>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</si>
  <si>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</si>
  <si>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</si>
  <si>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</si>
  <si>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</si>
  <si>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</si>
  <si>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</si>
  <si>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</si>
  <si>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</si>
  <si>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</si>
  <si>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</si>
  <si>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</si>
  <si>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</si>
  <si>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</si>
  <si>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</si>
  <si>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</si>
  <si>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</si>
  <si>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</si>
  <si>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</si>
  <si>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</si>
  <si>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</si>
  <si>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</si>
  <si>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</si>
  <si>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</si>
  <si>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</si>
  <si>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</si>
  <si>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</si>
  <si>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</si>
  <si>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</si>
  <si>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</si>
  <si>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</si>
  <si>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</si>
  <si>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</si>
  <si>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</si>
  <si>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</si>
  <si>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</si>
  <si>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</si>
  <si>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</si>
  <si>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</si>
  <si>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</si>
  <si>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</si>
  <si>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</si>
  <si>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</si>
  <si>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</si>
  <si>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</si>
  <si>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</si>
  <si>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</si>
  <si>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</si>
  <si>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</si>
  <si>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</si>
  <si>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</si>
  <si>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</si>
  <si>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</si>
  <si>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</si>
  <si>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</si>
  <si>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</si>
  <si>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</si>
  <si>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</si>
  <si>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</si>
  <si>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</si>
  <si>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</si>
  <si>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</si>
  <si>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</si>
  <si>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</si>
  <si>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</si>
  <si>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</si>
  <si>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</si>
  <si>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</si>
  <si>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</si>
  <si>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</si>
  <si>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</si>
  <si>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</si>
  <si>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</si>
  <si>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</si>
  <si>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</si>
  <si>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</si>
  <si>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</si>
  <si>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</si>
  <si>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</si>
  <si>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</si>
  <si>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</si>
  <si>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</si>
  <si>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</si>
  <si>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</si>
  <si>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</si>
  <si>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</si>
  <si>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</si>
  <si>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</si>
  <si>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</si>
  <si>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</si>
  <si>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</si>
  <si>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</si>
  <si>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</si>
  <si>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</si>
  <si>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</si>
  <si>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</si>
  <si>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</si>
  <si>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</si>
  <si>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</si>
  <si>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</si>
  <si>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</si>
  <si>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</si>
  <si>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</si>
  <si>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</si>
  <si>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</si>
  <si>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</si>
  <si>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</si>
  <si>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</si>
  <si>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</si>
  <si>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</si>
  <si>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</si>
  <si>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</si>
  <si>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</si>
  <si>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</si>
  <si>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</si>
  <si>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</si>
  <si>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</si>
  <si>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</si>
  <si>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</si>
  <si>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</si>
  <si>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</si>
  <si>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</si>
  <si>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</si>
  <si>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</si>
  <si>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</si>
  <si>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</si>
  <si>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</si>
  <si>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</si>
  <si>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</si>
  <si>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</si>
  <si>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</si>
  <si>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</si>
  <si>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</si>
  <si>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</si>
  <si>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</si>
  <si>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</si>
  <si>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</si>
  <si>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</si>
  <si>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</si>
  <si>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</si>
  <si>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</si>
  <si>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</si>
  <si>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</si>
  <si>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</si>
  <si>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</si>
  <si>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</si>
  <si>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</si>
  <si>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</si>
  <si>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</si>
  <si>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</si>
  <si>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</si>
  <si>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</si>
  <si>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</si>
  <si>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</si>
  <si>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</si>
  <si>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</si>
  <si>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</si>
  <si>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</si>
  <si>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</si>
  <si>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</si>
  <si>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</si>
  <si>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</si>
  <si>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</si>
  <si>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</si>
  <si>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</si>
  <si>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</si>
  <si>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</si>
  <si>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</si>
  <si>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</si>
  <si>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</si>
  <si>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</si>
  <si>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</si>
  <si>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</si>
  <si>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</si>
  <si>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</si>
  <si>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</si>
  <si>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</si>
  <si>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</si>
  <si>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</si>
  <si>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</si>
  <si>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</si>
  <si>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</si>
  <si>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</si>
  <si>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</si>
  <si>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</si>
  <si>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</si>
  <si>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</si>
  <si>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</si>
  <si>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</si>
  <si>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</si>
  <si>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</si>
  <si>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</si>
  <si>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</si>
  <si>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</si>
  <si>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</si>
  <si>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</si>
  <si>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</si>
  <si>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</si>
  <si>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</si>
  <si>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</si>
  <si>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</si>
  <si>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</si>
  <si>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</si>
  <si>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</si>
  <si>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</si>
  <si>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</si>
  <si>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</si>
  <si>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</si>
  <si>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</si>
  <si>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</si>
  <si>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</si>
  <si>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</si>
  <si>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</si>
  <si>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</si>
  <si>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</si>
  <si>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</si>
  <si>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</si>
  <si>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</si>
  <si>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</si>
  <si>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</si>
  <si>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</si>
  <si>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</si>
  <si>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</si>
  <si>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</si>
  <si>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</si>
  <si>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</si>
  <si>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</si>
  <si>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</si>
  <si>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</si>
  <si>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</si>
  <si>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</si>
  <si>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</si>
  <si>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</si>
  <si>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</si>
  <si>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</si>
  <si>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</si>
  <si>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</si>
  <si>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</si>
  <si>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</si>
  <si>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</si>
  <si>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</si>
  <si>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</si>
  <si>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</si>
  <si>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</si>
  <si>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</si>
  <si>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</si>
  <si>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</si>
  <si>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</si>
  <si>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</si>
  <si>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</si>
  <si>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</si>
  <si>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</si>
  <si>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</si>
  <si>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</si>
  <si>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</si>
  <si>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</si>
  <si>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</si>
  <si>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</si>
  <si>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</si>
  <si>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</si>
  <si>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</si>
  <si>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</si>
  <si>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</si>
  <si>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</si>
  <si>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</si>
  <si>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</si>
  <si>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</si>
  <si>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</si>
  <si>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</si>
  <si>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</si>
  <si>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</si>
  <si>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</si>
  <si>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</si>
  <si>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</si>
  <si>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</si>
  <si>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</si>
  <si>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</si>
  <si>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</si>
  <si>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</si>
  <si>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</si>
  <si>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</si>
  <si>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</si>
  <si>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</si>
  <si>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</si>
  <si>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</si>
  <si>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</si>
  <si>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</si>
  <si>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</si>
  <si>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</si>
  <si>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</si>
  <si>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</si>
  <si>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</si>
  <si>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</si>
  <si>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</si>
  <si>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</si>
  <si>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</si>
  <si>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</si>
  <si>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</si>
  <si>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</si>
  <si>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</si>
  <si>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</si>
  <si>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</si>
  <si>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</si>
  <si>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</si>
  <si>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</si>
  <si>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</si>
  <si>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</si>
  <si>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</si>
  <si>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</si>
  <si>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</si>
  <si>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</si>
  <si>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</si>
  <si>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</si>
  <si>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</si>
  <si>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</si>
  <si>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</si>
  <si>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</si>
  <si>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</si>
  <si>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</si>
  <si>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</si>
  <si>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</si>
  <si>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</si>
  <si>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</si>
  <si>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</si>
  <si>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</si>
  <si>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</si>
  <si>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</si>
  <si>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</si>
  <si>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</si>
  <si>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</si>
  <si>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</si>
  <si>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</si>
  <si>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</si>
  <si>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</si>
  <si>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</si>
  <si>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</si>
  <si>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</si>
  <si>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</si>
  <si>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</si>
  <si>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</si>
  <si>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</si>
  <si>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</si>
  <si>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</si>
  <si>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</si>
  <si>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</si>
  <si>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</si>
  <si>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</si>
  <si>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</si>
  <si>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</si>
  <si>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</si>
  <si>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</si>
  <si>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</si>
  <si>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</si>
  <si>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</si>
  <si>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</si>
  <si>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</si>
  <si>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</si>
  <si>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</si>
  <si>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</si>
  <si>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</si>
  <si>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</si>
  <si>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</si>
  <si>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</si>
  <si>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</si>
  <si>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</si>
  <si>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</si>
  <si>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</si>
  <si>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</si>
  <si>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</si>
  <si>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</si>
  <si>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</si>
  <si>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</si>
  <si>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</si>
  <si>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</si>
  <si>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</si>
  <si>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</si>
  <si>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</si>
  <si>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</si>
  <si>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</si>
  <si>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</si>
  <si>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</si>
  <si>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</si>
  <si>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</si>
  <si>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</si>
  <si>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</si>
  <si>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</si>
  <si>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</si>
  <si>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</si>
  <si>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</si>
  <si>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</si>
  <si>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</si>
  <si>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</si>
  <si>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</si>
  <si>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</si>
  <si>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</si>
  <si>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</si>
  <si>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</si>
  <si>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</si>
  <si>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</si>
  <si>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</si>
  <si>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</si>
  <si>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</si>
  <si>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</si>
  <si>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</si>
  <si>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</si>
  <si>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</si>
  <si>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</si>
  <si>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</si>
  <si>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</si>
  <si>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</si>
  <si>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</si>
  <si>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</si>
  <si>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</si>
  <si>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</si>
  <si>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</si>
  <si>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</si>
  <si>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</si>
  <si>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</si>
  <si>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</si>
  <si>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</si>
  <si>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</si>
  <si>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</si>
  <si>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</si>
  <si>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</si>
  <si>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</si>
  <si>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</si>
  <si>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</si>
  <si>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</si>
  <si>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</si>
  <si>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</si>
  <si>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</si>
  <si>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</si>
  <si>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</si>
  <si>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</si>
  <si>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</si>
  <si>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</si>
  <si>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</si>
  <si>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</si>
  <si>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</si>
  <si>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</si>
  <si>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</si>
  <si>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</si>
  <si>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</si>
  <si>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</si>
  <si>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</si>
  <si>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</si>
  <si>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</si>
  <si>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</si>
  <si>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</si>
  <si>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</si>
  <si>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</si>
  <si>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</si>
  <si>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</si>
  <si>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</si>
  <si>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</si>
  <si>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</si>
  <si>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</si>
  <si>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</si>
  <si>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</si>
  <si>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</si>
  <si>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</si>
  <si>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</si>
  <si>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</si>
  <si>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</si>
  <si>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</si>
  <si>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</si>
  <si>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</si>
  <si>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</si>
  <si>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</si>
  <si>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</si>
  <si>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</si>
  <si>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</si>
  <si>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</si>
  <si>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</si>
  <si>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</si>
  <si>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</si>
  <si>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</si>
  <si>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</si>
  <si>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</si>
  <si>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</si>
  <si>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</si>
  <si>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</si>
  <si>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</si>
  <si>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</si>
  <si>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</si>
  <si>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</si>
  <si>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</si>
  <si>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</si>
  <si>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</si>
  <si>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</si>
  <si>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</si>
  <si>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</si>
  <si>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</si>
  <si>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</si>
  <si>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</si>
  <si>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</si>
  <si>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</si>
  <si>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</si>
  <si>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</si>
  <si>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</si>
  <si>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</si>
  <si>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</si>
  <si>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</si>
  <si>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</si>
  <si>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</si>
  <si>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</si>
  <si>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</si>
  <si>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</si>
  <si>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</si>
  <si>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</si>
  <si>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</si>
  <si>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</si>
  <si>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</si>
  <si>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</si>
  <si>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</si>
  <si>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</si>
  <si>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</si>
  <si>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</si>
  <si>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</si>
  <si>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</si>
  <si>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</si>
  <si>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</si>
  <si>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</si>
  <si>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</si>
  <si>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</si>
  <si>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</si>
  <si>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</si>
  <si>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</si>
  <si>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</si>
  <si>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</si>
  <si>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</si>
  <si>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</si>
  <si>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</si>
  <si>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</si>
  <si>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</si>
  <si>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</si>
  <si>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</si>
  <si>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</si>
  <si>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</si>
  <si>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</si>
  <si>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</si>
  <si>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</si>
  <si>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</si>
  <si>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</si>
  <si>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</si>
  <si>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</si>
  <si>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</si>
  <si>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</si>
  <si>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</si>
  <si>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</si>
  <si>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</si>
  <si>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</si>
  <si>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</si>
  <si>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</si>
  <si>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</si>
  <si>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</si>
  <si>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</si>
  <si>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</si>
  <si>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</si>
  <si>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</si>
  <si>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</si>
  <si>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</si>
  <si>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</si>
  <si>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</si>
  <si>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</si>
  <si>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</si>
  <si>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</si>
  <si>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</si>
  <si>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</si>
  <si>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</si>
  <si>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</si>
  <si>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</si>
  <si>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</si>
  <si>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</si>
  <si>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</si>
  <si>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</si>
  <si>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</si>
  <si>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</si>
  <si>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</si>
  <si>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</si>
  <si>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</si>
  <si>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</si>
  <si>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</si>
  <si>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</si>
  <si>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</si>
  <si>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</si>
  <si>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</si>
  <si>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</si>
  <si>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</si>
  <si>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</si>
  <si>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</si>
  <si>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</si>
  <si>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</si>
  <si>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</si>
  <si>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</si>
  <si>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</si>
  <si>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</si>
  <si>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</si>
  <si>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</si>
  <si>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</si>
  <si>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</si>
  <si>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</si>
  <si>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</si>
  <si>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</si>
  <si>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</si>
  <si>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</si>
  <si>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</si>
  <si>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</si>
  <si>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</si>
  <si>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</si>
  <si>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</si>
  <si>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</si>
  <si>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</si>
  <si>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</si>
  <si>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</si>
  <si>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</si>
  <si>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</si>
  <si>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</si>
  <si>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</si>
  <si>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</si>
  <si>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</si>
  <si>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</si>
  <si>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</si>
  <si>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</si>
  <si>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</si>
  <si>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</si>
  <si>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</si>
  <si>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</si>
  <si>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</si>
  <si>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</si>
  <si>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</si>
  <si>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</si>
  <si>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</si>
  <si>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</si>
  <si>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</si>
  <si>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</si>
  <si>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</si>
  <si>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</si>
  <si>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</si>
  <si>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</si>
  <si>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</si>
  <si>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</si>
  <si>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</si>
  <si>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</si>
  <si>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</si>
  <si>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</si>
  <si>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</si>
  <si>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</si>
  <si>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dernière mise à jour : 14 Décembre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</si>
</sst>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4" formatCode="_-* #,##0.00\ &quot;€&quot;_-;\-* #,##0.00\ &quot;€&quot;_-;_-* &quot;-&quot;??\ &quot;€&quot;_-;_-@_-"/>
    <numFmt numFmtId="164" formatCode="_-* #,##0.00\ _€_-;\-* #,##0.00\ _€_-;_-* &quot;-&quot;??\ _€_-;_-@_-"/>
    <numFmt numFmtId="165" formatCode="0.000"/>
    <numFmt numFmtId="166" formatCode="#,##0.00\ &quot;€&quot;"/>
    <numFmt numFmtId="167" formatCode="0.0%"/>
    <numFmt numFmtId="168" formatCode="0&quot;%&quot;"/>
    <numFmt numFmtId="169" formatCode="0.000&quot; Kg&quot;"/>
    <numFmt numFmtId="170" formatCode="#,##0.000"/>
    <numFmt numFmtId="171" formatCode="0&quot; Kg&quot;"/>
    <numFmt numFmtId="172" formatCode="0.0"/>
    <numFmt numFmtId="173" formatCode="0&quot; %&quot;"/>
    <numFmt numFmtId="174" formatCode="0.00&quot;Kg&quot;"/>
    <numFmt numFmtId="175" formatCode="0.0&quot; g&quot;"/>
    <numFmt numFmtId="176" formatCode="0.000&quot;Kg&quot;"/>
    <numFmt numFmtId="177" formatCode="dddd\ dd\ mmmm\ yyyy"/>
    <numFmt numFmtId="178" formatCode="hh&quot;H&quot;:mm&quot; mn&quot;"/>
    <numFmt numFmtId="179" formatCode="&quot;Poids portion&quot;\ 0.000&quot; Kg&quot;"/>
    <numFmt numFmtId="180" formatCode="0.0&quot;Kg&quot;"/>
    <numFmt numFmtId="181" formatCode="0&quot; Mx&quot;"/>
    <numFmt numFmtId="182" formatCode="0.00&quot; Mx&quot;"/>
    <numFmt numFmtId="183" formatCode="0&quot; Gastro&quot;"/>
    <numFmt numFmtId="184" formatCode="\+\ 0.0;\-\ 0.0"/>
    <numFmt numFmtId="185" formatCode="\+\ 0.000;\-\ 0.000"/>
    <numFmt numFmtId="186" formatCode="0.000&quot; L&quot;"/>
    <numFmt numFmtId="187" formatCode="0.0&quot; %&quot;"/>
    <numFmt numFmtId="188" formatCode="0&quot;Kg&quot;"/>
    <numFmt numFmtId="189" formatCode="0.00&quot; €&quot;"/>
    <numFmt numFmtId="190" formatCode="0&quot; Cont.&quot;"/>
    <numFmt numFmtId="191" formatCode="0.00\ &quot; cm³&quot;"/>
    <numFmt numFmtId="192" formatCode="&quot;Col.&quot;0"/>
    <numFmt numFmtId="193" formatCode="0&quot; lignes&quot;"/>
    <numFmt numFmtId="194" formatCode="[$-F800]dddd\,\ mmmm\ dd\,\ yyyy"/>
    <numFmt numFmtId="195" formatCode="dddd\ mm\ mmm\ yyyy\ \-\ hh&quot;H&quot;mm"/>
    <numFmt numFmtId="196" formatCode="h&quot; H &quot;mm;@"/>
    <numFmt numFmtId="197" formatCode="&quot;Semaine N °&quot;0"/>
  </numFmts>
  <fonts count="689">
    <font>
      <sz val="10"/>
      <name val="Arial"/>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u/>
      <sz val="10"/>
      <color indexed="12"/>
      <name val="Arial"/>
      <family val="2"/>
    </font>
    <font>
      <sz val="11"/>
      <color indexed="60"/>
      <name val="Calibri"/>
      <family val="2"/>
    </font>
    <font>
      <sz val="10"/>
      <name val="Courier New"/>
      <family val="3"/>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sz val="9"/>
      <name val="Arial"/>
      <family val="2"/>
    </font>
    <font>
      <b/>
      <sz val="12"/>
      <name val="Arial"/>
      <family val="2"/>
    </font>
    <font>
      <b/>
      <sz val="11"/>
      <name val="Arial"/>
      <family val="2"/>
    </font>
    <font>
      <b/>
      <sz val="14"/>
      <name val="Arial"/>
      <family val="2"/>
    </font>
    <font>
      <sz val="14"/>
      <name val="Arial"/>
      <family val="2"/>
    </font>
    <font>
      <b/>
      <sz val="10"/>
      <name val="Arial"/>
      <family val="2"/>
    </font>
    <font>
      <b/>
      <sz val="18"/>
      <name val="Arial"/>
      <family val="2"/>
    </font>
    <font>
      <sz val="18"/>
      <name val="Arial"/>
      <family val="2"/>
    </font>
    <font>
      <u/>
      <sz val="15"/>
      <color indexed="12"/>
      <name val="Arial"/>
      <family val="2"/>
    </font>
    <font>
      <b/>
      <sz val="28"/>
      <name val="Arial"/>
      <family val="2"/>
    </font>
    <font>
      <b/>
      <sz val="20"/>
      <name val="Arial"/>
      <family val="2"/>
    </font>
    <font>
      <sz val="11"/>
      <name val="Arial"/>
      <family val="2"/>
    </font>
    <font>
      <sz val="16"/>
      <name val="Arial"/>
      <family val="2"/>
    </font>
    <font>
      <sz val="11"/>
      <color theme="1"/>
      <name val="Calibri"/>
      <family val="2"/>
      <scheme val="minor"/>
    </font>
    <font>
      <sz val="12"/>
      <name val="Calibri"/>
      <family val="2"/>
      <scheme val="minor"/>
    </font>
    <font>
      <sz val="9"/>
      <name val="Calibri"/>
      <family val="2"/>
      <scheme val="minor"/>
    </font>
    <font>
      <sz val="10"/>
      <name val="Calibri"/>
      <family val="2"/>
      <scheme val="minor"/>
    </font>
    <font>
      <sz val="8"/>
      <color theme="0" tint="-0.499984740745262"/>
      <name val="Calibri"/>
      <family val="2"/>
      <scheme val="minor"/>
    </font>
    <font>
      <sz val="8"/>
      <name val="Calibri"/>
      <family val="2"/>
      <scheme val="minor"/>
    </font>
    <font>
      <b/>
      <sz val="12"/>
      <color indexed="17"/>
      <name val="Calibri"/>
      <family val="2"/>
      <scheme val="minor"/>
    </font>
    <font>
      <b/>
      <sz val="12"/>
      <color theme="3" tint="-0.499984740745262"/>
      <name val="Calibri"/>
      <family val="2"/>
      <scheme val="minor"/>
    </font>
    <font>
      <sz val="9"/>
      <color theme="8" tint="-0.249977111117893"/>
      <name val="Calibri"/>
      <family val="2"/>
      <scheme val="minor"/>
    </font>
    <font>
      <sz val="9"/>
      <color theme="6" tint="-0.249977111117893"/>
      <name val="Calibri"/>
      <family val="2"/>
      <scheme val="minor"/>
    </font>
    <font>
      <sz val="9"/>
      <color theme="9" tint="-0.249977111117893"/>
      <name val="Calibri"/>
      <family val="2"/>
      <scheme val="minor"/>
    </font>
    <font>
      <sz val="10"/>
      <color rgb="FF00B050"/>
      <name val="Arial"/>
      <family val="2"/>
    </font>
    <font>
      <b/>
      <sz val="12"/>
      <color rgb="FF008000"/>
      <name val="Calibri"/>
      <family val="2"/>
      <scheme val="minor"/>
    </font>
    <font>
      <b/>
      <sz val="18"/>
      <color rgb="FF008000"/>
      <name val="Calibri"/>
      <family val="2"/>
      <scheme val="minor"/>
    </font>
    <font>
      <sz val="10"/>
      <color rgb="FFFF0000"/>
      <name val="Arial"/>
      <family val="2"/>
    </font>
    <font>
      <b/>
      <sz val="18"/>
      <color rgb="FF7030A0"/>
      <name val="Calibri"/>
      <family val="2"/>
      <scheme val="minor"/>
    </font>
    <font>
      <sz val="12"/>
      <color rgb="FF7030A0"/>
      <name val="Calibri"/>
      <family val="2"/>
      <scheme val="minor"/>
    </font>
    <font>
      <b/>
      <sz val="12"/>
      <color rgb="FF7030A0"/>
      <name val="Calibri"/>
      <family val="2"/>
      <scheme val="minor"/>
    </font>
    <font>
      <b/>
      <sz val="12"/>
      <name val="Calibri"/>
      <family val="2"/>
      <scheme val="minor"/>
    </font>
    <font>
      <i/>
      <sz val="10"/>
      <name val="Calibri"/>
      <family val="2"/>
      <scheme val="minor"/>
    </font>
    <font>
      <b/>
      <sz val="10"/>
      <color indexed="17"/>
      <name val="Calibri"/>
      <family val="2"/>
      <scheme val="minor"/>
    </font>
    <font>
      <b/>
      <sz val="18"/>
      <color theme="9" tint="-0.249977111117893"/>
      <name val="Calibri"/>
      <family val="2"/>
      <scheme val="minor"/>
    </font>
    <font>
      <b/>
      <sz val="12"/>
      <color theme="9" tint="-0.249977111117893"/>
      <name val="Calibri"/>
      <family val="2"/>
      <scheme val="minor"/>
    </font>
    <font>
      <sz val="8"/>
      <color theme="9" tint="-0.249977111117893"/>
      <name val="Calibri"/>
      <family val="2"/>
      <scheme val="minor"/>
    </font>
    <font>
      <sz val="12"/>
      <color theme="9" tint="-0.249977111117893"/>
      <name val="Calibri"/>
      <family val="2"/>
      <scheme val="minor"/>
    </font>
    <font>
      <b/>
      <sz val="12"/>
      <color theme="8" tint="-0.249977111117893"/>
      <name val="Calibri"/>
      <family val="2"/>
      <scheme val="minor"/>
    </font>
    <font>
      <sz val="12"/>
      <color theme="8" tint="-0.249977111117893"/>
      <name val="Calibri"/>
      <family val="2"/>
      <scheme val="minor"/>
    </font>
    <font>
      <sz val="8"/>
      <color theme="8" tint="-0.249977111117893"/>
      <name val="Calibri"/>
      <family val="2"/>
      <scheme val="minor"/>
    </font>
    <font>
      <b/>
      <sz val="14"/>
      <color theme="9" tint="-0.249977111117893"/>
      <name val="Calibri"/>
      <family val="2"/>
      <scheme val="minor"/>
    </font>
    <font>
      <sz val="12"/>
      <color theme="3" tint="-0.499984740745262"/>
      <name val="Calibri"/>
      <family val="2"/>
      <scheme val="minor"/>
    </font>
    <font>
      <b/>
      <sz val="10"/>
      <name val="Calibri"/>
      <family val="2"/>
      <scheme val="minor"/>
    </font>
    <font>
      <b/>
      <sz val="18"/>
      <name val="Calibri"/>
      <family val="2"/>
      <scheme val="minor"/>
    </font>
    <font>
      <b/>
      <sz val="12"/>
      <color theme="6" tint="-0.499984740745262"/>
      <name val="Calibri"/>
      <family val="2"/>
      <scheme val="minor"/>
    </font>
    <font>
      <b/>
      <sz val="12"/>
      <color rgb="FF0070C0"/>
      <name val="Calibri"/>
      <family val="2"/>
      <scheme val="minor"/>
    </font>
    <font>
      <b/>
      <sz val="12"/>
      <color theme="9" tint="-0.499984740745262"/>
      <name val="Calibri"/>
      <family val="2"/>
      <scheme val="minor"/>
    </font>
    <font>
      <b/>
      <sz val="18"/>
      <color theme="9" tint="-0.499984740745262"/>
      <name val="Calibri"/>
      <family val="2"/>
      <scheme val="minor"/>
    </font>
    <font>
      <b/>
      <sz val="12"/>
      <color rgb="FFFF0000"/>
      <name val="Calibri"/>
      <family val="2"/>
      <scheme val="minor"/>
    </font>
    <font>
      <sz val="12"/>
      <color rgb="FFFF0000"/>
      <name val="Calibri"/>
      <family val="2"/>
      <scheme val="minor"/>
    </font>
    <font>
      <sz val="8"/>
      <color rgb="FFFF0000"/>
      <name val="Calibri"/>
      <family val="2"/>
      <scheme val="minor"/>
    </font>
    <font>
      <sz val="9"/>
      <color theme="1" tint="0.499984740745262"/>
      <name val="Arial"/>
      <family val="2"/>
    </font>
    <font>
      <sz val="12"/>
      <color rgb="FF0070C0"/>
      <name val="Calibri"/>
      <family val="2"/>
      <scheme val="minor"/>
    </font>
    <font>
      <sz val="9"/>
      <color theme="9" tint="-0.249977111117893"/>
      <name val="Arial"/>
      <family val="2"/>
    </font>
    <font>
      <b/>
      <sz val="14"/>
      <color theme="6" tint="-0.499984740745262"/>
      <name val="Calibri"/>
      <family val="2"/>
      <scheme val="minor"/>
    </font>
    <font>
      <sz val="9"/>
      <color rgb="FF7030A0"/>
      <name val="Arial"/>
      <family val="2"/>
    </font>
    <font>
      <b/>
      <sz val="14"/>
      <color rgb="FF0070C0"/>
      <name val="Calibri"/>
      <family val="2"/>
      <scheme val="minor"/>
    </font>
    <font>
      <sz val="9"/>
      <color rgb="FF0070C0"/>
      <name val="Arial"/>
      <family val="2"/>
    </font>
    <font>
      <b/>
      <sz val="14"/>
      <color rgb="FF7030A0"/>
      <name val="Calibri"/>
      <family val="2"/>
      <scheme val="minor"/>
    </font>
    <font>
      <b/>
      <sz val="14"/>
      <color rgb="FFC00000"/>
      <name val="Calibri"/>
      <family val="2"/>
      <scheme val="minor"/>
    </font>
    <font>
      <sz val="9"/>
      <color rgb="FFC00000"/>
      <name val="Arial"/>
      <family val="2"/>
    </font>
    <font>
      <b/>
      <sz val="12"/>
      <color theme="0"/>
      <name val="Arial"/>
      <family val="2"/>
    </font>
    <font>
      <sz val="10"/>
      <color theme="0"/>
      <name val="Arial"/>
      <family val="2"/>
    </font>
    <font>
      <u/>
      <sz val="11"/>
      <color theme="10"/>
      <name val="Calibri"/>
      <family val="2"/>
    </font>
    <font>
      <sz val="22"/>
      <color theme="0"/>
      <name val="Verdana"/>
      <family val="2"/>
    </font>
    <font>
      <sz val="18"/>
      <color rgb="FF7030A0"/>
      <name val="Arial"/>
      <family val="2"/>
    </font>
    <font>
      <sz val="22"/>
      <color theme="1"/>
      <name val="Verdana"/>
      <family val="2"/>
    </font>
    <font>
      <b/>
      <sz val="22"/>
      <color theme="0"/>
      <name val="Arial"/>
      <family val="2"/>
    </font>
    <font>
      <sz val="22"/>
      <color theme="0"/>
      <name val="Arial"/>
      <family val="2"/>
    </font>
    <font>
      <b/>
      <sz val="11"/>
      <color theme="0"/>
      <name val="Arial"/>
      <family val="2"/>
    </font>
    <font>
      <b/>
      <sz val="18"/>
      <color theme="0"/>
      <name val="Arial"/>
      <family val="2"/>
    </font>
    <font>
      <b/>
      <sz val="11"/>
      <color rgb="FFFF0000"/>
      <name val="Calibri"/>
      <family val="2"/>
      <scheme val="minor"/>
    </font>
    <font>
      <b/>
      <sz val="12"/>
      <color theme="0"/>
      <name val="Calibri"/>
      <family val="2"/>
      <scheme val="minor"/>
    </font>
    <font>
      <sz val="8"/>
      <color rgb="FF00B050"/>
      <name val="Calibri"/>
      <family val="2"/>
      <scheme val="minor"/>
    </font>
    <font>
      <sz val="10"/>
      <color rgb="FFFF0000"/>
      <name val="Calibri"/>
      <family val="2"/>
      <scheme val="minor"/>
    </font>
    <font>
      <b/>
      <sz val="10"/>
      <color theme="8" tint="-0.499984740745262"/>
      <name val="Calibri"/>
      <family val="2"/>
      <scheme val="minor"/>
    </font>
    <font>
      <b/>
      <sz val="14"/>
      <color theme="0"/>
      <name val="Calibri"/>
      <family val="2"/>
      <scheme val="minor"/>
    </font>
    <font>
      <sz val="9"/>
      <color theme="6" tint="-0.249977111117893"/>
      <name val="Arial"/>
      <family val="2"/>
    </font>
    <font>
      <b/>
      <sz val="18"/>
      <color theme="6" tint="-0.249977111117893"/>
      <name val="Calibri"/>
      <family val="2"/>
      <scheme val="minor"/>
    </font>
    <font>
      <b/>
      <sz val="12"/>
      <color theme="6" tint="-0.249977111117893"/>
      <name val="Calibri"/>
      <family val="2"/>
      <scheme val="minor"/>
    </font>
    <font>
      <sz val="8"/>
      <color theme="6" tint="-0.249977111117893"/>
      <name val="Calibri"/>
      <family val="2"/>
      <scheme val="minor"/>
    </font>
    <font>
      <u/>
      <sz val="10"/>
      <color theme="10"/>
      <name val="Arial"/>
      <family val="2"/>
    </font>
    <font>
      <sz val="12"/>
      <name val="Arial"/>
      <family val="2"/>
    </font>
    <font>
      <b/>
      <sz val="11"/>
      <color rgb="FFC00000"/>
      <name val="Calibri"/>
      <family val="2"/>
      <scheme val="minor"/>
    </font>
    <font>
      <b/>
      <sz val="11"/>
      <color theme="8" tint="-0.499984740745262"/>
      <name val="Calibri"/>
      <family val="2"/>
      <scheme val="minor"/>
    </font>
    <font>
      <b/>
      <sz val="22"/>
      <color rgb="FFC00000"/>
      <name val="Wingdings 3"/>
      <family val="1"/>
      <charset val="2"/>
    </font>
    <font>
      <sz val="20"/>
      <name val="Calibri"/>
      <family val="2"/>
    </font>
    <font>
      <b/>
      <sz val="22"/>
      <name val="Arial"/>
      <family val="2"/>
    </font>
    <font>
      <sz val="22"/>
      <name val="Arial"/>
      <family val="2"/>
    </font>
    <font>
      <sz val="20"/>
      <name val="Arial"/>
      <family val="2"/>
    </font>
    <font>
      <sz val="10"/>
      <name val="Calibri"/>
      <family val="2"/>
    </font>
    <font>
      <b/>
      <sz val="11"/>
      <color rgb="FF7030A0"/>
      <name val="Calibri"/>
      <family val="2"/>
      <scheme val="minor"/>
    </font>
    <font>
      <sz val="11"/>
      <color theme="9" tint="-0.249977111117893"/>
      <name val="Calibri"/>
      <family val="2"/>
      <scheme val="minor"/>
    </font>
    <font>
      <sz val="11"/>
      <color rgb="FFC00000"/>
      <name val="Calibri"/>
      <family val="2"/>
      <scheme val="minor"/>
    </font>
    <font>
      <b/>
      <sz val="10"/>
      <color theme="0"/>
      <name val="Calibri"/>
      <family val="2"/>
      <scheme val="minor"/>
    </font>
    <font>
      <sz val="12"/>
      <color theme="6" tint="-0.499984740745262"/>
      <name val="Calibri"/>
      <family val="2"/>
      <scheme val="minor"/>
    </font>
    <font>
      <b/>
      <sz val="10"/>
      <color theme="4" tint="-0.249977111117893"/>
      <name val="Calibri"/>
      <family val="2"/>
      <scheme val="minor"/>
    </font>
    <font>
      <b/>
      <u/>
      <sz val="12"/>
      <color theme="3" tint="-0.499984740745262"/>
      <name val="Calibri"/>
      <family val="2"/>
      <scheme val="minor"/>
    </font>
    <font>
      <b/>
      <sz val="14"/>
      <color indexed="17"/>
      <name val="Calibri"/>
      <family val="2"/>
      <scheme val="minor"/>
    </font>
    <font>
      <i/>
      <sz val="14"/>
      <name val="Calibri"/>
      <family val="2"/>
      <scheme val="minor"/>
    </font>
    <font>
      <sz val="14"/>
      <color theme="6" tint="-0.499984740745262"/>
      <name val="Calibri"/>
      <family val="2"/>
      <scheme val="minor"/>
    </font>
    <font>
      <b/>
      <sz val="8"/>
      <color theme="6" tint="-0.499984740745262"/>
      <name val="Calibri"/>
      <family val="2"/>
      <scheme val="minor"/>
    </font>
    <font>
      <sz val="8"/>
      <color theme="6" tint="-0.499984740745262"/>
      <name val="Calibri"/>
      <family val="2"/>
      <scheme val="minor"/>
    </font>
    <font>
      <b/>
      <sz val="11"/>
      <name val="Calibri"/>
      <family val="2"/>
      <scheme val="minor"/>
    </font>
    <font>
      <sz val="10"/>
      <color theme="6" tint="-0.249977111117893"/>
      <name val="Arial"/>
      <family val="2"/>
    </font>
    <font>
      <b/>
      <sz val="9"/>
      <color theme="6" tint="-0.249977111117893"/>
      <name val="Arial"/>
      <family val="2"/>
    </font>
    <font>
      <b/>
      <sz val="9"/>
      <color theme="9" tint="-0.249977111117893"/>
      <name val="Arial"/>
      <family val="2"/>
    </font>
    <font>
      <b/>
      <sz val="10"/>
      <color theme="9" tint="-0.249977111117893"/>
      <name val="Arial"/>
      <family val="2"/>
    </font>
    <font>
      <b/>
      <sz val="16"/>
      <color theme="9" tint="-0.249977111117893"/>
      <name val="Arial"/>
      <family val="2"/>
    </font>
    <font>
      <b/>
      <sz val="16"/>
      <color theme="6" tint="-0.249977111117893"/>
      <name val="Arial"/>
      <family val="2"/>
    </font>
    <font>
      <b/>
      <sz val="16"/>
      <name val="Arial Narrow"/>
      <family val="2"/>
    </font>
    <font>
      <b/>
      <sz val="18"/>
      <name val="Arial Narrow"/>
      <family val="2"/>
    </font>
    <font>
      <b/>
      <sz val="11"/>
      <color theme="0"/>
      <name val="Calibri"/>
      <family val="2"/>
      <scheme val="minor"/>
    </font>
    <font>
      <b/>
      <sz val="11"/>
      <color theme="6" tint="-0.249977111117893"/>
      <name val="Calibri"/>
      <family val="2"/>
      <scheme val="minor"/>
    </font>
    <font>
      <b/>
      <sz val="10"/>
      <color rgb="FFC00000"/>
      <name val="Calibri"/>
      <family val="2"/>
      <scheme val="minor"/>
    </font>
    <font>
      <b/>
      <sz val="11"/>
      <color theme="4" tint="-0.249977111117893"/>
      <name val="Calibri"/>
      <family val="2"/>
      <scheme val="minor"/>
    </font>
    <font>
      <b/>
      <sz val="9"/>
      <color theme="0"/>
      <name val="Calibri"/>
      <family val="2"/>
      <scheme val="minor"/>
    </font>
    <font>
      <b/>
      <sz val="11"/>
      <color theme="9" tint="-0.249977111117893"/>
      <name val="Calibri"/>
      <family val="2"/>
      <scheme val="minor"/>
    </font>
    <font>
      <b/>
      <sz val="8"/>
      <color theme="9" tint="-0.249977111117893"/>
      <name val="Calibri"/>
      <family val="2"/>
      <scheme val="minor"/>
    </font>
    <font>
      <b/>
      <sz val="8"/>
      <color rgb="FF7030A0"/>
      <name val="Calibri"/>
      <family val="2"/>
      <scheme val="minor"/>
    </font>
    <font>
      <b/>
      <u/>
      <sz val="12"/>
      <name val="Calibri"/>
      <family val="2"/>
      <scheme val="minor"/>
    </font>
    <font>
      <b/>
      <sz val="12"/>
      <color rgb="FFC00000"/>
      <name val="Calibri"/>
      <family val="2"/>
      <scheme val="minor"/>
    </font>
    <font>
      <b/>
      <sz val="10"/>
      <color rgb="FF7030A0"/>
      <name val="Calibri"/>
      <family val="2"/>
      <scheme val="minor"/>
    </font>
    <font>
      <sz val="10"/>
      <color theme="0"/>
      <name val="Calibri"/>
      <family val="2"/>
    </font>
    <font>
      <sz val="10"/>
      <color theme="8" tint="-0.499984740745262"/>
      <name val="Calibri"/>
      <family val="2"/>
    </font>
    <font>
      <sz val="10"/>
      <color theme="9" tint="-0.249977111117893"/>
      <name val="Calibri"/>
      <family val="2"/>
    </font>
    <font>
      <sz val="10"/>
      <color rgb="FFFF0000"/>
      <name val="Calibri"/>
      <family val="2"/>
    </font>
    <font>
      <b/>
      <sz val="18"/>
      <color rgb="FFC00000"/>
      <name val="Calibri"/>
      <family val="2"/>
      <scheme val="minor"/>
    </font>
    <font>
      <sz val="11"/>
      <name val="Calibri"/>
      <family val="2"/>
      <scheme val="minor"/>
    </font>
    <font>
      <sz val="12"/>
      <color theme="1"/>
      <name val="Calibri"/>
      <family val="2"/>
      <scheme val="minor"/>
    </font>
    <font>
      <b/>
      <sz val="11"/>
      <color theme="6" tint="-0.499984740745262"/>
      <name val="Calibri"/>
      <family val="2"/>
      <scheme val="minor"/>
    </font>
    <font>
      <sz val="11"/>
      <color theme="6" tint="-0.249977111117893"/>
      <name val="Calibri"/>
      <family val="2"/>
      <scheme val="minor"/>
    </font>
    <font>
      <b/>
      <sz val="10"/>
      <color theme="9" tint="-0.249977111117893"/>
      <name val="Calibri"/>
      <family val="2"/>
      <scheme val="minor"/>
    </font>
    <font>
      <b/>
      <sz val="10"/>
      <color theme="6" tint="-0.249977111117893"/>
      <name val="Calibri"/>
      <family val="2"/>
      <scheme val="minor"/>
    </font>
    <font>
      <i/>
      <sz val="10"/>
      <name val="Arial"/>
      <family val="2"/>
    </font>
    <font>
      <i/>
      <sz val="9"/>
      <name val="Calibri"/>
      <family val="2"/>
      <scheme val="minor"/>
    </font>
    <font>
      <b/>
      <i/>
      <sz val="11"/>
      <color theme="9" tint="-0.499984740745262"/>
      <name val="Calibri"/>
      <family val="2"/>
      <scheme val="minor"/>
    </font>
    <font>
      <b/>
      <sz val="10"/>
      <color theme="2" tint="-0.499984740745262"/>
      <name val="Calibri"/>
      <family val="2"/>
      <scheme val="minor"/>
    </font>
    <font>
      <sz val="14"/>
      <color rgb="FFC00000"/>
      <name val="Calibri"/>
      <family val="2"/>
      <scheme val="minor"/>
    </font>
    <font>
      <sz val="24"/>
      <name val="Arial"/>
      <family val="2"/>
    </font>
    <font>
      <b/>
      <sz val="12"/>
      <color theme="8" tint="-0.499984740745262"/>
      <name val="Calibri"/>
      <family val="2"/>
    </font>
    <font>
      <b/>
      <i/>
      <sz val="10"/>
      <color rgb="FF7030A0"/>
      <name val="Calibri"/>
      <family val="2"/>
      <scheme val="minor"/>
    </font>
    <font>
      <b/>
      <i/>
      <sz val="11"/>
      <color rgb="FF7030A0"/>
      <name val="Calibri"/>
      <family val="2"/>
      <scheme val="minor"/>
    </font>
    <font>
      <b/>
      <sz val="12"/>
      <color rgb="FF7030A0"/>
      <name val="Arial"/>
      <family val="2"/>
    </font>
    <font>
      <b/>
      <sz val="14"/>
      <color theme="8" tint="-0.499984740745262"/>
      <name val="Calibri"/>
      <family val="2"/>
    </font>
    <font>
      <b/>
      <sz val="10"/>
      <color theme="6" tint="-0.499984740745262"/>
      <name val="Calibri"/>
      <family val="2"/>
      <scheme val="minor"/>
    </font>
    <font>
      <sz val="11"/>
      <color rgb="FF00B050"/>
      <name val="Arial"/>
      <family val="2"/>
    </font>
    <font>
      <b/>
      <sz val="24"/>
      <name val="Arial"/>
      <family val="2"/>
    </font>
    <font>
      <sz val="9"/>
      <color rgb="FF7030A0"/>
      <name val="Calibri"/>
      <family val="2"/>
      <scheme val="minor"/>
    </font>
    <font>
      <b/>
      <sz val="10"/>
      <color theme="9" tint="-0.499984740745262"/>
      <name val="Arial"/>
      <family val="2"/>
    </font>
    <font>
      <b/>
      <sz val="12"/>
      <color rgb="FFFF0000"/>
      <name val="Arial"/>
      <family val="2"/>
    </font>
    <font>
      <b/>
      <sz val="16"/>
      <name val="Arial"/>
      <family val="2"/>
    </font>
    <font>
      <b/>
      <sz val="9"/>
      <name val="Arial"/>
      <family val="2"/>
    </font>
    <font>
      <b/>
      <sz val="10"/>
      <color theme="0"/>
      <name val="Arial"/>
      <family val="2"/>
    </font>
    <font>
      <b/>
      <sz val="8"/>
      <color theme="0" tint="-0.499984740745262"/>
      <name val="Calibri"/>
      <family val="2"/>
      <scheme val="minor"/>
    </font>
    <font>
      <b/>
      <sz val="12"/>
      <color theme="9" tint="-0.249977111117893"/>
      <name val="Arial"/>
      <family val="2"/>
    </font>
    <font>
      <b/>
      <sz val="12"/>
      <color rgb="FFC00000"/>
      <name val="Arial"/>
      <family val="2"/>
    </font>
    <font>
      <b/>
      <sz val="14"/>
      <color theme="0"/>
      <name val="Arial"/>
      <family val="2"/>
    </font>
    <font>
      <b/>
      <sz val="10"/>
      <color rgb="FFFF0000"/>
      <name val="Arial"/>
      <family val="2"/>
    </font>
    <font>
      <sz val="8"/>
      <name val="Arial"/>
      <family val="2"/>
    </font>
    <font>
      <sz val="11"/>
      <color theme="1"/>
      <name val="Rockwell"/>
      <family val="1"/>
    </font>
    <font>
      <b/>
      <sz val="20"/>
      <color theme="9" tint="-0.249977111117893"/>
      <name val="Calibri"/>
      <family val="2"/>
      <scheme val="minor"/>
    </font>
    <font>
      <sz val="10"/>
      <color theme="0" tint="-0.499984740745262"/>
      <name val="Calibri"/>
      <family val="2"/>
      <scheme val="minor"/>
    </font>
    <font>
      <i/>
      <sz val="11"/>
      <name val="Calibri"/>
      <family val="2"/>
      <scheme val="minor"/>
    </font>
    <font>
      <b/>
      <sz val="16"/>
      <name val="Calibri"/>
      <family val="2"/>
      <scheme val="minor"/>
    </font>
    <font>
      <sz val="12"/>
      <color theme="8" tint="-0.499984740745262"/>
      <name val="Calibri"/>
      <family val="2"/>
      <scheme val="minor"/>
    </font>
    <font>
      <sz val="11"/>
      <color theme="4" tint="-0.499984740745262"/>
      <name val="Arial"/>
      <family val="2"/>
    </font>
    <font>
      <b/>
      <u/>
      <sz val="12"/>
      <color theme="10"/>
      <name val="Calibri"/>
      <family val="2"/>
      <scheme val="minor"/>
    </font>
    <font>
      <u/>
      <sz val="11"/>
      <color theme="10"/>
      <name val="Calibri"/>
      <family val="2"/>
      <scheme val="minor"/>
    </font>
    <font>
      <b/>
      <u/>
      <sz val="11"/>
      <color theme="10"/>
      <name val="Calibri"/>
      <family val="2"/>
      <scheme val="minor"/>
    </font>
    <font>
      <b/>
      <u/>
      <sz val="12"/>
      <color indexed="12"/>
      <name val="Calibri"/>
      <family val="2"/>
      <scheme val="minor"/>
    </font>
    <font>
      <b/>
      <sz val="11"/>
      <color rgb="FF0070C0"/>
      <name val="Calibri"/>
      <family val="2"/>
      <scheme val="minor"/>
    </font>
    <font>
      <b/>
      <sz val="28"/>
      <color rgb="FF0070C0"/>
      <name val="Calibri"/>
      <family val="2"/>
      <scheme val="minor"/>
    </font>
    <font>
      <b/>
      <sz val="8"/>
      <name val="Arial"/>
      <family val="2"/>
    </font>
    <font>
      <sz val="16"/>
      <color theme="0"/>
      <name val="Arial"/>
      <family val="2"/>
    </font>
    <font>
      <sz val="11"/>
      <color rgb="FF303030"/>
      <name val="Calibri"/>
      <family val="2"/>
      <scheme val="minor"/>
    </font>
    <font>
      <b/>
      <sz val="12"/>
      <color indexed="10"/>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6"/>
      <color rgb="FF974807"/>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b/>
      <sz val="10"/>
      <color indexed="10"/>
      <name val="Arial"/>
      <family val="2"/>
    </font>
    <font>
      <sz val="8"/>
      <color indexed="22"/>
      <name val="Arial"/>
      <family val="2"/>
    </font>
    <font>
      <b/>
      <sz val="11"/>
      <color theme="1"/>
      <name val="Calibri"/>
      <family val="2"/>
      <scheme val="minor"/>
    </font>
    <font>
      <b/>
      <sz val="10"/>
      <color indexed="17"/>
      <name val="Arial"/>
      <family val="2"/>
    </font>
    <font>
      <b/>
      <sz val="10"/>
      <color indexed="12"/>
      <name val="Arial"/>
      <family val="2"/>
    </font>
    <font>
      <sz val="10"/>
      <color indexed="22"/>
      <name val="Arial"/>
      <family val="2"/>
    </font>
    <font>
      <sz val="8"/>
      <name val="MS Sans Serif"/>
      <family val="2"/>
    </font>
    <font>
      <b/>
      <sz val="20"/>
      <color indexed="12"/>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u/>
      <sz val="14"/>
      <name val="Arial"/>
      <family val="2"/>
    </font>
    <font>
      <b/>
      <u/>
      <sz val="10"/>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sz val="12"/>
      <color theme="9" tint="-0.499984740745262"/>
      <name val="Arial"/>
      <family val="2"/>
    </font>
    <font>
      <b/>
      <i/>
      <sz val="16"/>
      <name val="Arial"/>
      <family val="2"/>
    </font>
    <font>
      <b/>
      <sz val="10"/>
      <color rgb="FFC00000"/>
      <name val="Arial"/>
      <family val="2"/>
    </font>
    <font>
      <b/>
      <sz val="14"/>
      <color indexed="12"/>
      <name val="Calibri"/>
      <family val="2"/>
      <scheme val="minor"/>
    </font>
    <font>
      <b/>
      <sz val="14"/>
      <name val="Calibri"/>
      <family val="2"/>
      <scheme val="minor"/>
    </font>
    <font>
      <b/>
      <sz val="14"/>
      <color rgb="FF0000FF"/>
      <name val="Arial"/>
      <family val="2"/>
    </font>
    <font>
      <b/>
      <sz val="14"/>
      <color rgb="FFFF0000"/>
      <name val="Calibri"/>
      <family val="2"/>
      <scheme val="minor"/>
    </font>
    <font>
      <i/>
      <sz val="11"/>
      <color theme="9" tint="-0.499984740745262"/>
      <name val="Calibri"/>
      <family val="2"/>
      <scheme val="minor"/>
    </font>
    <font>
      <b/>
      <sz val="14"/>
      <color indexed="10"/>
      <name val="Calibri"/>
      <family val="2"/>
      <scheme val="minor"/>
    </font>
    <font>
      <sz val="14"/>
      <name val="Calibri"/>
      <family val="2"/>
      <scheme val="minor"/>
    </font>
    <font>
      <b/>
      <sz val="18"/>
      <color indexed="49"/>
      <name val="Arial"/>
      <family val="2"/>
    </font>
    <font>
      <b/>
      <sz val="10"/>
      <color indexed="9"/>
      <name val="Arial"/>
      <family val="2"/>
    </font>
    <font>
      <sz val="14"/>
      <name val="Rockwell"/>
      <family val="1"/>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indexed="60"/>
      <name val="Calibri"/>
      <family val="2"/>
    </font>
    <font>
      <b/>
      <sz val="12"/>
      <color indexed="57"/>
      <name val="Arial"/>
      <family val="2"/>
    </font>
    <font>
      <b/>
      <sz val="14"/>
      <color indexed="17"/>
      <name val="Calibri"/>
      <family val="2"/>
    </font>
    <font>
      <b/>
      <u/>
      <sz val="12"/>
      <name val="Arial"/>
      <family val="2"/>
    </font>
    <font>
      <i/>
      <sz val="12"/>
      <color indexed="12"/>
      <name val="Arial"/>
      <family val="2"/>
    </font>
    <font>
      <sz val="10"/>
      <color indexed="9"/>
      <name val="Arial"/>
      <family val="2"/>
    </font>
    <font>
      <sz val="10"/>
      <color indexed="12"/>
      <name val="Arial"/>
      <family val="2"/>
    </font>
    <font>
      <sz val="11"/>
      <color indexed="10"/>
      <name val="Arial"/>
      <family val="2"/>
    </font>
    <font>
      <i/>
      <sz val="11"/>
      <color indexed="9"/>
      <name val="Arial"/>
      <family val="2"/>
    </font>
    <font>
      <b/>
      <sz val="11"/>
      <color indexed="9"/>
      <name val="Arial"/>
      <family val="2"/>
    </font>
    <font>
      <sz val="11"/>
      <color indexed="9"/>
      <name val="Arial"/>
      <family val="2"/>
    </font>
    <font>
      <sz val="11"/>
      <color indexed="12"/>
      <name val="Arial"/>
      <family val="2"/>
    </font>
    <font>
      <sz val="12"/>
      <color indexed="12"/>
      <name val="Arial"/>
      <family val="2"/>
    </font>
    <font>
      <b/>
      <sz val="18"/>
      <color rgb="FF20759D"/>
      <name val="Arial"/>
      <family val="2"/>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sz val="10"/>
      <color indexed="81"/>
      <name val="Arial"/>
      <family val="2"/>
    </font>
    <font>
      <b/>
      <sz val="8"/>
      <color indexed="81"/>
      <name val="Tahoma"/>
      <family val="2"/>
    </font>
    <font>
      <sz val="8"/>
      <color indexed="81"/>
      <name val="Tahoma"/>
      <family val="2"/>
    </font>
    <font>
      <sz val="20"/>
      <color rgb="FF92D050"/>
      <name val="Arial"/>
      <family val="2"/>
    </font>
    <font>
      <sz val="10"/>
      <color indexed="10"/>
      <name val="Arial"/>
      <family val="2"/>
    </font>
    <font>
      <b/>
      <sz val="18"/>
      <color rgb="FF0000FF"/>
      <name val="Arial"/>
      <family val="2"/>
    </font>
    <font>
      <b/>
      <sz val="11"/>
      <color indexed="48"/>
      <name val="Arial"/>
      <family val="2"/>
    </font>
    <font>
      <b/>
      <sz val="11"/>
      <color indexed="17"/>
      <name val="Arial"/>
      <family val="2"/>
    </font>
    <font>
      <b/>
      <sz val="8"/>
      <color indexed="10"/>
      <name val="Arial"/>
      <family val="2"/>
    </font>
    <font>
      <b/>
      <i/>
      <sz val="9"/>
      <name val="Arial"/>
      <family val="2"/>
    </font>
    <font>
      <sz val="8"/>
      <color indexed="12"/>
      <name val="Arial"/>
      <family val="2"/>
    </font>
    <font>
      <b/>
      <i/>
      <sz val="11"/>
      <name val="Arial"/>
      <family val="2"/>
    </font>
    <font>
      <b/>
      <sz val="12"/>
      <color theme="8"/>
      <name val="Calibri"/>
      <family val="2"/>
      <scheme val="minor"/>
    </font>
    <font>
      <b/>
      <sz val="9"/>
      <color indexed="10"/>
      <name val="Arial"/>
      <family val="2"/>
    </font>
    <font>
      <b/>
      <sz val="8"/>
      <color indexed="12"/>
      <name val="Arial"/>
      <family val="2"/>
    </font>
    <font>
      <i/>
      <sz val="9"/>
      <name val="Arial"/>
      <family val="2"/>
    </font>
    <font>
      <sz val="7"/>
      <color indexed="12"/>
      <name val="Arial"/>
      <family val="2"/>
    </font>
    <font>
      <b/>
      <sz val="12"/>
      <color indexed="17"/>
      <name val="Arial"/>
      <family val="2"/>
    </font>
    <font>
      <sz val="7"/>
      <name val="Arial"/>
      <family val="2"/>
    </font>
    <font>
      <sz val="8"/>
      <color indexed="17"/>
      <name val="Arial"/>
      <family val="2"/>
    </font>
    <font>
      <sz val="8"/>
      <color indexed="10"/>
      <name val="Arial"/>
      <family val="2"/>
    </font>
    <font>
      <b/>
      <sz val="9"/>
      <color indexed="48"/>
      <name val="Arial"/>
      <family val="2"/>
    </font>
    <font>
      <b/>
      <sz val="9"/>
      <color indexed="17"/>
      <name val="Arial"/>
      <family val="2"/>
    </font>
    <font>
      <b/>
      <vertAlign val="superscript"/>
      <sz val="11"/>
      <color indexed="17"/>
      <name val="Arial"/>
      <family val="2"/>
    </font>
    <font>
      <b/>
      <sz val="12"/>
      <color indexed="9"/>
      <name val="Arial"/>
      <family val="2"/>
    </font>
    <font>
      <b/>
      <sz val="11"/>
      <color rgb="FF0000FF"/>
      <name val="Arial"/>
      <family val="2"/>
    </font>
    <font>
      <b/>
      <vertAlign val="superscript"/>
      <sz val="11"/>
      <color indexed="12"/>
      <name val="Arial"/>
      <family val="2"/>
    </font>
    <font>
      <vertAlign val="superscript"/>
      <sz val="11"/>
      <color indexed="12"/>
      <name val="Arial"/>
      <family val="2"/>
    </font>
    <font>
      <b/>
      <vertAlign val="superscript"/>
      <sz val="8"/>
      <color indexed="17"/>
      <name val="Arial"/>
      <family val="2"/>
    </font>
    <font>
      <b/>
      <sz val="8"/>
      <color indexed="17"/>
      <name val="Arial"/>
      <family val="2"/>
    </font>
    <font>
      <b/>
      <vertAlign val="superscript"/>
      <sz val="9"/>
      <name val="Arial"/>
      <family val="2"/>
    </font>
    <font>
      <vertAlign val="superscript"/>
      <sz val="8"/>
      <name val="Arial"/>
      <family val="2"/>
    </font>
    <font>
      <vertAlign val="superscript"/>
      <sz val="9"/>
      <name val="Arial"/>
      <family val="2"/>
    </font>
    <font>
      <b/>
      <vertAlign val="superscript"/>
      <sz val="8"/>
      <name val="Arial"/>
      <family val="2"/>
    </font>
    <font>
      <b/>
      <sz val="16"/>
      <color indexed="8"/>
      <name val="Calibri"/>
      <family val="2"/>
    </font>
    <font>
      <sz val="8"/>
      <color indexed="53"/>
      <name val="Arial"/>
      <family val="2"/>
    </font>
    <font>
      <sz val="12"/>
      <name val="Times New Roman"/>
      <family val="1"/>
    </font>
    <font>
      <b/>
      <u/>
      <sz val="14"/>
      <color indexed="30"/>
      <name val="Calibri"/>
      <family val="2"/>
    </font>
    <font>
      <b/>
      <sz val="7"/>
      <name val="Calibri"/>
      <family val="2"/>
      <scheme val="minor"/>
    </font>
    <font>
      <sz val="14"/>
      <name val="Verdana"/>
      <family val="2"/>
    </font>
    <font>
      <u/>
      <sz val="11"/>
      <color indexed="12"/>
      <name val="Arial"/>
      <family val="2"/>
    </font>
    <font>
      <b/>
      <sz val="12"/>
      <color indexed="8"/>
      <name val="Calibri"/>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b/>
      <sz val="20"/>
      <color theme="0"/>
      <name val="Calibri"/>
      <family val="2"/>
      <scheme val="minor"/>
    </font>
    <font>
      <b/>
      <u/>
      <sz val="28"/>
      <color theme="10"/>
      <name val="Calibri"/>
      <family val="2"/>
      <scheme val="minor"/>
    </font>
    <font>
      <b/>
      <sz val="22"/>
      <color rgb="FF92D050"/>
      <name val="Arial"/>
      <family val="2"/>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b/>
      <sz val="18"/>
      <color theme="0"/>
      <name val="Calibri"/>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theme="0"/>
      <name val="Calibri"/>
      <family val="2"/>
      <scheme val="minor"/>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sz val="22"/>
      <name val="Verdana"/>
      <family val="2"/>
    </font>
    <font>
      <b/>
      <sz val="20"/>
      <name val="Calibri"/>
      <family val="2"/>
      <scheme val="minor"/>
    </font>
    <font>
      <b/>
      <sz val="18"/>
      <color theme="0"/>
      <name val="Calibri"/>
      <family val="2"/>
      <scheme val="minor"/>
    </font>
    <font>
      <b/>
      <sz val="24"/>
      <name val="Calibri"/>
      <family val="2"/>
      <scheme val="minor"/>
    </font>
    <font>
      <sz val="9"/>
      <color theme="1" tint="0.499984740745262"/>
      <name val="Calibri"/>
      <family val="2"/>
      <scheme val="minor"/>
    </font>
    <font>
      <sz val="10"/>
      <color theme="6" tint="-0.249977111117893"/>
      <name val="Calibri"/>
      <family val="2"/>
      <scheme val="minor"/>
    </font>
    <font>
      <sz val="11"/>
      <color rgb="FF00B050"/>
      <name val="Calibri"/>
      <family val="2"/>
      <scheme val="minor"/>
    </font>
    <font>
      <b/>
      <i/>
      <sz val="10"/>
      <name val="Calibri"/>
      <family val="2"/>
      <scheme val="minor"/>
    </font>
    <font>
      <sz val="10"/>
      <color theme="0"/>
      <name val="Calibri"/>
      <family val="2"/>
      <scheme val="minor"/>
    </font>
    <font>
      <sz val="9"/>
      <color rgb="FF0070C0"/>
      <name val="Calibri"/>
      <family val="2"/>
      <scheme val="minor"/>
    </font>
    <font>
      <sz val="9"/>
      <color rgb="FFC00000"/>
      <name val="Calibri"/>
      <family val="2"/>
      <scheme val="minor"/>
    </font>
    <font>
      <sz val="12"/>
      <color rgb="FFC00000"/>
      <name val="Calibri"/>
      <family val="2"/>
      <scheme val="minor"/>
    </font>
    <font>
      <sz val="12"/>
      <color theme="0"/>
      <name val="Calibri"/>
      <family val="2"/>
      <scheme val="minor"/>
    </font>
    <font>
      <b/>
      <sz val="16"/>
      <color theme="0"/>
      <name val="Calibri"/>
      <family val="2"/>
      <scheme val="minor"/>
    </font>
    <font>
      <b/>
      <sz val="10"/>
      <color theme="3" tint="0.39997558519241921"/>
      <name val="Calibri"/>
      <family val="2"/>
      <scheme val="minor"/>
    </font>
    <font>
      <sz val="10"/>
      <color rgb="FF00B050"/>
      <name val="Calibri"/>
      <family val="2"/>
      <scheme val="minor"/>
    </font>
    <font>
      <sz val="10"/>
      <color theme="8" tint="-0.499984740745262"/>
      <name val="Calibri"/>
      <family val="2"/>
      <scheme val="minor"/>
    </font>
    <font>
      <sz val="10"/>
      <color theme="9" tint="-0.249977111117893"/>
      <name val="Calibri"/>
      <family val="2"/>
      <scheme val="minor"/>
    </font>
    <font>
      <sz val="9"/>
      <color rgb="FF92D050"/>
      <name val="Calibri"/>
      <family val="2"/>
      <scheme val="minor"/>
    </font>
    <font>
      <b/>
      <sz val="10"/>
      <color rgb="FF92D050"/>
      <name val="Calibri"/>
      <family val="2"/>
      <scheme val="minor"/>
    </font>
    <font>
      <sz val="12"/>
      <color rgb="FF92D050"/>
      <name val="Calibri"/>
      <family val="2"/>
      <scheme val="minor"/>
    </font>
    <font>
      <sz val="9"/>
      <color rgb="FF76933C"/>
      <name val="Calibri"/>
      <family val="2"/>
      <scheme val="minor"/>
    </font>
    <font>
      <b/>
      <sz val="10"/>
      <color rgb="FF76933C"/>
      <name val="Calibri"/>
      <family val="2"/>
      <scheme val="minor"/>
    </font>
    <font>
      <sz val="12"/>
      <color rgb="FF76933C"/>
      <name val="Calibri"/>
      <family val="2"/>
      <scheme val="minor"/>
    </font>
    <font>
      <b/>
      <sz val="8"/>
      <color rgb="FF00B050"/>
      <name val="Calibri"/>
      <family val="2"/>
      <scheme val="minor"/>
    </font>
    <font>
      <b/>
      <sz val="11"/>
      <color theme="0" tint="-0.499984740745262"/>
      <name val="Calibri"/>
      <family val="2"/>
      <scheme val="minor"/>
    </font>
    <font>
      <sz val="10"/>
      <color rgb="FFC00000"/>
      <name val="Calibri"/>
      <family val="2"/>
      <scheme val="minor"/>
    </font>
    <font>
      <b/>
      <sz val="12"/>
      <color rgb="FF974706"/>
      <name val="Calibri"/>
      <family val="2"/>
      <scheme val="minor"/>
    </font>
    <font>
      <b/>
      <sz val="12"/>
      <color rgb="FF0066CC"/>
      <name val="Calibri"/>
      <family val="2"/>
      <scheme val="minor"/>
    </font>
    <font>
      <sz val="10"/>
      <color rgb="FF0066CC"/>
      <name val="Calibri"/>
      <family val="2"/>
      <scheme val="minor"/>
    </font>
    <font>
      <sz val="12"/>
      <color rgb="FF0066CC"/>
      <name val="Calibri"/>
      <family val="2"/>
      <scheme val="minor"/>
    </font>
    <font>
      <sz val="9"/>
      <color rgb="FF008000"/>
      <name val="Calibri"/>
      <family val="2"/>
      <scheme val="minor"/>
    </font>
    <font>
      <sz val="9"/>
      <color rgb="FF0066CC"/>
      <name val="Calibri"/>
      <family val="2"/>
      <scheme val="minor"/>
    </font>
    <font>
      <sz val="8"/>
      <color theme="1" tint="0.499984740745262"/>
      <name val="Calibri"/>
      <family val="2"/>
      <scheme val="minor"/>
    </font>
    <font>
      <b/>
      <sz val="8"/>
      <color rgb="FF0066CC"/>
      <name val="Calibri"/>
      <family val="2"/>
      <scheme val="minor"/>
    </font>
    <font>
      <sz val="8"/>
      <color rgb="FF0066CC"/>
      <name val="Calibri"/>
      <family val="2"/>
      <scheme val="minor"/>
    </font>
    <font>
      <b/>
      <sz val="8"/>
      <name val="Calibri"/>
      <family val="2"/>
      <scheme val="minor"/>
    </font>
    <font>
      <sz val="16"/>
      <name val="Calibri"/>
      <family val="2"/>
      <scheme val="minor"/>
    </font>
    <font>
      <b/>
      <sz val="10"/>
      <color theme="1"/>
      <name val="Calibri"/>
      <family val="2"/>
      <scheme val="minor"/>
    </font>
    <font>
      <sz val="10"/>
      <color rgb="FFC00000"/>
      <name val="Arial"/>
      <family val="2"/>
    </font>
    <font>
      <b/>
      <sz val="11"/>
      <color theme="0" tint="-0.14999847407452621"/>
      <name val="Calibri"/>
      <family val="2"/>
      <scheme val="minor"/>
    </font>
    <font>
      <b/>
      <sz val="10"/>
      <color theme="0" tint="-0.34998626667073579"/>
      <name val="Calibri"/>
      <family val="2"/>
      <scheme val="minor"/>
    </font>
    <font>
      <b/>
      <sz val="11"/>
      <color theme="1" tint="0.34998626667073579"/>
      <name val="Calibri"/>
      <family val="2"/>
      <scheme val="minor"/>
    </font>
    <font>
      <b/>
      <sz val="22"/>
      <color rgb="FF92D050"/>
      <name val="Verdana"/>
      <family val="2"/>
    </font>
    <font>
      <b/>
      <sz val="48"/>
      <color rgb="FFFFFF00"/>
      <name val="Arial"/>
      <family val="2"/>
    </font>
    <font>
      <sz val="14"/>
      <color theme="1" tint="0.34998626667073579"/>
      <name val="Calibri"/>
      <family val="2"/>
      <scheme val="minor"/>
    </font>
    <font>
      <b/>
      <sz val="11"/>
      <color rgb="FF0066CC"/>
      <name val="Calibri"/>
      <family val="2"/>
      <scheme val="minor"/>
    </font>
    <font>
      <sz val="11"/>
      <color rgb="FF0066CC"/>
      <name val="Calibri"/>
      <family val="2"/>
      <scheme val="minor"/>
    </font>
    <font>
      <b/>
      <sz val="22"/>
      <name val="Verdana"/>
      <family val="2"/>
    </font>
    <font>
      <sz val="11"/>
      <color theme="1"/>
      <name val="Arial"/>
      <family val="2"/>
    </font>
    <font>
      <b/>
      <sz val="36"/>
      <color rgb="FFFFFF00"/>
      <name val="Arial"/>
      <family val="2"/>
    </font>
    <font>
      <b/>
      <sz val="28"/>
      <color rgb="FFFFFF00"/>
      <name val="Calibri"/>
      <family val="2"/>
      <scheme val="minor"/>
    </font>
    <font>
      <b/>
      <sz val="22"/>
      <color theme="9"/>
      <name val="Arial"/>
      <family val="2"/>
    </font>
    <font>
      <b/>
      <sz val="26"/>
      <color rgb="FF92D050"/>
      <name val="Arial"/>
      <family val="2"/>
    </font>
    <font>
      <b/>
      <sz val="22"/>
      <color rgb="FFFFFF00"/>
      <name val="Arial"/>
      <family val="2"/>
    </font>
    <font>
      <sz val="18"/>
      <color indexed="12"/>
      <name val="Calibri"/>
      <family val="2"/>
      <scheme val="minor"/>
    </font>
    <font>
      <b/>
      <u/>
      <sz val="22"/>
      <color theme="10"/>
      <name val="Arial"/>
      <family val="2"/>
    </font>
    <font>
      <b/>
      <sz val="20"/>
      <color rgb="FFFFFF00"/>
      <name val="Arial"/>
      <family val="2"/>
    </font>
    <font>
      <b/>
      <sz val="16"/>
      <color rgb="FF92D050"/>
      <name val="Arial"/>
      <family val="2"/>
    </font>
    <font>
      <b/>
      <sz val="20"/>
      <color theme="0"/>
      <name val="Arial"/>
      <family val="2"/>
    </font>
    <font>
      <u/>
      <sz val="24"/>
      <color rgb="FF92D050"/>
      <name val="Arial"/>
      <family val="2"/>
    </font>
    <font>
      <sz val="24"/>
      <color rgb="FF92D050"/>
      <name val="Arial"/>
      <family val="2"/>
    </font>
    <font>
      <sz val="16"/>
      <color indexed="12"/>
      <name val="Calibri"/>
      <family val="2"/>
      <scheme val="minor"/>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22"/>
      <color rgb="FFC00000"/>
      <name val="Calibri"/>
      <family val="2"/>
      <scheme val="minor"/>
    </font>
    <font>
      <b/>
      <sz val="16"/>
      <color rgb="FF4472C4"/>
      <name val="Calibri"/>
      <family val="2"/>
      <scheme val="minor"/>
    </font>
    <font>
      <b/>
      <sz val="16"/>
      <color rgb="FFFF0000"/>
      <name val="Calibri"/>
      <family val="2"/>
      <scheme val="minor"/>
    </font>
    <font>
      <b/>
      <sz val="18"/>
      <color rgb="FF800080"/>
      <name val="Calibri"/>
      <family val="2"/>
      <scheme val="minor"/>
    </font>
    <font>
      <b/>
      <sz val="22"/>
      <color rgb="FF0070C0"/>
      <name val="Calibri"/>
      <family val="2"/>
      <scheme val="minor"/>
    </font>
    <font>
      <b/>
      <sz val="26"/>
      <color rgb="FF800080"/>
      <name val="Calibri"/>
      <family val="2"/>
      <scheme val="minor"/>
    </font>
    <font>
      <b/>
      <sz val="22"/>
      <color indexed="12"/>
      <name val="Calibri"/>
      <family val="2"/>
      <scheme val="minor"/>
    </font>
    <font>
      <b/>
      <sz val="20"/>
      <color indexed="10"/>
      <name val="Calibri"/>
      <family val="2"/>
      <scheme val="minor"/>
    </font>
    <font>
      <sz val="22"/>
      <name val="Calibri"/>
      <family val="2"/>
      <scheme val="minor"/>
    </font>
    <font>
      <i/>
      <sz val="22"/>
      <name val="Calibri"/>
      <family val="2"/>
      <scheme val="minor"/>
    </font>
    <font>
      <b/>
      <sz val="18"/>
      <color rgb="FF0070C0"/>
      <name val="Calibri"/>
      <family val="2"/>
      <scheme val="minor"/>
    </font>
    <font>
      <b/>
      <sz val="16"/>
      <color rgb="FF0070C0"/>
      <name val="Calibri"/>
      <family val="2"/>
      <scheme val="minor"/>
    </font>
    <font>
      <b/>
      <sz val="18"/>
      <color indexed="12"/>
      <name val="Calibri"/>
      <family val="2"/>
      <scheme val="minor"/>
    </font>
    <font>
      <sz val="14"/>
      <color theme="0"/>
      <name val="Calibri"/>
      <family val="2"/>
      <scheme val="minor"/>
    </font>
    <font>
      <b/>
      <sz val="14"/>
      <color rgb="FF800080"/>
      <name val="Calibri"/>
      <family val="2"/>
      <scheme val="minor"/>
    </font>
    <font>
      <b/>
      <sz val="20"/>
      <color indexed="10"/>
      <name val="Calibri"/>
      <family val="2"/>
    </font>
    <font>
      <sz val="20"/>
      <color theme="4"/>
      <name val="Calibri"/>
      <family val="2"/>
      <scheme val="minor"/>
    </font>
    <font>
      <b/>
      <sz val="16"/>
      <color rgb="FF800080"/>
      <name val="Calibri"/>
      <family val="2"/>
      <scheme val="minor"/>
    </font>
    <font>
      <b/>
      <sz val="16"/>
      <color rgb="FFC00000"/>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6"/>
      <color theme="9" tint="-0.249977111117893"/>
      <name val="Calibri"/>
      <family val="2"/>
      <scheme val="minor"/>
    </font>
    <font>
      <sz val="20"/>
      <color theme="2" tint="-0.749992370372631"/>
      <name val="Calibri"/>
      <family val="2"/>
      <scheme val="minor"/>
    </font>
    <font>
      <b/>
      <u/>
      <sz val="16"/>
      <name val="Arial"/>
      <family val="2"/>
    </font>
    <font>
      <b/>
      <u/>
      <sz val="14"/>
      <color theme="10"/>
      <name val="Arial"/>
      <family val="2"/>
    </font>
    <font>
      <sz val="22"/>
      <color rgb="FFFFFF00"/>
      <name val="Verdana"/>
      <family val="2"/>
    </font>
    <font>
      <b/>
      <sz val="12"/>
      <color rgb="FF0033CC"/>
      <name val="Calibri"/>
      <family val="2"/>
      <scheme val="minor"/>
    </font>
    <font>
      <b/>
      <sz val="24"/>
      <color rgb="FFFFFF00"/>
      <name val="Arial"/>
      <family val="2"/>
    </font>
    <font>
      <b/>
      <sz val="24"/>
      <color rgb="FF92D050"/>
      <name val="Arial"/>
      <family val="2"/>
    </font>
    <font>
      <b/>
      <sz val="24"/>
      <color theme="0"/>
      <name val="Arial"/>
      <family val="2"/>
    </font>
    <font>
      <sz val="24"/>
      <color theme="0"/>
      <name val="Arial"/>
      <family val="2"/>
    </font>
    <font>
      <sz val="18"/>
      <color theme="0"/>
      <name val="Calibri"/>
      <family val="2"/>
      <scheme val="minor"/>
    </font>
    <font>
      <b/>
      <sz val="18"/>
      <color theme="1"/>
      <name val="Calibri"/>
      <family val="2"/>
      <scheme val="minor"/>
    </font>
    <font>
      <sz val="18"/>
      <color rgb="FF222222"/>
      <name val="Arial"/>
      <family val="2"/>
    </font>
    <font>
      <b/>
      <u/>
      <sz val="18"/>
      <color theme="10"/>
      <name val="Calibri"/>
      <family val="2"/>
      <scheme val="minor"/>
    </font>
    <font>
      <b/>
      <sz val="18"/>
      <color rgb="FFFFFF00"/>
      <name val="Calibri"/>
      <family val="2"/>
      <scheme val="minor"/>
    </font>
    <font>
      <i/>
      <sz val="18"/>
      <color theme="0"/>
      <name val="Calibri"/>
      <family val="2"/>
      <scheme val="minor"/>
    </font>
    <font>
      <sz val="16"/>
      <color theme="1"/>
      <name val="Calibri"/>
      <family val="2"/>
      <scheme val="minor"/>
    </font>
    <font>
      <sz val="16"/>
      <color theme="0"/>
      <name val="Calibri"/>
      <family val="2"/>
      <scheme val="minor"/>
    </font>
    <font>
      <i/>
      <sz val="14"/>
      <color theme="0"/>
      <name val="Calibri"/>
      <family val="2"/>
      <scheme val="minor"/>
    </font>
    <font>
      <sz val="14"/>
      <color theme="0"/>
      <name val="Arial"/>
      <family val="2"/>
    </font>
    <font>
      <sz val="14"/>
      <color theme="1"/>
      <name val="Calibri"/>
      <family val="2"/>
      <scheme val="minor"/>
    </font>
    <font>
      <sz val="22"/>
      <color theme="1"/>
      <name val="Calibri"/>
      <family val="2"/>
      <scheme val="minor"/>
    </font>
    <font>
      <u/>
      <sz val="16"/>
      <color indexed="12"/>
      <name val="Arial"/>
      <family val="2"/>
    </font>
    <font>
      <sz val="11"/>
      <color theme="0"/>
      <name val="Calibri"/>
      <family val="2"/>
      <scheme val="minor"/>
    </font>
    <font>
      <sz val="12"/>
      <color rgb="FFFFFF00"/>
      <name val="Calibri"/>
      <family val="2"/>
      <scheme val="minor"/>
    </font>
    <font>
      <b/>
      <sz val="16"/>
      <color theme="0" tint="-4.9989318521683403E-2"/>
      <name val="Calibri"/>
      <family val="2"/>
      <scheme val="minor"/>
    </font>
    <font>
      <sz val="10"/>
      <color theme="0" tint="-4.9989318521683403E-2"/>
      <name val="Arial"/>
      <family val="2"/>
    </font>
    <font>
      <sz val="20"/>
      <color theme="0" tint="-4.9989318521683403E-2"/>
      <name val="Arial"/>
      <family val="2"/>
    </font>
    <font>
      <b/>
      <sz val="16"/>
      <color rgb="FFFFFF00"/>
      <name val="Calibri"/>
      <family val="2"/>
      <scheme val="minor"/>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FF"/>
      <name val="Calibri"/>
      <family val="2"/>
      <scheme val="minor"/>
    </font>
    <font>
      <b/>
      <sz val="16"/>
      <color rgb="FF000000"/>
      <name val="Calibri"/>
      <family val="2"/>
      <scheme val="minor"/>
    </font>
    <font>
      <sz val="20"/>
      <color theme="0"/>
      <name val="Calibri"/>
      <family val="2"/>
      <scheme val="minor"/>
    </font>
    <font>
      <sz val="18"/>
      <color theme="1" tint="0.499984740745262"/>
      <name val="Calibri"/>
      <family val="2"/>
      <scheme val="minor"/>
    </font>
    <font>
      <b/>
      <sz val="18"/>
      <color theme="8" tint="-0.499984740745262"/>
      <name val="Calibri"/>
      <family val="2"/>
      <scheme val="minor"/>
    </font>
    <font>
      <sz val="18"/>
      <color theme="9" tint="-0.249977111117893"/>
      <name val="Calibri"/>
      <family val="2"/>
      <scheme val="minor"/>
    </font>
    <font>
      <sz val="18"/>
      <color rgb="FFC00000"/>
      <name val="Calibri"/>
      <family val="2"/>
      <scheme val="minor"/>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8"/>
      <name val="Calibri"/>
      <family val="2"/>
    </font>
    <font>
      <b/>
      <sz val="14"/>
      <color theme="0"/>
      <name val="Calibri"/>
      <family val="2"/>
    </font>
    <font>
      <b/>
      <u/>
      <sz val="14"/>
      <color theme="10"/>
      <name val="Calibri"/>
      <family val="2"/>
      <scheme val="minor"/>
    </font>
    <font>
      <b/>
      <sz val="12"/>
      <color indexed="10"/>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7"/>
      <name val="Calibri"/>
      <family val="2"/>
      <scheme val="minor"/>
    </font>
    <font>
      <sz val="14"/>
      <color indexed="9"/>
      <name val="Calibri"/>
      <family val="2"/>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14"/>
      <color rgb="FF92D050"/>
      <name val="Arial"/>
      <family val="2"/>
    </font>
    <font>
      <i/>
      <sz val="14"/>
      <color theme="0"/>
      <name val="Verdana"/>
      <family val="2"/>
    </font>
    <font>
      <b/>
      <sz val="16"/>
      <color rgb="FF0033CC"/>
      <name val="Calibri"/>
      <family val="2"/>
      <scheme val="minor"/>
    </font>
    <font>
      <b/>
      <sz val="18"/>
      <color rgb="FFFF0000"/>
      <name val="Calibri"/>
      <family val="2"/>
      <scheme val="minor"/>
    </font>
    <font>
      <b/>
      <sz val="18"/>
      <color rgb="FF339933"/>
      <name val="Calibri"/>
      <family val="2"/>
      <scheme val="minor"/>
    </font>
    <font>
      <b/>
      <sz val="14"/>
      <color theme="6" tint="-0.249977111117893"/>
      <name val="Calibri"/>
      <family val="2"/>
      <scheme val="minor"/>
    </font>
    <font>
      <b/>
      <sz val="14"/>
      <color theme="1" tint="0.499984740745262"/>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b/>
      <sz val="14"/>
      <color theme="1"/>
      <name val="Calibri"/>
      <family val="2"/>
      <scheme val="minor"/>
    </font>
    <font>
      <b/>
      <sz val="14"/>
      <color rgb="FF339933"/>
      <name val="Calibri"/>
      <family val="2"/>
      <scheme val="minor"/>
    </font>
    <font>
      <u/>
      <sz val="14"/>
      <color theme="10"/>
      <name val="Calibri"/>
      <family val="2"/>
      <scheme val="minor"/>
    </font>
    <font>
      <b/>
      <sz val="16"/>
      <color rgb="FFFFFF00"/>
      <name val="Arial"/>
      <family val="2"/>
    </font>
    <font>
      <sz val="10"/>
      <name val="Verdana"/>
      <family val="2"/>
    </font>
    <font>
      <b/>
      <sz val="12"/>
      <name val="Verdana"/>
      <family val="2"/>
    </font>
    <font>
      <b/>
      <sz val="14"/>
      <name val="Verdana"/>
      <family val="2"/>
    </font>
    <font>
      <sz val="12"/>
      <color indexed="9"/>
      <name val="Arial"/>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sz val="36"/>
      <color rgb="FF0000FF"/>
      <name val="Wingdings"/>
      <charset val="2"/>
    </font>
    <font>
      <sz val="36"/>
      <color rgb="FFFF0000"/>
      <name val="Wingdings 2"/>
      <family val="1"/>
      <charset val="2"/>
    </font>
    <font>
      <b/>
      <sz val="20"/>
      <name val="Arial Narrow"/>
      <family val="2"/>
    </font>
    <font>
      <b/>
      <sz val="24"/>
      <name val="Arial Narrow"/>
      <family val="2"/>
    </font>
    <font>
      <sz val="24"/>
      <name val="Arial Narrow"/>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14"/>
      <color theme="3"/>
      <name val="Calibri"/>
      <family val="2"/>
    </font>
    <font>
      <b/>
      <sz val="14"/>
      <color rgb="FFFF0000"/>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14"/>
      <color theme="0" tint="-4.9989318521683403E-2"/>
      <name val="Calibri"/>
      <family val="2"/>
      <scheme val="minor"/>
    </font>
  </fonts>
  <fills count="151">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5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patternFill>
    </fill>
    <fill>
      <patternFill patternType="solid">
        <fgColor indexed="45"/>
      </patternFill>
    </fill>
    <fill>
      <patternFill patternType="solid">
        <fgColor indexed="42"/>
      </patternFill>
    </fill>
    <fill>
      <patternFill patternType="solid">
        <fgColor indexed="55"/>
      </patternFill>
    </fill>
    <fill>
      <patternFill patternType="solid">
        <fgColor indexed="26"/>
        <bgColor indexed="64"/>
      </patternFill>
    </fill>
    <fill>
      <patternFill patternType="gray0625"/>
    </fill>
    <fill>
      <patternFill patternType="solid">
        <fgColor theme="0"/>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rgb="FF7030A0"/>
        <bgColor indexed="64"/>
      </patternFill>
    </fill>
    <fill>
      <patternFill patternType="solid">
        <fgColor rgb="FFFFFF99"/>
        <bgColor indexed="64"/>
      </patternFill>
    </fill>
    <fill>
      <patternFill patternType="solid">
        <fgColor theme="1" tint="0.34998626667073579"/>
        <bgColor indexed="64"/>
      </patternFill>
    </fill>
    <fill>
      <patternFill patternType="gray0625">
        <bgColor theme="0"/>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gray0625">
        <bgColor indexed="26"/>
      </patternFill>
    </fill>
    <fill>
      <patternFill patternType="gray0625">
        <bgColor theme="6" tint="-0.249977111117893"/>
      </patternFill>
    </fill>
    <fill>
      <patternFill patternType="gray0625">
        <bgColor theme="9" tint="-0.249977111117893"/>
      </patternFill>
    </fill>
    <fill>
      <patternFill patternType="solid">
        <fgColor rgb="FF92D050"/>
        <bgColor indexed="64"/>
      </patternFill>
    </fill>
    <fill>
      <patternFill patternType="solid">
        <fgColor theme="0" tint="-0.499984740745262"/>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4"/>
        <bgColor indexed="64"/>
      </patternFill>
    </fill>
    <fill>
      <patternFill patternType="solid">
        <fgColor indexed="43"/>
        <bgColor indexed="64"/>
      </patternFill>
    </fill>
    <fill>
      <patternFill patternType="solid">
        <fgColor rgb="FFFFFFCC"/>
        <bgColor indexed="64"/>
      </patternFill>
    </fill>
    <fill>
      <patternFill patternType="solid">
        <fgColor theme="0" tint="-0.14996795556505021"/>
        <bgColor indexed="64"/>
      </patternFill>
    </fill>
    <fill>
      <patternFill patternType="solid">
        <fgColor indexed="65"/>
        <bgColor indexed="64"/>
      </patternFill>
    </fill>
    <fill>
      <patternFill patternType="solid">
        <fgColor indexed="46"/>
        <bgColor indexed="64"/>
      </patternFill>
    </fill>
    <fill>
      <patternFill patternType="solid">
        <fgColor theme="0"/>
        <bgColor indexed="9"/>
      </patternFill>
    </fill>
    <fill>
      <patternFill patternType="solid">
        <fgColor indexed="26"/>
        <bgColor indexed="9"/>
      </patternFill>
    </fill>
    <fill>
      <patternFill patternType="solid">
        <fgColor rgb="FFFFFFCC"/>
        <bgColor indexed="9"/>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22"/>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42"/>
        <bgColor indexed="64"/>
      </patternFill>
    </fill>
    <fill>
      <patternFill patternType="solid">
        <fgColor theme="1" tint="0.499984740745262"/>
        <bgColor indexed="64"/>
      </patternFill>
    </fill>
    <fill>
      <patternFill patternType="solid">
        <fgColor indexed="31"/>
        <bgColor indexed="64"/>
      </patternFill>
    </fill>
    <fill>
      <patternFill patternType="solid">
        <fgColor rgb="FFCCCCFF"/>
        <bgColor indexed="64"/>
      </patternFill>
    </fill>
    <fill>
      <patternFill patternType="solid">
        <fgColor indexed="23"/>
        <bgColor indexed="64"/>
      </patternFill>
    </fill>
    <fill>
      <patternFill patternType="solid">
        <fgColor indexed="63"/>
        <bgColor indexed="64"/>
      </patternFill>
    </fill>
    <fill>
      <patternFill patternType="solid">
        <fgColor rgb="FFCC99FF"/>
        <bgColor indexed="64"/>
      </patternFill>
    </fill>
    <fill>
      <patternFill patternType="solid">
        <fgColor indexed="12"/>
        <bgColor indexed="64"/>
      </patternFill>
    </fill>
    <fill>
      <patternFill patternType="solid">
        <fgColor indexed="11"/>
        <bgColor indexed="64"/>
      </patternFill>
    </fill>
    <fill>
      <patternFill patternType="solid">
        <fgColor indexed="51"/>
        <bgColor indexed="64"/>
      </patternFill>
    </fill>
    <fill>
      <patternFill patternType="solid">
        <fgColor rgb="FFFF99CC"/>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theme="0" tint="-4.9989318521683403E-2"/>
        <bgColor indexed="64"/>
      </patternFill>
    </fill>
    <fill>
      <patternFill patternType="solid">
        <fgColor theme="5"/>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rgb="FFCC00FF"/>
        <bgColor indexed="64"/>
      </patternFill>
    </fill>
    <fill>
      <patternFill patternType="solid">
        <fgColor rgb="FFC00000"/>
        <bgColor indexed="64"/>
      </patternFill>
    </fill>
    <fill>
      <patternFill patternType="gray0625">
        <bgColor rgb="FF92D050"/>
      </patternFill>
    </fill>
    <fill>
      <patternFill patternType="solid">
        <fgColor theme="9" tint="0.79998168889431442"/>
        <bgColor indexed="64"/>
      </patternFill>
    </fill>
    <fill>
      <patternFill patternType="solid">
        <fgColor rgb="FF800080"/>
        <bgColor indexed="64"/>
      </patternFill>
    </fill>
    <fill>
      <patternFill patternType="solid">
        <fgColor rgb="FF5B9BD5"/>
        <bgColor indexed="64"/>
      </patternFill>
    </fill>
    <fill>
      <patternFill patternType="solid">
        <fgColor rgb="FF66CCFF"/>
        <bgColor indexed="64"/>
      </patternFill>
    </fill>
    <fill>
      <patternFill patternType="solid">
        <fgColor theme="9" tint="0.39997558519241921"/>
        <bgColor indexed="64"/>
      </patternFill>
    </fill>
    <fill>
      <patternFill patternType="solid">
        <fgColor rgb="FFF2F2F2"/>
        <bgColor indexed="64"/>
      </patternFill>
    </fill>
    <fill>
      <patternFill patternType="solid">
        <fgColor rgb="FF4472C4"/>
        <bgColor indexed="64"/>
      </patternFill>
    </fill>
    <fill>
      <patternFill patternType="solid">
        <fgColor rgb="FFFF0000"/>
        <bgColor indexed="64"/>
      </patternFill>
    </fill>
    <fill>
      <patternFill patternType="solid">
        <fgColor rgb="FFA9D08E"/>
        <bgColor indexed="64"/>
      </patternFill>
    </fill>
    <fill>
      <patternFill patternType="solid">
        <fgColor theme="7" tint="0.79998168889431442"/>
        <bgColor indexed="64"/>
      </patternFill>
    </fill>
    <fill>
      <patternFill patternType="solid">
        <fgColor rgb="FFED7D31"/>
        <bgColor indexed="64"/>
      </patternFill>
    </fill>
    <fill>
      <patternFill patternType="solid">
        <fgColor rgb="FF00B050"/>
        <bgColor indexed="64"/>
      </patternFill>
    </fill>
  </fills>
  <borders count="37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bottom/>
      <diagonal/>
    </border>
    <border>
      <left/>
      <right style="mediumDashed">
        <color indexed="64"/>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double">
        <color theme="0" tint="-0.499984740745262"/>
      </bottom>
      <diagonal/>
    </border>
    <border>
      <left style="medium">
        <color theme="6" tint="-0.24994659260841701"/>
      </left>
      <right/>
      <top/>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right style="medium">
        <color theme="6" tint="-0.24994659260841701"/>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hair">
        <color theme="1" tint="0.499984740745262"/>
      </left>
      <right/>
      <top/>
      <bottom style="thin">
        <color indexed="64"/>
      </bottom>
      <diagonal/>
    </border>
    <border>
      <left/>
      <right style="hair">
        <color theme="1" tint="0.499984740745262"/>
      </right>
      <top/>
      <bottom style="thin">
        <color indexed="64"/>
      </bottom>
      <diagonal/>
    </border>
    <border>
      <left style="hair">
        <color theme="1" tint="0.499984740745262"/>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top style="thin">
        <color theme="1" tint="0.34998626667073579"/>
      </top>
      <bottom/>
      <diagonal/>
    </border>
    <border>
      <left style="thin">
        <color theme="1" tint="0.34998626667073579"/>
      </left>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thin">
        <color theme="1" tint="0.499984740745262"/>
      </right>
      <top/>
      <bottom style="hair">
        <color theme="1" tint="0.499984740745262"/>
      </bottom>
      <diagonal/>
    </border>
    <border>
      <left style="thin">
        <color theme="1" tint="0.499984740745262"/>
      </left>
      <right/>
      <top style="thin">
        <color theme="1" tint="0.34998626667073579"/>
      </top>
      <bottom/>
      <diagonal/>
    </border>
    <border>
      <left/>
      <right style="thin">
        <color theme="1" tint="0.499984740745262"/>
      </right>
      <top style="thin">
        <color theme="1" tint="0.34998626667073579"/>
      </top>
      <bottom/>
      <diagonal/>
    </border>
    <border>
      <left/>
      <right style="thin">
        <color theme="1" tint="0.499984740745262"/>
      </right>
      <top style="thin">
        <color theme="1" tint="0.34998626667073579"/>
      </top>
      <bottom style="hair">
        <color theme="1" tint="0.34998626667073579"/>
      </bottom>
      <diagonal/>
    </border>
    <border>
      <left/>
      <right style="thin">
        <color theme="1" tint="0.499984740745262"/>
      </right>
      <top/>
      <bottom style="thin">
        <color theme="1" tint="0.34998626667073579"/>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right/>
      <top style="medium">
        <color rgb="FF7030A0"/>
      </top>
      <bottom/>
      <diagonal/>
    </border>
    <border>
      <left style="medium">
        <color rgb="FF7030A0"/>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right/>
      <top/>
      <bottom style="hair">
        <color auto="1"/>
      </bottom>
      <diagonal/>
    </border>
    <border>
      <left/>
      <right/>
      <top style="hair">
        <color auto="1"/>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thin">
        <color auto="1"/>
      </left>
      <right/>
      <top/>
      <bottom style="medium">
        <color theme="2" tint="-0.499984740745262"/>
      </bottom>
      <diagonal/>
    </border>
    <border>
      <left style="thin">
        <color auto="1"/>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top style="thin">
        <color indexed="64"/>
      </top>
      <bottom/>
      <diagonal/>
    </border>
    <border>
      <left style="medium">
        <color theme="2" tint="-0.499984740745262"/>
      </left>
      <right/>
      <top/>
      <bottom style="thin">
        <color indexed="64"/>
      </bottom>
      <diagonal/>
    </border>
    <border>
      <left style="medium">
        <color rgb="FF7030A0"/>
      </left>
      <right style="medium">
        <color rgb="FF7030A0"/>
      </right>
      <top style="medium">
        <color rgb="FF7030A0"/>
      </top>
      <bottom style="medium">
        <color rgb="FF7030A0"/>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theme="6" tint="-0.24994659260841701"/>
      </top>
      <bottom/>
      <diagonal/>
    </border>
    <border>
      <left/>
      <right style="medium">
        <color auto="1"/>
      </right>
      <top/>
      <bottom style="medium">
        <color theme="6" tint="-0.24994659260841701"/>
      </bottom>
      <diagonal/>
    </border>
    <border>
      <left/>
      <right style="medium">
        <color auto="1"/>
      </right>
      <top style="medium">
        <color theme="9" tint="-0.24994659260841701"/>
      </top>
      <bottom/>
      <diagonal/>
    </border>
    <border>
      <left/>
      <right style="medium">
        <color auto="1"/>
      </right>
      <top/>
      <bottom style="medium">
        <color theme="9" tint="-0.24994659260841701"/>
      </bottom>
      <diagonal/>
    </border>
    <border>
      <left/>
      <right style="medium">
        <color auto="1"/>
      </right>
      <top style="thin">
        <color indexed="64"/>
      </top>
      <bottom/>
      <diagonal/>
    </border>
    <border>
      <left/>
      <right style="medium">
        <color auto="1"/>
      </right>
      <top/>
      <bottom style="thin">
        <color indexed="64"/>
      </bottom>
      <diagonal/>
    </border>
    <border>
      <left/>
      <right style="medium">
        <color auto="1"/>
      </right>
      <top style="medium">
        <color theme="2" tint="-0.499984740745262"/>
      </top>
      <bottom/>
      <diagonal/>
    </border>
    <border>
      <left/>
      <right/>
      <top style="medium">
        <color theme="2" tint="-0.499984740745262"/>
      </top>
      <bottom style="medium">
        <color auto="1"/>
      </bottom>
      <diagonal/>
    </border>
    <border>
      <left/>
      <right style="medium">
        <color auto="1"/>
      </right>
      <top style="medium">
        <color theme="2" tint="-0.499984740745262"/>
      </top>
      <bottom style="medium">
        <color auto="1"/>
      </bottom>
      <diagonal/>
    </border>
    <border>
      <left/>
      <right style="medium">
        <color auto="1"/>
      </right>
      <top/>
      <bottom style="hair">
        <color auto="1"/>
      </bottom>
      <diagonal/>
    </border>
    <border>
      <left/>
      <right style="medium">
        <color auto="1"/>
      </right>
      <top style="medium">
        <color rgb="FF7030A0"/>
      </top>
      <bottom/>
      <diagonal/>
    </border>
    <border>
      <left/>
      <right style="medium">
        <color auto="1"/>
      </right>
      <top/>
      <bottom style="medium">
        <color rgb="FF7030A0"/>
      </bottom>
      <diagonal/>
    </border>
    <border>
      <left style="medium">
        <color auto="1"/>
      </left>
      <right/>
      <top style="thin">
        <color auto="1"/>
      </top>
      <bottom/>
      <diagonal/>
    </border>
    <border>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top/>
      <bottom style="thin">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right/>
      <top style="hair">
        <color indexed="12"/>
      </top>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rgb="FF800000"/>
      </left>
      <right/>
      <top style="thin">
        <color indexed="16"/>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37"/>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medium">
        <color indexed="30"/>
      </left>
      <right/>
      <top style="medium">
        <color indexed="30"/>
      </top>
      <bottom/>
      <diagonal/>
    </border>
    <border>
      <left/>
      <right/>
      <top style="medium">
        <color indexed="30"/>
      </top>
      <bottom/>
      <diagonal/>
    </border>
    <border>
      <left style="medium">
        <color indexed="30"/>
      </left>
      <right/>
      <top/>
      <bottom style="medium">
        <color indexed="30"/>
      </bottom>
      <diagonal/>
    </border>
    <border>
      <left/>
      <right/>
      <top/>
      <bottom style="medium">
        <color indexed="30"/>
      </bottom>
      <diagonal/>
    </border>
    <border>
      <left/>
      <right/>
      <top style="medium">
        <color rgb="FF0070C0"/>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rgb="FF800000"/>
      </left>
      <right/>
      <top style="thin">
        <color indexed="16"/>
      </top>
      <bottom style="hair">
        <color indexed="64"/>
      </bottom>
      <diagonal/>
    </border>
    <border>
      <left/>
      <right/>
      <top style="thin">
        <color indexed="37"/>
      </top>
      <bottom style="hair">
        <color indexed="64"/>
      </bottom>
      <diagonal/>
    </border>
    <border>
      <left/>
      <right/>
      <top/>
      <bottom style="hair">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medium">
        <color indexed="64"/>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diagonal/>
    </border>
    <border>
      <left/>
      <right style="thick">
        <color indexed="9"/>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8"/>
      </left>
      <right style="medium">
        <color indexed="8"/>
      </right>
      <top style="medium">
        <color indexed="8"/>
      </top>
      <bottom/>
      <diagonal/>
    </border>
    <border>
      <left/>
      <right style="medium">
        <color indexed="8"/>
      </right>
      <top/>
      <bottom/>
      <diagonal/>
    </border>
    <border>
      <left/>
      <right style="medium">
        <color indexed="64"/>
      </right>
      <top/>
      <bottom/>
      <diagonal/>
    </border>
    <border>
      <left style="medium">
        <color rgb="FF800000"/>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rgb="FF7030A0"/>
      </left>
      <right/>
      <top style="thin">
        <color auto="1"/>
      </top>
      <bottom/>
      <diagonal/>
    </border>
    <border>
      <left/>
      <right style="medium">
        <color rgb="FF7030A0"/>
      </right>
      <top style="thin">
        <color auto="1"/>
      </top>
      <bottom/>
      <diagonal/>
    </border>
    <border>
      <left/>
      <right style="medium">
        <color auto="1"/>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right style="hair">
        <color auto="1"/>
      </right>
      <top/>
      <bottom style="thin">
        <color indexed="64"/>
      </bottom>
      <diagonal/>
    </border>
    <border>
      <left style="hair">
        <color auto="1"/>
      </left>
      <right/>
      <top/>
      <bottom/>
      <diagonal/>
    </border>
    <border>
      <left style="thin">
        <color auto="1"/>
      </left>
      <right/>
      <top style="thin">
        <color auto="1"/>
      </top>
      <bottom/>
      <diagonal/>
    </border>
    <border>
      <left style="medium">
        <color auto="1"/>
      </left>
      <right/>
      <top style="thin">
        <color auto="1"/>
      </top>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auto="1"/>
      </left>
      <right/>
      <top/>
      <bottom style="thin">
        <color auto="1"/>
      </bottom>
      <diagonal/>
    </border>
    <border>
      <left style="medium">
        <color rgb="FF0070C0"/>
      </left>
      <right style="medium">
        <color rgb="FF0070C0"/>
      </right>
      <top/>
      <bottom/>
      <diagonal/>
    </border>
    <border>
      <left style="medium">
        <color rgb="FF0070C0"/>
      </left>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C00000"/>
      </left>
      <right/>
      <top/>
      <bottom/>
      <diagonal/>
    </border>
    <border>
      <left style="medium">
        <color indexed="64"/>
      </left>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rgb="FF7030A0"/>
      </left>
      <right style="medium">
        <color indexed="64"/>
      </right>
      <top/>
      <bottom style="thin">
        <color indexed="64"/>
      </bottom>
      <diagonal/>
    </border>
    <border>
      <left style="medium">
        <color indexed="64"/>
      </left>
      <right style="medium">
        <color indexed="64"/>
      </right>
      <top/>
      <bottom/>
      <diagonal/>
    </border>
    <border>
      <left style="thin">
        <color auto="1"/>
      </left>
      <right/>
      <top style="hair">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rgb="FF0070C0"/>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s>
  <cellStyleXfs count="10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0" borderId="0" applyNumberFormat="0" applyFill="0" applyBorder="0" applyAlignment="0" applyProtection="0"/>
    <xf numFmtId="0" fontId="13" fillId="15" borderId="1" applyNumberFormat="0" applyAlignment="0" applyProtection="0"/>
    <xf numFmtId="0" fontId="14" fillId="0" borderId="2" applyNumberFormat="0" applyFill="0" applyAlignment="0" applyProtection="0"/>
    <xf numFmtId="0" fontId="15" fillId="4" borderId="3" applyNumberFormat="0" applyFont="0" applyAlignment="0" applyProtection="0"/>
    <xf numFmtId="0" fontId="16" fillId="3" borderId="1" applyNumberFormat="0" applyAlignment="0" applyProtection="0"/>
    <xf numFmtId="44" fontId="9" fillId="0" borderId="0" applyFont="0" applyFill="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4" fontId="15" fillId="0" borderId="0" applyFont="0" applyFill="0" applyBorder="0" applyAlignment="0" applyProtection="0"/>
    <xf numFmtId="0" fontId="19" fillId="8" borderId="0" applyNumberFormat="0" applyBorder="0" applyAlignment="0" applyProtection="0"/>
    <xf numFmtId="0" fontId="20" fillId="0" borderId="0"/>
    <xf numFmtId="0" fontId="15" fillId="0" borderId="0"/>
    <xf numFmtId="0" fontId="15" fillId="0" borderId="0"/>
    <xf numFmtId="0" fontId="15" fillId="0" borderId="0"/>
    <xf numFmtId="0" fontId="44" fillId="0" borderId="0"/>
    <xf numFmtId="0" fontId="15" fillId="0" borderId="0"/>
    <xf numFmtId="0" fontId="21" fillId="0" borderId="0"/>
    <xf numFmtId="0" fontId="22" fillId="17" borderId="0" applyNumberFormat="0" applyBorder="0" applyAlignment="0" applyProtection="0"/>
    <xf numFmtId="0" fontId="23" fillId="15" borderId="4"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0" borderId="8" applyNumberFormat="0" applyFill="0" applyAlignment="0" applyProtection="0"/>
    <xf numFmtId="0" fontId="30" fillId="18" borderId="9" applyNumberFormat="0" applyAlignment="0" applyProtection="0"/>
    <xf numFmtId="0" fontId="113" fillId="0" borderId="0" applyNumberFormat="0" applyFill="0" applyBorder="0" applyAlignment="0" applyProtection="0"/>
    <xf numFmtId="0" fontId="8" fillId="0" borderId="0"/>
    <xf numFmtId="0" fontId="18" fillId="0" borderId="0" applyNumberFormat="0" applyFill="0" applyBorder="0" applyAlignment="0" applyProtection="0">
      <alignment vertical="top"/>
      <protection locked="0"/>
    </xf>
    <xf numFmtId="0" fontId="7" fillId="0" borderId="0"/>
    <xf numFmtId="0" fontId="9" fillId="0" borderId="0"/>
    <xf numFmtId="0" fontId="9" fillId="0" borderId="0"/>
    <xf numFmtId="0" fontId="9" fillId="0" borderId="0"/>
    <xf numFmtId="0" fontId="9" fillId="0" borderId="0"/>
    <xf numFmtId="0" fontId="6" fillId="0" borderId="0"/>
    <xf numFmtId="0" fontId="6" fillId="0" borderId="0"/>
    <xf numFmtId="0" fontId="18" fillId="0" borderId="0" applyNumberFormat="0" applyFill="0" applyBorder="0" applyAlignment="0" applyProtection="0">
      <alignment vertical="top"/>
      <protection locked="0"/>
    </xf>
    <xf numFmtId="0" fontId="200" fillId="0" borderId="0" applyNumberFormat="0" applyFill="0" applyBorder="0" applyAlignment="0" applyProtection="0"/>
    <xf numFmtId="0" fontId="6" fillId="0" borderId="0"/>
    <xf numFmtId="0" fontId="18" fillId="0" borderId="0" applyNumberFormat="0" applyFill="0" applyBorder="0" applyAlignment="0" applyProtection="0"/>
    <xf numFmtId="0" fontId="21" fillId="0" borderId="0"/>
    <xf numFmtId="0" fontId="191" fillId="0" borderId="0"/>
    <xf numFmtId="0" fontId="9" fillId="0" borderId="0"/>
    <xf numFmtId="0" fontId="5" fillId="0" borderId="0"/>
    <xf numFmtId="0" fontId="5" fillId="0" borderId="0"/>
    <xf numFmtId="0" fontId="5" fillId="0" borderId="0"/>
    <xf numFmtId="0" fontId="4" fillId="0" borderId="0"/>
    <xf numFmtId="0" fontId="4" fillId="0" borderId="0"/>
    <xf numFmtId="0" fontId="4" fillId="0" borderId="0"/>
    <xf numFmtId="164" fontId="4" fillId="0" borderId="0" applyFont="0" applyFill="0" applyBorder="0" applyAlignment="0" applyProtection="0"/>
    <xf numFmtId="0" fontId="328" fillId="0" borderId="0"/>
    <xf numFmtId="0" fontId="9" fillId="0" borderId="0"/>
    <xf numFmtId="0" fontId="9" fillId="0" borderId="0"/>
    <xf numFmtId="0" fontId="9" fillId="0" borderId="0"/>
    <xf numFmtId="0" fontId="10" fillId="0" borderId="0"/>
    <xf numFmtId="0" fontId="18" fillId="0" borderId="0" applyNumberFormat="0" applyFill="0" applyBorder="0" applyAlignment="0" applyProtection="0">
      <alignment vertical="top"/>
      <protection locked="0"/>
    </xf>
    <xf numFmtId="0" fontId="9" fillId="0" borderId="0"/>
    <xf numFmtId="0" fontId="9" fillId="0" borderId="0"/>
    <xf numFmtId="0" fontId="419" fillId="0" borderId="0"/>
    <xf numFmtId="0" fontId="9" fillId="0" borderId="0"/>
    <xf numFmtId="0" fontId="9" fillId="0" borderId="0"/>
    <xf numFmtId="0" fontId="18" fillId="0" borderId="0" applyNumberFormat="0" applyFill="0" applyBorder="0" applyAlignment="0" applyProtection="0">
      <alignment vertical="top"/>
      <protection locked="0"/>
    </xf>
    <xf numFmtId="0" fontId="200" fillId="0" borderId="0" applyNumberFormat="0" applyFill="0" applyBorder="0" applyAlignment="0" applyProtection="0"/>
    <xf numFmtId="0" fontId="113" fillId="0" borderId="0" applyNumberFormat="0" applyFill="0" applyBorder="0" applyAlignment="0" applyProtection="0"/>
    <xf numFmtId="0" fontId="18" fillId="0" borderId="0" applyNumberFormat="0" applyFill="0" applyBorder="0" applyAlignment="0" applyProtection="0">
      <alignment vertical="top"/>
      <protection locked="0"/>
    </xf>
    <xf numFmtId="0" fontId="4" fillId="0" borderId="0"/>
    <xf numFmtId="0" fontId="113" fillId="0" borderId="0" applyNumberFormat="0" applyFill="0" applyBorder="0" applyAlignment="0" applyProtection="0"/>
    <xf numFmtId="0" fontId="9" fillId="0" borderId="0"/>
    <xf numFmtId="0" fontId="18" fillId="0" borderId="0" applyNumberFormat="0" applyFill="0" applyBorder="0" applyAlignment="0" applyProtection="0">
      <alignment vertical="top"/>
      <protection locked="0"/>
    </xf>
    <xf numFmtId="0" fontId="9" fillId="0" borderId="0"/>
    <xf numFmtId="0" fontId="2" fillId="0" borderId="0"/>
    <xf numFmtId="0" fontId="18" fillId="0" borderId="0" applyNumberFormat="0" applyFill="0" applyBorder="0" applyAlignment="0" applyProtection="0"/>
    <xf numFmtId="0" fontId="1" fillId="0" borderId="0"/>
    <xf numFmtId="0" fontId="419" fillId="0" borderId="0"/>
    <xf numFmtId="0" fontId="419" fillId="0" borderId="0"/>
  </cellStyleXfs>
  <cellXfs count="4463">
    <xf numFmtId="0" fontId="0" fillId="0" borderId="0" xfId="0"/>
    <xf numFmtId="0" fontId="15" fillId="0" borderId="0" xfId="38" applyProtection="1">
      <protection hidden="1"/>
    </xf>
    <xf numFmtId="0" fontId="15" fillId="0" borderId="0" xfId="38" applyFont="1" applyFill="1" applyAlignment="1">
      <alignment vertical="center"/>
    </xf>
    <xf numFmtId="0" fontId="45" fillId="0" borderId="0" xfId="38" applyFont="1" applyBorder="1" applyAlignment="1" applyProtection="1">
      <alignment horizontal="left" vertical="center"/>
      <protection hidden="1"/>
    </xf>
    <xf numFmtId="0" fontId="15" fillId="0" borderId="0" xfId="38" applyBorder="1" applyProtection="1">
      <protection hidden="1"/>
    </xf>
    <xf numFmtId="0" fontId="15" fillId="21" borderId="0" xfId="38" applyFill="1" applyProtection="1">
      <protection hidden="1"/>
    </xf>
    <xf numFmtId="0" fontId="45" fillId="21" borderId="0" xfId="38" applyFont="1" applyFill="1" applyBorder="1" applyAlignment="1" applyProtection="1">
      <alignment horizontal="left" vertical="center"/>
      <protection hidden="1"/>
    </xf>
    <xf numFmtId="0" fontId="45" fillId="21" borderId="0" xfId="38" applyFont="1" applyFill="1" applyBorder="1" applyAlignment="1" applyProtection="1">
      <alignment vertical="center"/>
      <protection hidden="1"/>
    </xf>
    <xf numFmtId="0" fontId="45" fillId="21" borderId="0" xfId="38" applyFont="1" applyFill="1" applyAlignment="1" applyProtection="1">
      <alignment vertical="center"/>
      <protection hidden="1"/>
    </xf>
    <xf numFmtId="0" fontId="45" fillId="21" borderId="0" xfId="38" applyFont="1" applyFill="1" applyAlignment="1" applyProtection="1">
      <alignment horizontal="right" vertical="center"/>
      <protection hidden="1"/>
    </xf>
    <xf numFmtId="165" fontId="48" fillId="21" borderId="0" xfId="38" applyNumberFormat="1" applyFont="1" applyFill="1" applyBorder="1" applyAlignment="1" applyProtection="1">
      <alignment horizontal="left" vertical="center"/>
      <protection hidden="1"/>
    </xf>
    <xf numFmtId="165" fontId="49" fillId="21" borderId="0" xfId="38" applyNumberFormat="1" applyFont="1" applyFill="1" applyBorder="1" applyAlignment="1" applyProtection="1">
      <alignment horizontal="center" vertical="center"/>
      <protection hidden="1"/>
    </xf>
    <xf numFmtId="167" fontId="47" fillId="21" borderId="0" xfId="38" applyNumberFormat="1" applyFont="1" applyFill="1" applyBorder="1" applyAlignment="1" applyProtection="1">
      <alignment horizontal="left" vertical="center"/>
      <protection hidden="1"/>
    </xf>
    <xf numFmtId="0" fontId="50" fillId="21" borderId="0" xfId="38" applyFont="1" applyFill="1" applyBorder="1" applyAlignment="1" applyProtection="1">
      <alignment horizontal="left" vertical="center"/>
      <protection hidden="1"/>
    </xf>
    <xf numFmtId="167" fontId="45" fillId="21" borderId="0" xfId="38" applyNumberFormat="1" applyFont="1" applyFill="1" applyBorder="1" applyAlignment="1" applyProtection="1">
      <alignment horizontal="left" vertical="center"/>
      <protection hidden="1"/>
    </xf>
    <xf numFmtId="0" fontId="15" fillId="21" borderId="0" xfId="38" applyFill="1" applyBorder="1" applyAlignment="1" applyProtection="1">
      <alignment vertical="center"/>
      <protection hidden="1"/>
    </xf>
    <xf numFmtId="165" fontId="45" fillId="21" borderId="0" xfId="38" applyNumberFormat="1" applyFont="1" applyFill="1" applyBorder="1" applyAlignment="1" applyProtection="1">
      <alignment horizontal="left" vertical="center"/>
      <protection hidden="1"/>
    </xf>
    <xf numFmtId="0" fontId="51" fillId="21" borderId="0" xfId="38" applyFont="1" applyFill="1" applyBorder="1" applyAlignment="1" applyProtection="1">
      <alignment horizontal="left" vertical="center"/>
      <protection hidden="1"/>
    </xf>
    <xf numFmtId="10" fontId="45" fillId="21" borderId="0" xfId="38" applyNumberFormat="1" applyFont="1" applyFill="1" applyBorder="1" applyAlignment="1" applyProtection="1">
      <alignment horizontal="left" vertical="center"/>
      <protection hidden="1"/>
    </xf>
    <xf numFmtId="167" fontId="45" fillId="21" borderId="0" xfId="38" applyNumberFormat="1" applyFont="1" applyFill="1" applyBorder="1" applyAlignment="1" applyProtection="1">
      <alignment horizontal="center" vertical="center"/>
      <protection hidden="1"/>
    </xf>
    <xf numFmtId="0" fontId="53" fillId="21" borderId="0" xfId="38" applyFont="1" applyFill="1" applyBorder="1" applyAlignment="1">
      <alignment horizontal="center" vertical="center"/>
    </xf>
    <xf numFmtId="0" fontId="54" fillId="21" borderId="0" xfId="38" applyFont="1" applyFill="1" applyBorder="1" applyAlignment="1">
      <alignment horizontal="center" vertical="center"/>
    </xf>
    <xf numFmtId="0" fontId="15" fillId="21" borderId="0" xfId="38" applyFont="1" applyFill="1" applyAlignment="1">
      <alignment vertical="center"/>
    </xf>
    <xf numFmtId="0" fontId="56" fillId="21" borderId="0" xfId="38" applyFont="1" applyFill="1" applyBorder="1" applyAlignment="1" applyProtection="1">
      <alignment horizontal="left" vertical="center"/>
      <protection hidden="1"/>
    </xf>
    <xf numFmtId="0" fontId="57" fillId="21" borderId="0" xfId="38" applyFont="1" applyFill="1" applyBorder="1" applyAlignment="1" applyProtection="1">
      <alignment vertical="center"/>
      <protection hidden="1"/>
    </xf>
    <xf numFmtId="0" fontId="59" fillId="21" borderId="0" xfId="38" applyFont="1" applyFill="1" applyBorder="1" applyAlignment="1" applyProtection="1">
      <alignment vertical="center"/>
      <protection hidden="1"/>
    </xf>
    <xf numFmtId="0" fontId="61" fillId="21" borderId="0" xfId="38" applyFont="1" applyFill="1" applyBorder="1" applyAlignment="1" applyProtection="1">
      <alignment horizontal="left" vertical="center"/>
      <protection hidden="1"/>
    </xf>
    <xf numFmtId="165" fontId="62" fillId="21" borderId="0" xfId="38" applyNumberFormat="1" applyFont="1" applyFill="1" applyBorder="1" applyAlignment="1" applyProtection="1">
      <alignment horizontal="center" vertical="center"/>
      <protection hidden="1"/>
    </xf>
    <xf numFmtId="0" fontId="45" fillId="21" borderId="0" xfId="38" applyFont="1" applyFill="1" applyBorder="1" applyAlignment="1" applyProtection="1">
      <alignment horizontal="right" vertical="center"/>
      <protection hidden="1"/>
    </xf>
    <xf numFmtId="165" fontId="63" fillId="21" borderId="0" xfId="38" applyNumberFormat="1" applyFont="1" applyFill="1" applyBorder="1" applyAlignment="1" applyProtection="1">
      <alignment horizontal="left" vertical="center"/>
      <protection hidden="1"/>
    </xf>
    <xf numFmtId="0" fontId="65" fillId="21" borderId="0" xfId="38" applyFont="1" applyFill="1" applyBorder="1" applyAlignment="1" applyProtection="1">
      <alignment vertical="center"/>
      <protection hidden="1"/>
    </xf>
    <xf numFmtId="0" fontId="66" fillId="21" borderId="0" xfId="38" applyFont="1" applyFill="1" applyBorder="1" applyAlignment="1" applyProtection="1">
      <alignment horizontal="left" vertical="center"/>
      <protection hidden="1"/>
    </xf>
    <xf numFmtId="165" fontId="67" fillId="21" borderId="0" xfId="38" applyNumberFormat="1" applyFont="1" applyFill="1" applyBorder="1" applyAlignment="1" applyProtection="1">
      <alignment horizontal="left" vertical="center"/>
      <protection hidden="1"/>
    </xf>
    <xf numFmtId="168" fontId="67" fillId="19" borderId="0" xfId="0" applyNumberFormat="1" applyFont="1" applyFill="1" applyBorder="1" applyAlignment="1" applyProtection="1">
      <alignment horizontal="center" vertical="center"/>
      <protection locked="0"/>
    </xf>
    <xf numFmtId="167" fontId="66" fillId="21" borderId="0" xfId="38" applyNumberFormat="1" applyFont="1" applyFill="1" applyBorder="1" applyAlignment="1" applyProtection="1">
      <alignment horizontal="center" vertical="center"/>
      <protection hidden="1"/>
    </xf>
    <xf numFmtId="0" fontId="68" fillId="21" borderId="0" xfId="38" applyFont="1" applyFill="1" applyBorder="1" applyAlignment="1" applyProtection="1">
      <alignment vertical="center"/>
      <protection hidden="1"/>
    </xf>
    <xf numFmtId="0" fontId="68" fillId="21" borderId="0" xfId="38" applyFont="1" applyFill="1" applyAlignment="1" applyProtection="1">
      <alignment vertical="center"/>
      <protection hidden="1"/>
    </xf>
    <xf numFmtId="0" fontId="69" fillId="21" borderId="0" xfId="38" applyFont="1" applyFill="1" applyBorder="1" applyAlignment="1" applyProtection="1">
      <alignment horizontal="left" vertical="center"/>
      <protection hidden="1"/>
    </xf>
    <xf numFmtId="167" fontId="70" fillId="21" borderId="0" xfId="38" applyNumberFormat="1" applyFont="1" applyFill="1" applyBorder="1" applyAlignment="1" applyProtection="1">
      <alignment horizontal="center" vertical="center"/>
      <protection hidden="1"/>
    </xf>
    <xf numFmtId="0" fontId="70" fillId="21" borderId="0" xfId="38" applyFont="1" applyFill="1" applyBorder="1" applyAlignment="1" applyProtection="1">
      <alignment vertical="center"/>
      <protection hidden="1"/>
    </xf>
    <xf numFmtId="165" fontId="71" fillId="21" borderId="0" xfId="38" applyNumberFormat="1" applyFont="1" applyFill="1" applyBorder="1" applyAlignment="1" applyProtection="1">
      <alignment horizontal="left" vertical="center"/>
      <protection hidden="1"/>
    </xf>
    <xf numFmtId="1" fontId="72" fillId="21" borderId="0" xfId="38" applyNumberFormat="1" applyFont="1" applyFill="1" applyBorder="1" applyAlignment="1" applyProtection="1">
      <alignment horizontal="center" vertical="center"/>
      <protection hidden="1"/>
    </xf>
    <xf numFmtId="0" fontId="58" fillId="21" borderId="0" xfId="38" applyFont="1" applyFill="1" applyBorder="1" applyProtection="1">
      <protection hidden="1"/>
    </xf>
    <xf numFmtId="0" fontId="15" fillId="21" borderId="0" xfId="38" applyFill="1" applyBorder="1" applyProtection="1">
      <protection hidden="1"/>
    </xf>
    <xf numFmtId="0" fontId="45" fillId="21" borderId="0" xfId="38" applyFont="1" applyFill="1" applyProtection="1">
      <protection hidden="1"/>
    </xf>
    <xf numFmtId="0" fontId="73" fillId="21" borderId="0" xfId="38" applyFont="1" applyFill="1" applyBorder="1" applyAlignment="1" applyProtection="1">
      <alignment horizontal="left" vertical="center"/>
      <protection hidden="1"/>
    </xf>
    <xf numFmtId="0" fontId="52" fillId="21" borderId="0" xfId="39" applyFont="1" applyFill="1" applyBorder="1" applyAlignment="1">
      <alignment horizontal="center" vertical="center"/>
    </xf>
    <xf numFmtId="0" fontId="75" fillId="21" borderId="0" xfId="38" applyFont="1" applyFill="1" applyBorder="1" applyAlignment="1" applyProtection="1">
      <alignment horizontal="left" vertical="center"/>
      <protection hidden="1"/>
    </xf>
    <xf numFmtId="0" fontId="76" fillId="21" borderId="0" xfId="38" applyFont="1" applyFill="1" applyBorder="1" applyAlignment="1" applyProtection="1">
      <alignment horizontal="left" vertical="center"/>
      <protection hidden="1"/>
    </xf>
    <xf numFmtId="0" fontId="77" fillId="21" borderId="0" xfId="38" applyFont="1" applyFill="1" applyBorder="1" applyAlignment="1" applyProtection="1">
      <alignment horizontal="left" vertical="center"/>
      <protection hidden="1"/>
    </xf>
    <xf numFmtId="0" fontId="78" fillId="21" borderId="0" xfId="38" applyFont="1" applyFill="1" applyBorder="1" applyAlignment="1" applyProtection="1">
      <alignment horizontal="left" vertical="center"/>
      <protection hidden="1"/>
    </xf>
    <xf numFmtId="0" fontId="79" fillId="21" borderId="0" xfId="38" applyFont="1" applyFill="1" applyBorder="1" applyAlignment="1" applyProtection="1">
      <alignment vertical="center"/>
      <protection hidden="1"/>
    </xf>
    <xf numFmtId="168" fontId="82" fillId="19" borderId="0" xfId="0" applyNumberFormat="1" applyFont="1" applyFill="1" applyBorder="1" applyAlignment="1" applyProtection="1">
      <alignment horizontal="center" vertical="center"/>
      <protection locked="0"/>
    </xf>
    <xf numFmtId="0" fontId="36" fillId="21" borderId="0" xfId="38" applyFont="1" applyFill="1" applyProtection="1">
      <protection hidden="1"/>
    </xf>
    <xf numFmtId="165" fontId="45" fillId="21" borderId="0" xfId="38" applyNumberFormat="1" applyFont="1" applyFill="1" applyBorder="1" applyAlignment="1" applyProtection="1">
      <alignment horizontal="right" vertical="center"/>
      <protection hidden="1"/>
    </xf>
    <xf numFmtId="165" fontId="81" fillId="21" borderId="0" xfId="38" applyNumberFormat="1" applyFont="1" applyFill="1" applyBorder="1" applyAlignment="1" applyProtection="1">
      <alignment horizontal="right" vertical="center"/>
      <protection hidden="1"/>
    </xf>
    <xf numFmtId="0" fontId="81" fillId="21" borderId="0" xfId="38" applyFont="1" applyFill="1" applyBorder="1" applyAlignment="1" applyProtection="1">
      <alignment horizontal="right" vertical="center"/>
      <protection hidden="1"/>
    </xf>
    <xf numFmtId="0" fontId="81" fillId="21" borderId="0" xfId="38" applyFont="1" applyFill="1" applyBorder="1" applyAlignment="1" applyProtection="1">
      <alignment horizontal="left" vertical="center"/>
      <protection hidden="1"/>
    </xf>
    <xf numFmtId="165" fontId="84" fillId="21" borderId="0" xfId="38" applyNumberFormat="1" applyFont="1" applyFill="1" applyBorder="1" applyAlignment="1" applyProtection="1">
      <alignment horizontal="right" vertical="center"/>
      <protection hidden="1"/>
    </xf>
    <xf numFmtId="0" fontId="84" fillId="21" borderId="0" xfId="38" applyFont="1" applyFill="1" applyBorder="1" applyAlignment="1" applyProtection="1">
      <alignment vertical="center"/>
      <protection hidden="1"/>
    </xf>
    <xf numFmtId="0" fontId="85" fillId="21" borderId="0" xfId="38" applyFont="1" applyFill="1" applyBorder="1" applyAlignment="1">
      <alignment horizontal="center" vertical="center"/>
    </xf>
    <xf numFmtId="0" fontId="72" fillId="21" borderId="0" xfId="38" applyFont="1" applyFill="1" applyBorder="1" applyAlignment="1" applyProtection="1">
      <alignment horizontal="left" vertical="center"/>
      <protection hidden="1"/>
    </xf>
    <xf numFmtId="0" fontId="86" fillId="21" borderId="0" xfId="38" applyFont="1" applyFill="1" applyBorder="1" applyAlignment="1" applyProtection="1">
      <alignment horizontal="left" vertical="center"/>
      <protection hidden="1"/>
    </xf>
    <xf numFmtId="0" fontId="87" fillId="21" borderId="0" xfId="38" applyFont="1" applyFill="1" applyBorder="1" applyAlignment="1">
      <alignment horizontal="center" vertical="center"/>
    </xf>
    <xf numFmtId="0" fontId="32" fillId="0" borderId="0" xfId="38" applyFont="1" applyAlignment="1" applyProtection="1">
      <alignment vertical="center"/>
      <protection hidden="1"/>
    </xf>
    <xf numFmtId="0" fontId="88" fillId="21" borderId="0" xfId="43" applyNumberFormat="1" applyFont="1" applyFill="1" applyBorder="1" applyAlignment="1">
      <alignment horizontal="left" vertical="center"/>
    </xf>
    <xf numFmtId="0" fontId="89" fillId="21" borderId="0" xfId="38" applyFont="1" applyFill="1" applyBorder="1" applyAlignment="1">
      <alignment horizontal="center" vertical="center"/>
    </xf>
    <xf numFmtId="0" fontId="90" fillId="21" borderId="0" xfId="43" applyNumberFormat="1" applyFont="1" applyFill="1" applyBorder="1" applyAlignment="1">
      <alignment horizontal="left" vertical="center"/>
    </xf>
    <xf numFmtId="0" fontId="91" fillId="21" borderId="0" xfId="43" applyNumberFormat="1" applyFont="1" applyFill="1" applyBorder="1" applyAlignment="1">
      <alignment horizontal="left" vertical="center"/>
    </xf>
    <xf numFmtId="0" fontId="92" fillId="21" borderId="0" xfId="38" applyFont="1" applyFill="1" applyBorder="1" applyAlignment="1">
      <alignment horizontal="center" vertical="center"/>
    </xf>
    <xf numFmtId="0" fontId="45" fillId="21" borderId="0" xfId="43" applyNumberFormat="1" applyFont="1" applyFill="1" applyBorder="1" applyAlignment="1">
      <alignment horizontal="left" vertical="center"/>
    </xf>
    <xf numFmtId="0" fontId="93" fillId="32" borderId="0" xfId="38" applyFont="1" applyFill="1" applyAlignment="1" applyProtection="1">
      <alignment vertical="center"/>
      <protection hidden="1"/>
    </xf>
    <xf numFmtId="0" fontId="94" fillId="32" borderId="0" xfId="38" applyFont="1" applyFill="1" applyProtection="1">
      <protection hidden="1"/>
    </xf>
    <xf numFmtId="0" fontId="44" fillId="0" borderId="0" xfId="41"/>
    <xf numFmtId="0" fontId="15" fillId="21" borderId="0" xfId="39" applyFill="1" applyBorder="1" applyAlignment="1">
      <alignment horizontal="center" vertical="center"/>
    </xf>
    <xf numFmtId="0" fontId="15" fillId="21" borderId="0" xfId="39" applyFill="1" applyBorder="1" applyAlignment="1">
      <alignment horizontal="left" vertical="center"/>
    </xf>
    <xf numFmtId="0" fontId="15" fillId="34" borderId="0" xfId="38" applyFill="1" applyProtection="1">
      <protection hidden="1"/>
    </xf>
    <xf numFmtId="0" fontId="44" fillId="34" borderId="0" xfId="41" applyFill="1"/>
    <xf numFmtId="0" fontId="15" fillId="34" borderId="0" xfId="38" applyFont="1" applyFill="1" applyAlignment="1">
      <alignment vertical="center"/>
    </xf>
    <xf numFmtId="0" fontId="96" fillId="34" borderId="0" xfId="38" applyFont="1" applyFill="1" applyAlignment="1">
      <alignment vertical="center"/>
    </xf>
    <xf numFmtId="0" fontId="97" fillId="34" borderId="0" xfId="38" applyFont="1" applyFill="1" applyAlignment="1">
      <alignment vertical="center"/>
    </xf>
    <xf numFmtId="0" fontId="99" fillId="34" borderId="0" xfId="38" applyFont="1" applyFill="1" applyAlignment="1" applyProtection="1">
      <alignment vertical="center"/>
      <protection hidden="1"/>
    </xf>
    <xf numFmtId="0" fontId="45" fillId="35" borderId="0" xfId="38" applyFont="1" applyFill="1" applyBorder="1" applyAlignment="1" applyProtection="1">
      <alignment vertical="center"/>
      <protection hidden="1"/>
    </xf>
    <xf numFmtId="165" fontId="49" fillId="35" borderId="0" xfId="38" applyNumberFormat="1" applyFont="1" applyFill="1" applyBorder="1" applyAlignment="1" applyProtection="1">
      <alignment horizontal="center" vertical="center"/>
      <protection hidden="1"/>
    </xf>
    <xf numFmtId="167" fontId="47" fillId="35" borderId="0" xfId="38" applyNumberFormat="1" applyFont="1" applyFill="1" applyBorder="1" applyAlignment="1" applyProtection="1">
      <alignment horizontal="left" vertical="center"/>
      <protection hidden="1"/>
    </xf>
    <xf numFmtId="167" fontId="45" fillId="35" borderId="0" xfId="38" applyNumberFormat="1" applyFont="1" applyFill="1" applyBorder="1" applyAlignment="1" applyProtection="1">
      <alignment horizontal="left" vertical="center"/>
      <protection hidden="1"/>
    </xf>
    <xf numFmtId="165" fontId="45" fillId="35" borderId="0" xfId="38" applyNumberFormat="1" applyFont="1" applyFill="1" applyBorder="1" applyAlignment="1" applyProtection="1">
      <alignment horizontal="left" vertical="center"/>
      <protection hidden="1"/>
    </xf>
    <xf numFmtId="167" fontId="45" fillId="35" borderId="0" xfId="38" applyNumberFormat="1" applyFont="1" applyFill="1" applyBorder="1" applyAlignment="1" applyProtection="1">
      <alignment horizontal="center" vertical="center"/>
      <protection hidden="1"/>
    </xf>
    <xf numFmtId="0" fontId="45" fillId="35" borderId="0" xfId="38" applyFont="1" applyFill="1" applyBorder="1" applyAlignment="1" applyProtection="1">
      <alignment horizontal="left" vertical="center"/>
      <protection hidden="1"/>
    </xf>
    <xf numFmtId="0" fontId="15" fillId="35" borderId="0" xfId="38" applyFill="1" applyBorder="1" applyAlignment="1" applyProtection="1">
      <alignment vertical="center"/>
      <protection hidden="1"/>
    </xf>
    <xf numFmtId="165" fontId="62" fillId="35" borderId="0" xfId="38" applyNumberFormat="1" applyFont="1" applyFill="1" applyBorder="1" applyAlignment="1" applyProtection="1">
      <alignment horizontal="center" vertical="center"/>
      <protection hidden="1"/>
    </xf>
    <xf numFmtId="0" fontId="36" fillId="36" borderId="0" xfId="38" applyFont="1" applyFill="1" applyAlignment="1" applyProtection="1">
      <alignment horizontal="center" vertical="center" textRotation="90"/>
      <protection hidden="1"/>
    </xf>
    <xf numFmtId="0" fontId="45" fillId="21" borderId="10" xfId="38" applyFont="1" applyFill="1" applyBorder="1" applyAlignment="1" applyProtection="1">
      <alignment vertical="center"/>
      <protection hidden="1"/>
    </xf>
    <xf numFmtId="0" fontId="106" fillId="21" borderId="0" xfId="38" applyFont="1" applyFill="1" applyBorder="1" applyAlignment="1" applyProtection="1">
      <alignment horizontal="left" vertical="center"/>
      <protection hidden="1"/>
    </xf>
    <xf numFmtId="165" fontId="81" fillId="21" borderId="0" xfId="38" applyNumberFormat="1" applyFont="1" applyFill="1" applyBorder="1" applyAlignment="1" applyProtection="1">
      <alignment horizontal="left" vertical="center"/>
      <protection hidden="1"/>
    </xf>
    <xf numFmtId="0" fontId="60" fillId="37" borderId="0" xfId="39" applyFont="1" applyFill="1" applyBorder="1" applyAlignment="1">
      <alignment horizontal="center" vertical="center"/>
    </xf>
    <xf numFmtId="166" fontId="33" fillId="37" borderId="0" xfId="39" applyNumberFormat="1" applyFont="1" applyFill="1" applyBorder="1" applyAlignment="1" applyProtection="1">
      <alignment horizontal="left" vertical="center"/>
      <protection hidden="1"/>
    </xf>
    <xf numFmtId="165" fontId="83" fillId="37" borderId="0" xfId="39" applyNumberFormat="1" applyFont="1" applyFill="1" applyBorder="1" applyAlignment="1" applyProtection="1">
      <alignment horizontal="center" vertical="center"/>
      <protection hidden="1"/>
    </xf>
    <xf numFmtId="0" fontId="107" fillId="37" borderId="0" xfId="39" applyFont="1" applyFill="1" applyBorder="1" applyAlignment="1">
      <alignment horizontal="center" vertical="center"/>
    </xf>
    <xf numFmtId="0" fontId="108" fillId="32" borderId="0" xfId="39" applyFont="1" applyFill="1" applyBorder="1" applyAlignment="1">
      <alignment horizontal="center" vertical="center"/>
    </xf>
    <xf numFmtId="0" fontId="111" fillId="21" borderId="0" xfId="38" applyFont="1" applyFill="1" applyBorder="1" applyAlignment="1" applyProtection="1">
      <alignment horizontal="left" vertical="center"/>
      <protection hidden="1"/>
    </xf>
    <xf numFmtId="165" fontId="112" fillId="21" borderId="0" xfId="38" applyNumberFormat="1" applyFont="1" applyFill="1" applyBorder="1" applyAlignment="1" applyProtection="1">
      <alignment vertical="center" textRotation="90"/>
      <protection hidden="1"/>
    </xf>
    <xf numFmtId="0" fontId="47" fillId="21" borderId="0" xfId="38" applyFont="1" applyFill="1" applyBorder="1" applyAlignment="1" applyProtection="1">
      <alignment vertical="center"/>
      <protection hidden="1"/>
    </xf>
    <xf numFmtId="0" fontId="55" fillId="21" borderId="0" xfId="38" applyFont="1" applyFill="1" applyBorder="1" applyAlignment="1" applyProtection="1">
      <alignment vertical="center"/>
      <protection hidden="1"/>
    </xf>
    <xf numFmtId="0" fontId="49" fillId="21" borderId="10" xfId="38" applyFont="1" applyFill="1" applyBorder="1" applyAlignment="1" applyProtection="1">
      <alignment vertical="center"/>
      <protection hidden="1"/>
    </xf>
    <xf numFmtId="165" fontId="105" fillId="21" borderId="10" xfId="38" applyNumberFormat="1" applyFont="1" applyFill="1" applyBorder="1" applyAlignment="1" applyProtection="1">
      <alignment horizontal="center" vertical="center"/>
      <protection hidden="1"/>
    </xf>
    <xf numFmtId="0" fontId="31" fillId="21" borderId="0" xfId="42" applyFont="1" applyFill="1" applyBorder="1" applyAlignment="1" applyProtection="1">
      <alignment vertical="center"/>
      <protection locked="0"/>
    </xf>
    <xf numFmtId="0" fontId="45" fillId="21" borderId="0" xfId="0" applyFont="1" applyFill="1" applyBorder="1" applyAlignment="1">
      <alignment horizontal="left" vertical="center"/>
    </xf>
    <xf numFmtId="0" fontId="31" fillId="21" borderId="21" xfId="42" applyFont="1" applyFill="1" applyBorder="1" applyAlignment="1" applyProtection="1">
      <alignment vertical="center"/>
      <protection locked="0"/>
    </xf>
    <xf numFmtId="0" fontId="31" fillId="21" borderId="22" xfId="42" applyFont="1" applyFill="1" applyBorder="1" applyAlignment="1" applyProtection="1">
      <alignment vertical="center"/>
      <protection locked="0"/>
    </xf>
    <xf numFmtId="0" fontId="114" fillId="21" borderId="0" xfId="0" applyFont="1" applyFill="1" applyBorder="1"/>
    <xf numFmtId="0" fontId="114" fillId="21" borderId="0" xfId="42" applyFont="1" applyFill="1" applyBorder="1" applyAlignment="1" applyProtection="1">
      <alignment vertical="center"/>
      <protection locked="0"/>
    </xf>
    <xf numFmtId="0" fontId="31" fillId="21" borderId="23" xfId="42" applyFont="1" applyFill="1" applyBorder="1" applyAlignment="1" applyProtection="1">
      <alignment vertical="center"/>
      <protection locked="0"/>
    </xf>
    <xf numFmtId="0" fontId="31" fillId="21" borderId="0" xfId="42" applyFont="1" applyFill="1" applyBorder="1" applyAlignment="1">
      <alignment vertical="center"/>
    </xf>
    <xf numFmtId="0" fontId="124" fillId="21" borderId="0" xfId="39" applyFont="1" applyFill="1" applyBorder="1" applyAlignment="1">
      <alignment horizontal="center" vertical="center"/>
    </xf>
    <xf numFmtId="0" fontId="116" fillId="21" borderId="0" xfId="39" applyFont="1" applyFill="1" applyBorder="1" applyAlignment="1">
      <alignment horizontal="center"/>
    </xf>
    <xf numFmtId="0" fontId="103" fillId="21" borderId="0" xfId="39" applyFont="1" applyFill="1" applyBorder="1" applyAlignment="1">
      <alignment horizontal="center"/>
    </xf>
    <xf numFmtId="0" fontId="46" fillId="21" borderId="29" xfId="42" applyFont="1" applyFill="1" applyBorder="1" applyAlignment="1" applyProtection="1">
      <alignment horizontal="center" vertical="center"/>
      <protection locked="0"/>
    </xf>
    <xf numFmtId="0" fontId="116" fillId="21" borderId="27" xfId="39" applyFont="1" applyFill="1" applyBorder="1" applyAlignment="1">
      <alignment horizontal="center" vertical="center"/>
    </xf>
    <xf numFmtId="0" fontId="15" fillId="0" borderId="27" xfId="38" applyBorder="1" applyProtection="1">
      <protection hidden="1"/>
    </xf>
    <xf numFmtId="0" fontId="31" fillId="37" borderId="0" xfId="42" applyFont="1" applyFill="1" applyBorder="1" applyAlignment="1" applyProtection="1">
      <alignment vertical="center"/>
      <protection locked="0"/>
    </xf>
    <xf numFmtId="0" fontId="31" fillId="37" borderId="23" xfId="42" applyFont="1" applyFill="1" applyBorder="1" applyAlignment="1" applyProtection="1">
      <alignment vertical="center"/>
      <protection locked="0"/>
    </xf>
    <xf numFmtId="0" fontId="15" fillId="21" borderId="27" xfId="38" applyFill="1" applyBorder="1" applyProtection="1">
      <protection hidden="1"/>
    </xf>
    <xf numFmtId="0" fontId="15" fillId="21" borderId="23" xfId="38" applyFill="1" applyBorder="1" applyProtection="1">
      <protection hidden="1"/>
    </xf>
    <xf numFmtId="0" fontId="15" fillId="21" borderId="24" xfId="38" applyFill="1" applyBorder="1" applyProtection="1">
      <protection hidden="1"/>
    </xf>
    <xf numFmtId="0" fontId="15" fillId="21" borderId="10" xfId="38" applyFill="1" applyBorder="1" applyProtection="1">
      <protection hidden="1"/>
    </xf>
    <xf numFmtId="0" fontId="15" fillId="21" borderId="25" xfId="38" applyFill="1" applyBorder="1" applyProtection="1">
      <protection hidden="1"/>
    </xf>
    <xf numFmtId="0" fontId="15" fillId="0" borderId="0" xfId="38" applyFont="1" applyFill="1" applyAlignment="1" applyProtection="1">
      <protection hidden="1"/>
    </xf>
    <xf numFmtId="0" fontId="127" fillId="21" borderId="0" xfId="38" applyFont="1" applyFill="1" applyBorder="1" applyAlignment="1" applyProtection="1">
      <alignment vertical="center"/>
      <protection hidden="1"/>
    </xf>
    <xf numFmtId="0" fontId="130" fillId="21" borderId="0" xfId="38" applyFont="1" applyFill="1" applyBorder="1" applyAlignment="1" applyProtection="1">
      <alignment horizontal="left" vertical="center"/>
      <protection hidden="1"/>
    </xf>
    <xf numFmtId="168" fontId="133" fillId="19" borderId="0" xfId="0" applyNumberFormat="1" applyFont="1" applyFill="1" applyBorder="1" applyAlignment="1" applyProtection="1">
      <alignment horizontal="center" vertical="center"/>
      <protection locked="0"/>
    </xf>
    <xf numFmtId="0" fontId="103" fillId="21" borderId="27" xfId="39" applyFont="1" applyFill="1" applyBorder="1" applyAlignment="1">
      <alignment horizontal="center"/>
    </xf>
    <xf numFmtId="0" fontId="75" fillId="21" borderId="27" xfId="0" applyFont="1" applyFill="1" applyBorder="1" applyAlignment="1">
      <alignment horizontal="left" vertical="center"/>
    </xf>
    <xf numFmtId="0" fontId="108" fillId="32" borderId="27" xfId="39" applyFont="1" applyFill="1" applyBorder="1" applyAlignment="1">
      <alignment horizontal="center" vertical="center"/>
    </xf>
    <xf numFmtId="0" fontId="32" fillId="21" borderId="27" xfId="38" applyFont="1" applyFill="1" applyBorder="1" applyAlignment="1" applyProtection="1">
      <alignment vertical="center"/>
      <protection hidden="1"/>
    </xf>
    <xf numFmtId="2" fontId="76" fillId="21" borderId="0" xfId="38" applyNumberFormat="1" applyFont="1" applyFill="1" applyBorder="1" applyAlignment="1" applyProtection="1">
      <alignment horizontal="center" vertical="center"/>
      <protection hidden="1"/>
    </xf>
    <xf numFmtId="0" fontId="45" fillId="21" borderId="0" xfId="39" applyFont="1" applyFill="1" applyBorder="1" applyAlignment="1" applyProtection="1">
      <alignment horizontal="left" vertical="center"/>
      <protection hidden="1"/>
    </xf>
    <xf numFmtId="0" fontId="45" fillId="21" borderId="0" xfId="39" applyFont="1" applyFill="1" applyBorder="1" applyAlignment="1" applyProtection="1">
      <alignment horizontal="left" vertical="center" wrapText="1"/>
      <protection hidden="1"/>
    </xf>
    <xf numFmtId="0" fontId="137" fillId="21" borderId="0" xfId="38" applyFont="1" applyFill="1" applyBorder="1" applyAlignment="1">
      <alignment horizontal="center" vertical="center"/>
    </xf>
    <xf numFmtId="0" fontId="138" fillId="0" borderId="0" xfId="39" applyFont="1" applyFill="1" applyAlignment="1">
      <alignment horizontal="center" vertical="center"/>
    </xf>
    <xf numFmtId="0" fontId="140" fillId="21" borderId="0" xfId="43" applyNumberFormat="1" applyFont="1" applyFill="1" applyBorder="1" applyAlignment="1">
      <alignment horizontal="center" vertical="center"/>
    </xf>
    <xf numFmtId="0" fontId="141" fillId="21" borderId="0" xfId="43" applyNumberFormat="1" applyFont="1" applyFill="1" applyBorder="1" applyAlignment="1">
      <alignment horizontal="center" vertical="center"/>
    </xf>
    <xf numFmtId="0" fontId="42" fillId="0" borderId="0" xfId="0" applyFont="1"/>
    <xf numFmtId="0" fontId="0" fillId="0" borderId="0" xfId="0" applyAlignment="1">
      <alignment horizontal="center"/>
    </xf>
    <xf numFmtId="168" fontId="133" fillId="19" borderId="32" xfId="0" applyNumberFormat="1" applyFont="1" applyFill="1" applyBorder="1" applyAlignment="1" applyProtection="1">
      <alignment horizontal="center" vertical="center"/>
      <protection locked="0"/>
    </xf>
    <xf numFmtId="168" fontId="133" fillId="19" borderId="36" xfId="0" applyNumberFormat="1" applyFont="1" applyFill="1" applyBorder="1" applyAlignment="1" applyProtection="1">
      <alignment horizontal="center" vertical="center"/>
      <protection locked="0"/>
    </xf>
    <xf numFmtId="0" fontId="116" fillId="35" borderId="0" xfId="39" applyFont="1" applyFill="1" applyBorder="1" applyAlignment="1">
      <alignment horizontal="center"/>
    </xf>
    <xf numFmtId="0" fontId="103" fillId="35" borderId="0" xfId="39" applyFont="1" applyFill="1" applyBorder="1" applyAlignment="1">
      <alignment horizontal="center"/>
    </xf>
    <xf numFmtId="165" fontId="48" fillId="35" borderId="0" xfId="38" applyNumberFormat="1" applyFont="1" applyFill="1" applyBorder="1" applyAlignment="1" applyProtection="1">
      <alignment horizontal="left" vertical="center"/>
      <protection hidden="1"/>
    </xf>
    <xf numFmtId="0" fontId="45" fillId="35" borderId="0" xfId="38" applyFont="1" applyFill="1" applyBorder="1" applyAlignment="1" applyProtection="1">
      <alignment horizontal="right" vertical="center"/>
      <protection hidden="1"/>
    </xf>
    <xf numFmtId="0" fontId="55" fillId="35" borderId="0" xfId="38" applyFont="1" applyFill="1" applyBorder="1" applyAlignment="1" applyProtection="1">
      <alignment vertical="center"/>
      <protection hidden="1"/>
    </xf>
    <xf numFmtId="0" fontId="49" fillId="35" borderId="10" xfId="38" applyFont="1" applyFill="1" applyBorder="1" applyAlignment="1" applyProtection="1">
      <alignment vertical="center"/>
      <protection hidden="1"/>
    </xf>
    <xf numFmtId="0" fontId="45" fillId="35" borderId="10" xfId="38" applyFont="1" applyFill="1" applyBorder="1" applyAlignment="1" applyProtection="1">
      <alignment vertical="center"/>
      <protection hidden="1"/>
    </xf>
    <xf numFmtId="0" fontId="15" fillId="35" borderId="10" xfId="38" applyFill="1" applyBorder="1" applyAlignment="1" applyProtection="1">
      <alignment horizontal="right" vertical="center"/>
      <protection hidden="1"/>
    </xf>
    <xf numFmtId="0" fontId="15" fillId="35" borderId="10" xfId="38" applyFill="1" applyBorder="1" applyAlignment="1" applyProtection="1">
      <alignment horizontal="center" vertical="center"/>
      <protection hidden="1"/>
    </xf>
    <xf numFmtId="165" fontId="105" fillId="35" borderId="10" xfId="38" applyNumberFormat="1" applyFont="1" applyFill="1" applyBorder="1" applyAlignment="1" applyProtection="1">
      <alignment horizontal="center" vertical="center"/>
      <protection hidden="1"/>
    </xf>
    <xf numFmtId="0" fontId="47" fillId="35" borderId="0" xfId="38" applyFont="1" applyFill="1" applyBorder="1" applyAlignment="1" applyProtection="1">
      <alignment vertical="center"/>
      <protection hidden="1"/>
    </xf>
    <xf numFmtId="165" fontId="112" fillId="35" borderId="0" xfId="38" applyNumberFormat="1" applyFont="1" applyFill="1" applyBorder="1" applyAlignment="1" applyProtection="1">
      <alignment vertical="center" textRotation="90"/>
      <protection hidden="1"/>
    </xf>
    <xf numFmtId="0" fontId="86" fillId="35" borderId="0" xfId="38" applyFont="1" applyFill="1" applyBorder="1" applyAlignment="1" applyProtection="1">
      <alignment horizontal="left" vertical="center"/>
      <protection hidden="1"/>
    </xf>
    <xf numFmtId="0" fontId="130" fillId="35" borderId="0" xfId="38" applyFont="1" applyFill="1" applyBorder="1" applyAlignment="1" applyProtection="1">
      <alignment horizontal="left" vertical="center"/>
      <protection hidden="1"/>
    </xf>
    <xf numFmtId="165" fontId="131" fillId="35" borderId="0" xfId="38" applyNumberFormat="1" applyFont="1" applyFill="1" applyBorder="1" applyAlignment="1" applyProtection="1">
      <alignment horizontal="left" vertical="center"/>
      <protection hidden="1"/>
    </xf>
    <xf numFmtId="165" fontId="86" fillId="35" borderId="0" xfId="38" applyNumberFormat="1" applyFont="1" applyFill="1" applyBorder="1" applyAlignment="1" applyProtection="1">
      <alignment horizontal="left" vertical="center"/>
      <protection hidden="1"/>
    </xf>
    <xf numFmtId="0" fontId="132" fillId="35" borderId="0" xfId="38" applyFont="1" applyFill="1" applyBorder="1" applyAlignment="1" applyProtection="1">
      <alignment vertical="center"/>
      <protection hidden="1"/>
    </xf>
    <xf numFmtId="0" fontId="132" fillId="35" borderId="0" xfId="38" applyFont="1" applyFill="1" applyBorder="1" applyAlignment="1" applyProtection="1">
      <alignment horizontal="left" vertical="center"/>
      <protection hidden="1"/>
    </xf>
    <xf numFmtId="168" fontId="133" fillId="39" borderId="0" xfId="0" applyNumberFormat="1" applyFont="1" applyFill="1" applyBorder="1" applyAlignment="1" applyProtection="1">
      <alignment horizontal="center" vertical="center"/>
      <protection locked="0"/>
    </xf>
    <xf numFmtId="0" fontId="64" fillId="35" borderId="0" xfId="38" applyFont="1" applyFill="1" applyBorder="1" applyAlignment="1" applyProtection="1">
      <alignment horizontal="left" vertical="center"/>
      <protection hidden="1"/>
    </xf>
    <xf numFmtId="0" fontId="106" fillId="35" borderId="0" xfId="38" applyFont="1" applyFill="1" applyBorder="1" applyAlignment="1" applyProtection="1">
      <alignment horizontal="left" vertical="center"/>
      <protection hidden="1"/>
    </xf>
    <xf numFmtId="165" fontId="63" fillId="35" borderId="0" xfId="38" applyNumberFormat="1" applyFont="1" applyFill="1" applyBorder="1" applyAlignment="1" applyProtection="1">
      <alignment horizontal="left" vertical="center"/>
      <protection hidden="1"/>
    </xf>
    <xf numFmtId="0" fontId="50" fillId="35" borderId="0" xfId="38" applyFont="1" applyFill="1" applyBorder="1" applyAlignment="1" applyProtection="1">
      <alignment horizontal="left" vertical="center"/>
      <protection hidden="1"/>
    </xf>
    <xf numFmtId="165" fontId="71" fillId="35" borderId="0" xfId="38" applyNumberFormat="1" applyFont="1" applyFill="1" applyBorder="1" applyAlignment="1" applyProtection="1">
      <alignment horizontal="left" vertical="center"/>
      <protection hidden="1"/>
    </xf>
    <xf numFmtId="165" fontId="81" fillId="35" borderId="0" xfId="38" applyNumberFormat="1" applyFont="1" applyFill="1" applyBorder="1" applyAlignment="1" applyProtection="1">
      <alignment horizontal="left" vertical="center"/>
      <protection hidden="1"/>
    </xf>
    <xf numFmtId="167" fontId="70" fillId="35" borderId="0" xfId="38" applyNumberFormat="1" applyFont="1" applyFill="1" applyBorder="1" applyAlignment="1" applyProtection="1">
      <alignment horizontal="center" vertical="center"/>
      <protection hidden="1"/>
    </xf>
    <xf numFmtId="0" fontId="62" fillId="21" borderId="0" xfId="39" applyFont="1" applyFill="1" applyBorder="1" applyAlignment="1" applyProtection="1">
      <alignment horizontal="left" vertical="center"/>
      <protection hidden="1"/>
    </xf>
    <xf numFmtId="0" fontId="47" fillId="21" borderId="0" xfId="38" applyFont="1" applyFill="1" applyBorder="1" applyProtection="1">
      <protection hidden="1"/>
    </xf>
    <xf numFmtId="0" fontId="74" fillId="21" borderId="39" xfId="39" applyFont="1" applyFill="1" applyBorder="1" applyAlignment="1" applyProtection="1">
      <alignment horizontal="right" vertical="center"/>
      <protection hidden="1"/>
    </xf>
    <xf numFmtId="0" fontId="146" fillId="21" borderId="38" xfId="39" applyFont="1" applyFill="1" applyBorder="1" applyAlignment="1" applyProtection="1">
      <alignment horizontal="center" vertical="center" wrapText="1"/>
      <protection hidden="1"/>
    </xf>
    <xf numFmtId="0" fontId="128" fillId="21" borderId="10" xfId="39" applyFont="1" applyFill="1" applyBorder="1" applyAlignment="1" applyProtection="1">
      <alignment horizontal="center" vertical="center" wrapText="1"/>
      <protection hidden="1"/>
    </xf>
    <xf numFmtId="0" fontId="74" fillId="21" borderId="39" xfId="39" applyFont="1" applyFill="1" applyBorder="1" applyAlignment="1" applyProtection="1">
      <alignment horizontal="center" vertical="center"/>
      <protection hidden="1"/>
    </xf>
    <xf numFmtId="3" fontId="115" fillId="21" borderId="0" xfId="42" applyNumberFormat="1" applyFont="1" applyFill="1" applyBorder="1" applyAlignment="1" applyProtection="1">
      <alignment horizontal="center" vertical="center"/>
      <protection locked="0"/>
    </xf>
    <xf numFmtId="170" fontId="147" fillId="21" borderId="0" xfId="42" applyNumberFormat="1" applyFont="1" applyFill="1" applyBorder="1" applyAlignment="1" applyProtection="1">
      <alignment horizontal="center" vertical="center"/>
      <protection locked="0"/>
    </xf>
    <xf numFmtId="169" fontId="135" fillId="21" borderId="0" xfId="39" applyNumberFormat="1" applyFont="1" applyFill="1" applyBorder="1" applyAlignment="1">
      <alignment horizontal="center" vertical="center"/>
    </xf>
    <xf numFmtId="0" fontId="115" fillId="21" borderId="0" xfId="39" applyFont="1" applyFill="1" applyBorder="1" applyAlignment="1" applyProtection="1">
      <alignment horizontal="center" vertical="center" wrapText="1"/>
      <protection hidden="1"/>
    </xf>
    <xf numFmtId="0" fontId="147" fillId="21" borderId="0" xfId="39" applyFont="1" applyFill="1" applyBorder="1" applyAlignment="1" applyProtection="1">
      <alignment horizontal="center" vertical="center" wrapText="1"/>
      <protection hidden="1"/>
    </xf>
    <xf numFmtId="0" fontId="135" fillId="21" borderId="0" xfId="39" applyFont="1" applyFill="1" applyBorder="1" applyAlignment="1" applyProtection="1">
      <alignment horizontal="right" vertical="center"/>
      <protection hidden="1"/>
    </xf>
    <xf numFmtId="0" fontId="47" fillId="21" borderId="0" xfId="38" applyFont="1" applyFill="1" applyBorder="1" applyAlignment="1" applyProtection="1">
      <alignment horizontal="center"/>
      <protection hidden="1"/>
    </xf>
    <xf numFmtId="0" fontId="74" fillId="21" borderId="0" xfId="38" applyFont="1" applyFill="1" applyBorder="1" applyAlignment="1" applyProtection="1">
      <alignment horizontal="center"/>
      <protection hidden="1"/>
    </xf>
    <xf numFmtId="0" fontId="47" fillId="0" borderId="44" xfId="38" applyFont="1" applyBorder="1" applyAlignment="1" applyProtection="1">
      <alignment horizontal="center"/>
      <protection hidden="1"/>
    </xf>
    <xf numFmtId="0" fontId="47" fillId="0" borderId="0" xfId="38" applyFont="1" applyBorder="1" applyAlignment="1" applyProtection="1">
      <alignment horizontal="center"/>
      <protection hidden="1"/>
    </xf>
    <xf numFmtId="0" fontId="47" fillId="0" borderId="45" xfId="38" applyFont="1" applyBorder="1" applyAlignment="1" applyProtection="1">
      <alignment horizontal="center"/>
      <protection hidden="1"/>
    </xf>
    <xf numFmtId="0" fontId="74" fillId="21" borderId="44" xfId="38" applyFont="1" applyFill="1" applyBorder="1" applyAlignment="1" applyProtection="1">
      <alignment horizontal="center"/>
      <protection hidden="1"/>
    </xf>
    <xf numFmtId="0" fontId="74" fillId="21" borderId="45" xfId="38" applyFont="1" applyFill="1" applyBorder="1" applyAlignment="1" applyProtection="1">
      <alignment horizontal="center"/>
      <protection hidden="1"/>
    </xf>
    <xf numFmtId="0" fontId="15" fillId="21" borderId="44" xfId="38" applyFill="1" applyBorder="1" applyProtection="1">
      <protection hidden="1"/>
    </xf>
    <xf numFmtId="0" fontId="15" fillId="21" borderId="45" xfId="38" applyFill="1" applyBorder="1" applyProtection="1">
      <protection hidden="1"/>
    </xf>
    <xf numFmtId="0" fontId="15" fillId="21" borderId="46" xfId="38" applyFill="1" applyBorder="1" applyProtection="1">
      <protection hidden="1"/>
    </xf>
    <xf numFmtId="0" fontId="15" fillId="21" borderId="47" xfId="38" applyFill="1" applyBorder="1" applyProtection="1">
      <protection hidden="1"/>
    </xf>
    <xf numFmtId="0" fontId="15" fillId="21" borderId="48" xfId="38" applyFill="1" applyBorder="1" applyProtection="1">
      <protection hidden="1"/>
    </xf>
    <xf numFmtId="0" fontId="47" fillId="21" borderId="44" xfId="38" applyFont="1" applyFill="1" applyBorder="1" applyAlignment="1" applyProtection="1">
      <alignment horizontal="right"/>
      <protection hidden="1"/>
    </xf>
    <xf numFmtId="169" fontId="74" fillId="21" borderId="45" xfId="39" applyNumberFormat="1" applyFont="1" applyFill="1" applyBorder="1" applyAlignment="1">
      <alignment horizontal="center" vertical="center"/>
    </xf>
    <xf numFmtId="0" fontId="47" fillId="21" borderId="45" xfId="38" applyFont="1" applyFill="1" applyBorder="1" applyProtection="1">
      <protection hidden="1"/>
    </xf>
    <xf numFmtId="0" fontId="47" fillId="21" borderId="0" xfId="39" applyFont="1" applyFill="1" applyBorder="1" applyAlignment="1" applyProtection="1">
      <alignment wrapText="1"/>
      <protection hidden="1"/>
    </xf>
    <xf numFmtId="0" fontId="15" fillId="21" borderId="51" xfId="39" applyFill="1" applyBorder="1" applyAlignment="1">
      <alignment horizontal="left" vertical="center"/>
    </xf>
    <xf numFmtId="0" fontId="62" fillId="21" borderId="0" xfId="39" applyFont="1" applyFill="1" applyBorder="1" applyAlignment="1">
      <alignment horizontal="left" vertical="center"/>
    </xf>
    <xf numFmtId="0" fontId="47" fillId="21" borderId="49" xfId="39" applyFont="1" applyFill="1" applyBorder="1" applyProtection="1">
      <protection hidden="1"/>
    </xf>
    <xf numFmtId="0" fontId="80" fillId="31" borderId="0" xfId="39" applyFont="1" applyFill="1" applyBorder="1" applyAlignment="1">
      <alignment horizontal="center" vertical="center"/>
    </xf>
    <xf numFmtId="0" fontId="15" fillId="21" borderId="49" xfId="38" applyFill="1" applyBorder="1" applyProtection="1">
      <protection hidden="1"/>
    </xf>
    <xf numFmtId="0" fontId="15" fillId="21" borderId="50" xfId="38" applyFill="1" applyBorder="1" applyProtection="1">
      <protection hidden="1"/>
    </xf>
    <xf numFmtId="0" fontId="15" fillId="21" borderId="51" xfId="39" applyFill="1" applyBorder="1" applyAlignment="1">
      <alignment horizontal="center" vertical="center"/>
    </xf>
    <xf numFmtId="3" fontId="146" fillId="31" borderId="0" xfId="42" applyNumberFormat="1" applyFont="1" applyFill="1" applyBorder="1" applyAlignment="1" applyProtection="1">
      <alignment horizontal="center" vertical="center"/>
      <protection locked="0"/>
    </xf>
    <xf numFmtId="170" fontId="128" fillId="33" borderId="0" xfId="42" applyNumberFormat="1" applyFont="1" applyFill="1" applyBorder="1" applyAlignment="1" applyProtection="1">
      <alignment horizontal="center" vertical="center"/>
      <protection locked="0"/>
    </xf>
    <xf numFmtId="0" fontId="74" fillId="21" borderId="44" xfId="38" applyFont="1" applyFill="1" applyBorder="1" applyAlignment="1" applyProtection="1">
      <alignment horizontal="center" vertical="center"/>
      <protection hidden="1"/>
    </xf>
    <xf numFmtId="0" fontId="146" fillId="21" borderId="40" xfId="39" applyFont="1" applyFill="1" applyBorder="1" applyAlignment="1" applyProtection="1">
      <alignment horizontal="center" vertical="center" wrapText="1"/>
      <protection hidden="1"/>
    </xf>
    <xf numFmtId="0" fontId="128" fillId="21" borderId="0" xfId="39" applyFont="1" applyFill="1" applyBorder="1" applyAlignment="1" applyProtection="1">
      <alignment horizontal="center" vertical="center" wrapText="1"/>
      <protection hidden="1"/>
    </xf>
    <xf numFmtId="0" fontId="74" fillId="21" borderId="45" xfId="39" applyFont="1" applyFill="1" applyBorder="1" applyAlignment="1" applyProtection="1">
      <alignment horizontal="right" vertical="center"/>
      <protection hidden="1"/>
    </xf>
    <xf numFmtId="0" fontId="62" fillId="21" borderId="41" xfId="0" applyFont="1" applyFill="1" applyBorder="1" applyAlignment="1">
      <alignment horizontal="left" vertical="center"/>
    </xf>
    <xf numFmtId="0" fontId="114" fillId="21" borderId="42" xfId="0" applyFont="1" applyFill="1" applyBorder="1"/>
    <xf numFmtId="0" fontId="114" fillId="21" borderId="42" xfId="42" applyFont="1" applyFill="1" applyBorder="1" applyAlignment="1" applyProtection="1">
      <alignment vertical="center"/>
      <protection locked="0"/>
    </xf>
    <xf numFmtId="0" fontId="31" fillId="21" borderId="42" xfId="42" applyFont="1" applyFill="1" applyBorder="1" applyAlignment="1" applyProtection="1">
      <alignment vertical="center"/>
      <protection locked="0"/>
    </xf>
    <xf numFmtId="0" fontId="31" fillId="21" borderId="43" xfId="42" applyFont="1" applyFill="1" applyBorder="1" applyAlignment="1" applyProtection="1">
      <alignment vertical="center"/>
      <protection locked="0"/>
    </xf>
    <xf numFmtId="0" fontId="75" fillId="21" borderId="44" xfId="0" applyFont="1" applyFill="1" applyBorder="1" applyAlignment="1">
      <alignment horizontal="left" vertical="center"/>
    </xf>
    <xf numFmtId="0" fontId="31" fillId="21" borderId="45" xfId="42" applyFont="1" applyFill="1" applyBorder="1" applyAlignment="1" applyProtection="1">
      <alignment vertical="center"/>
      <protection locked="0"/>
    </xf>
    <xf numFmtId="0" fontId="32" fillId="21" borderId="44" xfId="38" applyFont="1" applyFill="1" applyBorder="1" applyAlignment="1" applyProtection="1">
      <alignment vertical="center"/>
      <protection hidden="1"/>
    </xf>
    <xf numFmtId="0" fontId="108" fillId="32" borderId="44" xfId="39" applyFont="1" applyFill="1" applyBorder="1" applyAlignment="1">
      <alignment horizontal="center" vertical="center"/>
    </xf>
    <xf numFmtId="0" fontId="31" fillId="37" borderId="45" xfId="42" applyFont="1" applyFill="1" applyBorder="1" applyAlignment="1" applyProtection="1">
      <alignment vertical="center"/>
      <protection locked="0"/>
    </xf>
    <xf numFmtId="0" fontId="116" fillId="21" borderId="44" xfId="39" applyFont="1" applyFill="1" applyBorder="1" applyAlignment="1">
      <alignment horizontal="center" vertical="center"/>
    </xf>
    <xf numFmtId="0" fontId="31" fillId="21" borderId="44" xfId="42" applyFont="1" applyFill="1" applyBorder="1" applyAlignment="1" applyProtection="1">
      <alignment vertical="center"/>
      <protection locked="0"/>
    </xf>
    <xf numFmtId="0" fontId="33" fillId="21" borderId="0" xfId="39" applyFont="1" applyFill="1" applyBorder="1" applyProtection="1">
      <protection hidden="1"/>
    </xf>
    <xf numFmtId="0" fontId="42" fillId="21" borderId="0" xfId="39" applyFont="1" applyFill="1" applyBorder="1" applyProtection="1">
      <protection hidden="1"/>
    </xf>
    <xf numFmtId="0" fontId="15" fillId="21" borderId="0" xfId="39" applyFill="1" applyBorder="1" applyProtection="1">
      <protection hidden="1"/>
    </xf>
    <xf numFmtId="0" fontId="42" fillId="21" borderId="0" xfId="39" applyFont="1" applyFill="1" applyBorder="1" applyAlignment="1" applyProtection="1">
      <alignment vertical="center"/>
      <protection hidden="1"/>
    </xf>
    <xf numFmtId="0" fontId="47" fillId="21" borderId="45" xfId="39" applyFont="1" applyFill="1" applyBorder="1" applyAlignment="1" applyProtection="1">
      <alignment wrapText="1"/>
      <protection hidden="1"/>
    </xf>
    <xf numFmtId="0" fontId="95" fillId="21" borderId="0" xfId="34" applyFont="1" applyFill="1" applyBorder="1" applyAlignment="1" applyProtection="1">
      <alignment vertical="center"/>
      <protection hidden="1"/>
    </xf>
    <xf numFmtId="0" fontId="74" fillId="21" borderId="60" xfId="39" applyFont="1" applyFill="1" applyBorder="1" applyAlignment="1" applyProtection="1">
      <alignment horizontal="left" vertical="center" wrapText="1"/>
      <protection hidden="1"/>
    </xf>
    <xf numFmtId="171" fontId="74" fillId="21" borderId="45" xfId="39" applyNumberFormat="1" applyFont="1" applyFill="1" applyBorder="1" applyAlignment="1">
      <alignment horizontal="left" vertical="center"/>
    </xf>
    <xf numFmtId="169" fontId="74" fillId="21" borderId="45" xfId="39" applyNumberFormat="1" applyFont="1" applyFill="1" applyBorder="1" applyAlignment="1">
      <alignment horizontal="left" vertical="center"/>
    </xf>
    <xf numFmtId="169" fontId="74" fillId="21" borderId="61" xfId="39" applyNumberFormat="1" applyFont="1" applyFill="1" applyBorder="1" applyAlignment="1">
      <alignment horizontal="left" vertical="center"/>
    </xf>
    <xf numFmtId="0" fontId="129" fillId="21" borderId="0" xfId="38" applyFont="1" applyFill="1" applyBorder="1" applyAlignment="1" applyProtection="1">
      <alignment horizontal="left" vertical="center"/>
      <protection hidden="1"/>
    </xf>
    <xf numFmtId="165" fontId="48" fillId="21" borderId="66" xfId="38" applyNumberFormat="1" applyFont="1" applyFill="1" applyBorder="1" applyAlignment="1" applyProtection="1">
      <alignment horizontal="left" vertical="center"/>
      <protection hidden="1"/>
    </xf>
    <xf numFmtId="0" fontId="45" fillId="21" borderId="67" xfId="38" applyFont="1" applyFill="1" applyBorder="1" applyAlignment="1" applyProtection="1">
      <alignment horizontal="left" vertical="center"/>
      <protection hidden="1"/>
    </xf>
    <xf numFmtId="168" fontId="133" fillId="19" borderId="69" xfId="0" applyNumberFormat="1" applyFont="1" applyFill="1" applyBorder="1" applyAlignment="1" applyProtection="1">
      <alignment horizontal="center" vertical="center"/>
      <protection locked="0"/>
    </xf>
    <xf numFmtId="167" fontId="66" fillId="35" borderId="0" xfId="38" applyNumberFormat="1" applyFont="1" applyFill="1" applyBorder="1" applyAlignment="1" applyProtection="1">
      <alignment horizontal="center" vertical="center"/>
      <protection hidden="1"/>
    </xf>
    <xf numFmtId="0" fontId="136" fillId="21" borderId="0" xfId="38" applyFont="1" applyFill="1" applyBorder="1" applyProtection="1">
      <protection hidden="1"/>
    </xf>
    <xf numFmtId="0" fontId="149" fillId="21" borderId="0" xfId="39" applyFont="1" applyFill="1" applyBorder="1" applyAlignment="1">
      <alignment horizontal="center"/>
    </xf>
    <xf numFmtId="0" fontId="46" fillId="21" borderId="0" xfId="42" applyFont="1" applyFill="1" applyBorder="1" applyAlignment="1" applyProtection="1">
      <alignment horizontal="center" vertical="center"/>
      <protection locked="0"/>
    </xf>
    <xf numFmtId="0" fontId="152" fillId="21" borderId="0" xfId="38" applyFont="1" applyFill="1" applyBorder="1" applyAlignment="1" applyProtection="1">
      <alignment horizontal="left" vertical="center"/>
      <protection hidden="1"/>
    </xf>
    <xf numFmtId="0" fontId="62" fillId="21" borderId="0" xfId="38" applyFont="1" applyFill="1" applyBorder="1" applyAlignment="1" applyProtection="1">
      <alignment horizontal="left" vertical="center"/>
      <protection hidden="1"/>
    </xf>
    <xf numFmtId="165" fontId="48" fillId="21" borderId="10" xfId="38" applyNumberFormat="1" applyFont="1" applyFill="1" applyBorder="1" applyAlignment="1" applyProtection="1">
      <alignment horizontal="left" vertical="center"/>
      <protection hidden="1"/>
    </xf>
    <xf numFmtId="0" fontId="45" fillId="21" borderId="10" xfId="38" applyFont="1" applyFill="1" applyBorder="1" applyAlignment="1" applyProtection="1">
      <alignment horizontal="left" vertical="center"/>
      <protection hidden="1"/>
    </xf>
    <xf numFmtId="165" fontId="63" fillId="21" borderId="10" xfId="38" applyNumberFormat="1" applyFont="1" applyFill="1" applyBorder="1" applyAlignment="1" applyProtection="1">
      <alignment horizontal="left" vertical="center"/>
      <protection hidden="1"/>
    </xf>
    <xf numFmtId="0" fontId="15" fillId="21" borderId="71" xfId="38" applyFill="1" applyBorder="1" applyProtection="1">
      <protection hidden="1"/>
    </xf>
    <xf numFmtId="0" fontId="75" fillId="21" borderId="0" xfId="0" applyFont="1" applyFill="1" applyBorder="1" applyAlignment="1">
      <alignment horizontal="left" vertical="center"/>
    </xf>
    <xf numFmtId="0" fontId="32" fillId="21" borderId="0" xfId="38" applyFont="1" applyFill="1" applyBorder="1" applyAlignment="1" applyProtection="1">
      <alignment vertical="center"/>
      <protection hidden="1"/>
    </xf>
    <xf numFmtId="0" fontId="45" fillId="21" borderId="0" xfId="38" applyFont="1" applyFill="1" applyBorder="1" applyProtection="1">
      <protection hidden="1"/>
    </xf>
    <xf numFmtId="0" fontId="45" fillId="21" borderId="72" xfId="38" applyFont="1" applyFill="1" applyBorder="1" applyProtection="1">
      <protection hidden="1"/>
    </xf>
    <xf numFmtId="0" fontId="45" fillId="21" borderId="71" xfId="38" applyFont="1" applyFill="1" applyBorder="1" applyProtection="1">
      <protection hidden="1"/>
    </xf>
    <xf numFmtId="0" fontId="47" fillId="21" borderId="71" xfId="38" applyFont="1" applyFill="1" applyBorder="1" applyProtection="1">
      <protection hidden="1"/>
    </xf>
    <xf numFmtId="0" fontId="15" fillId="21" borderId="73" xfId="38" applyFill="1" applyBorder="1" applyProtection="1">
      <protection hidden="1"/>
    </xf>
    <xf numFmtId="0" fontId="45" fillId="21" borderId="74" xfId="38" applyFont="1" applyFill="1" applyBorder="1" applyProtection="1">
      <protection hidden="1"/>
    </xf>
    <xf numFmtId="0" fontId="15" fillId="21" borderId="75" xfId="38" applyFill="1" applyBorder="1" applyProtection="1">
      <protection hidden="1"/>
    </xf>
    <xf numFmtId="0" fontId="45" fillId="21" borderId="76" xfId="38" applyFont="1" applyFill="1" applyBorder="1" applyProtection="1">
      <protection hidden="1"/>
    </xf>
    <xf numFmtId="0" fontId="45" fillId="21" borderId="77" xfId="38" applyFont="1" applyFill="1" applyBorder="1" applyProtection="1">
      <protection hidden="1"/>
    </xf>
    <xf numFmtId="0" fontId="47" fillId="21" borderId="77" xfId="38" applyFont="1" applyFill="1" applyBorder="1" applyProtection="1">
      <protection hidden="1"/>
    </xf>
    <xf numFmtId="0" fontId="15" fillId="21" borderId="77" xfId="38" applyFill="1" applyBorder="1" applyProtection="1">
      <protection hidden="1"/>
    </xf>
    <xf numFmtId="0" fontId="15" fillId="21" borderId="78" xfId="38" applyFill="1" applyBorder="1" applyProtection="1">
      <protection hidden="1"/>
    </xf>
    <xf numFmtId="0" fontId="153" fillId="21" borderId="74" xfId="38" applyFont="1" applyFill="1" applyBorder="1" applyProtection="1">
      <protection hidden="1"/>
    </xf>
    <xf numFmtId="0" fontId="61" fillId="35" borderId="0" xfId="38" applyFont="1" applyFill="1" applyBorder="1" applyAlignment="1" applyProtection="1">
      <alignment horizontal="left" vertical="center"/>
      <protection hidden="1"/>
    </xf>
    <xf numFmtId="165" fontId="45" fillId="35" borderId="21" xfId="38" applyNumberFormat="1" applyFont="1" applyFill="1" applyBorder="1" applyAlignment="1" applyProtection="1">
      <alignment horizontal="left" vertical="center"/>
      <protection hidden="1"/>
    </xf>
    <xf numFmtId="0" fontId="50" fillId="21" borderId="10" xfId="38" applyFont="1" applyFill="1" applyBorder="1" applyAlignment="1" applyProtection="1">
      <alignment horizontal="left" vertical="center"/>
      <protection hidden="1"/>
    </xf>
    <xf numFmtId="0" fontId="122" fillId="21" borderId="21" xfId="0" applyNumberFormat="1" applyFont="1" applyFill="1" applyBorder="1" applyAlignment="1"/>
    <xf numFmtId="0" fontId="122" fillId="21" borderId="21" xfId="42" applyNumberFormat="1" applyFont="1" applyFill="1" applyBorder="1" applyAlignment="1" applyProtection="1">
      <alignment vertical="center"/>
      <protection locked="0"/>
    </xf>
    <xf numFmtId="0" fontId="122" fillId="21" borderId="22" xfId="42" applyNumberFormat="1" applyFont="1" applyFill="1" applyBorder="1" applyAlignment="1" applyProtection="1">
      <alignment vertical="center"/>
      <protection locked="0"/>
    </xf>
    <xf numFmtId="0" fontId="122" fillId="21" borderId="0" xfId="0" applyNumberFormat="1" applyFont="1" applyFill="1" applyBorder="1" applyAlignment="1">
      <alignment horizontal="left" vertical="center"/>
    </xf>
    <xf numFmtId="0" fontId="122" fillId="21" borderId="0" xfId="0" applyNumberFormat="1" applyFont="1" applyFill="1" applyBorder="1" applyAlignment="1"/>
    <xf numFmtId="0" fontId="122" fillId="21" borderId="0" xfId="42" applyNumberFormat="1" applyFont="1" applyFill="1" applyBorder="1" applyAlignment="1" applyProtection="1">
      <alignment vertical="center"/>
      <protection locked="0"/>
    </xf>
    <xf numFmtId="0" fontId="122" fillId="21" borderId="23" xfId="42" applyNumberFormat="1" applyFont="1" applyFill="1" applyBorder="1" applyAlignment="1" applyProtection="1">
      <alignment vertical="center"/>
      <protection locked="0"/>
    </xf>
    <xf numFmtId="0" fontId="122" fillId="21" borderId="0" xfId="38" applyNumberFormat="1" applyFont="1" applyFill="1" applyBorder="1" applyAlignment="1" applyProtection="1">
      <alignment vertical="center"/>
      <protection hidden="1"/>
    </xf>
    <xf numFmtId="0" fontId="122" fillId="21" borderId="0" xfId="38" applyNumberFormat="1" applyFont="1" applyFill="1" applyBorder="1" applyAlignment="1" applyProtection="1">
      <protection hidden="1"/>
    </xf>
    <xf numFmtId="0" fontId="155" fillId="21" borderId="0" xfId="39" applyNumberFormat="1" applyFont="1" applyFill="1" applyBorder="1" applyAlignment="1">
      <alignment horizontal="center" vertical="center"/>
    </xf>
    <xf numFmtId="0" fontId="122" fillId="21" borderId="0" xfId="42" applyNumberFormat="1" applyFont="1" applyFill="1" applyBorder="1" applyAlignment="1" applyProtection="1">
      <alignment horizontal="center" vertical="center"/>
      <protection locked="0"/>
    </xf>
    <xf numFmtId="0" fontId="156" fillId="21" borderId="0" xfId="39" applyNumberFormat="1" applyFont="1" applyFill="1" applyBorder="1" applyAlignment="1">
      <alignment horizontal="center" vertical="center"/>
    </xf>
    <xf numFmtId="0" fontId="157" fillId="21" borderId="0" xfId="38" applyNumberFormat="1" applyFont="1" applyFill="1" applyBorder="1" applyAlignment="1" applyProtection="1">
      <alignment horizontal="center" vertical="center"/>
      <protection hidden="1"/>
    </xf>
    <xf numFmtId="0" fontId="157" fillId="21" borderId="0" xfId="38" applyNumberFormat="1" applyFont="1" applyFill="1" applyBorder="1" applyAlignment="1" applyProtection="1">
      <alignment vertical="center"/>
      <protection hidden="1"/>
    </xf>
    <xf numFmtId="0" fontId="122" fillId="21" borderId="0" xfId="38" applyNumberFormat="1" applyFont="1" applyFill="1" applyBorder="1" applyAlignment="1" applyProtection="1">
      <alignment horizontal="center" vertical="center"/>
      <protection hidden="1"/>
    </xf>
    <xf numFmtId="0" fontId="158" fillId="21" borderId="0" xfId="39" applyNumberFormat="1" applyFont="1" applyFill="1" applyBorder="1" applyAlignment="1">
      <alignment horizontal="center"/>
    </xf>
    <xf numFmtId="0" fontId="122" fillId="21" borderId="23" xfId="38" applyNumberFormat="1" applyFont="1" applyFill="1" applyBorder="1" applyAlignment="1" applyProtection="1">
      <protection hidden="1"/>
    </xf>
    <xf numFmtId="0" fontId="159" fillId="21" borderId="21" xfId="38" applyFont="1" applyFill="1" applyBorder="1" applyAlignment="1" applyProtection="1">
      <alignment horizontal="left" vertical="center"/>
      <protection hidden="1"/>
    </xf>
    <xf numFmtId="0" fontId="59" fillId="21" borderId="21" xfId="38" applyFont="1" applyFill="1" applyBorder="1" applyAlignment="1" applyProtection="1">
      <alignment vertical="center"/>
      <protection hidden="1"/>
    </xf>
    <xf numFmtId="0" fontId="59" fillId="21" borderId="0" xfId="38" applyFont="1" applyFill="1" applyBorder="1" applyAlignment="1" applyProtection="1">
      <alignment horizontal="right" vertical="center"/>
      <protection hidden="1"/>
    </xf>
    <xf numFmtId="0" fontId="155" fillId="21" borderId="0" xfId="39" applyNumberFormat="1" applyFont="1" applyFill="1" applyBorder="1" applyAlignment="1" applyProtection="1">
      <alignment vertical="center"/>
      <protection hidden="1"/>
    </xf>
    <xf numFmtId="0" fontId="115" fillId="0" borderId="0" xfId="0" applyFont="1" applyAlignment="1">
      <alignment vertical="center" wrapText="1"/>
    </xf>
    <xf numFmtId="0" fontId="115" fillId="0" borderId="23" xfId="0" applyFont="1" applyBorder="1" applyAlignment="1">
      <alignment vertical="center" wrapText="1"/>
    </xf>
    <xf numFmtId="0" fontId="78" fillId="35" borderId="0" xfId="38" applyFont="1" applyFill="1" applyBorder="1" applyAlignment="1" applyProtection="1">
      <alignment horizontal="left" vertical="center"/>
      <protection hidden="1"/>
    </xf>
    <xf numFmtId="165" fontId="78" fillId="35" borderId="0" xfId="38" applyNumberFormat="1" applyFont="1" applyFill="1" applyBorder="1" applyAlignment="1" applyProtection="1">
      <alignment horizontal="left" vertical="center"/>
      <protection hidden="1"/>
    </xf>
    <xf numFmtId="0" fontId="47" fillId="21" borderId="0" xfId="38" applyFont="1" applyFill="1" applyBorder="1" applyAlignment="1" applyProtection="1">
      <alignment horizontal="left" vertical="center"/>
      <protection hidden="1"/>
    </xf>
    <xf numFmtId="0" fontId="62" fillId="21" borderId="41" xfId="0" applyFont="1" applyFill="1" applyBorder="1" applyAlignment="1" applyProtection="1">
      <alignment horizontal="left" vertical="center"/>
      <protection locked="0"/>
    </xf>
    <xf numFmtId="0" fontId="110" fillId="21" borderId="0" xfId="38" applyFont="1" applyFill="1" applyBorder="1" applyAlignment="1" applyProtection="1">
      <alignment vertical="center"/>
      <protection locked="0"/>
    </xf>
    <xf numFmtId="0" fontId="57" fillId="21" borderId="0" xfId="38" applyFont="1" applyFill="1" applyBorder="1" applyAlignment="1" applyProtection="1">
      <alignment vertical="center"/>
      <protection locked="0"/>
    </xf>
    <xf numFmtId="0" fontId="45" fillId="21" borderId="0" xfId="38" applyFont="1" applyFill="1" applyBorder="1" applyAlignment="1" applyProtection="1">
      <alignment vertical="center"/>
      <protection locked="0"/>
    </xf>
    <xf numFmtId="2" fontId="76" fillId="21" borderId="79" xfId="38" applyNumberFormat="1" applyFont="1" applyFill="1" applyBorder="1" applyAlignment="1" applyProtection="1">
      <alignment horizontal="center" vertical="center"/>
      <protection locked="0"/>
    </xf>
    <xf numFmtId="0" fontId="15" fillId="21" borderId="0" xfId="38" applyFill="1" applyBorder="1" applyProtection="1">
      <protection locked="0"/>
    </xf>
    <xf numFmtId="0" fontId="116" fillId="21" borderId="0" xfId="39" applyFont="1" applyFill="1" applyBorder="1" applyAlignment="1" applyProtection="1">
      <alignment horizontal="center"/>
      <protection locked="0"/>
    </xf>
    <xf numFmtId="0" fontId="75" fillId="21" borderId="44" xfId="0" applyFont="1" applyFill="1" applyBorder="1" applyAlignment="1" applyProtection="1">
      <alignment horizontal="left" vertical="center"/>
      <protection locked="0"/>
    </xf>
    <xf numFmtId="0" fontId="116" fillId="35" borderId="0" xfId="39" applyFont="1" applyFill="1" applyBorder="1" applyAlignment="1" applyProtection="1">
      <alignment horizontal="center"/>
      <protection locked="0"/>
    </xf>
    <xf numFmtId="0" fontId="45" fillId="35" borderId="0" xfId="38" applyFont="1" applyFill="1" applyBorder="1" applyAlignment="1" applyProtection="1">
      <alignment vertical="center"/>
      <protection locked="0"/>
    </xf>
    <xf numFmtId="0" fontId="45" fillId="21" borderId="0" xfId="38" applyFont="1" applyFill="1" applyBorder="1" applyAlignment="1" applyProtection="1">
      <alignment horizontal="right" vertical="center"/>
      <protection locked="0"/>
    </xf>
    <xf numFmtId="2" fontId="76" fillId="21" borderId="0" xfId="38" applyNumberFormat="1" applyFont="1" applyFill="1" applyBorder="1" applyAlignment="1" applyProtection="1">
      <alignment horizontal="center" vertical="center"/>
      <protection locked="0"/>
    </xf>
    <xf numFmtId="0" fontId="127" fillId="21" borderId="0" xfId="38" applyFont="1" applyFill="1" applyBorder="1" applyAlignment="1" applyProtection="1">
      <alignment vertical="center"/>
      <protection locked="0"/>
    </xf>
    <xf numFmtId="165" fontId="48" fillId="35" borderId="79" xfId="38" applyNumberFormat="1" applyFont="1" applyFill="1" applyBorder="1" applyAlignment="1" applyProtection="1">
      <alignment horizontal="left" vertical="center"/>
      <protection locked="0"/>
    </xf>
    <xf numFmtId="0" fontId="45" fillId="35" borderId="0" xfId="38" applyFont="1" applyFill="1" applyBorder="1" applyAlignment="1" applyProtection="1">
      <alignment horizontal="left" vertical="center"/>
      <protection locked="0"/>
    </xf>
    <xf numFmtId="0" fontId="108" fillId="32" borderId="27" xfId="39" applyFont="1" applyFill="1" applyBorder="1" applyAlignment="1" applyProtection="1">
      <alignment horizontal="center" vertical="center"/>
      <protection locked="0"/>
    </xf>
    <xf numFmtId="0" fontId="108" fillId="32" borderId="44" xfId="39" applyFont="1" applyFill="1" applyBorder="1" applyAlignment="1" applyProtection="1">
      <alignment horizontal="center" vertical="center"/>
      <protection locked="0"/>
    </xf>
    <xf numFmtId="0" fontId="15" fillId="0" borderId="0" xfId="38" applyBorder="1" applyProtection="1">
      <protection locked="0"/>
    </xf>
    <xf numFmtId="0" fontId="149" fillId="21" borderId="0" xfId="39" applyFont="1" applyFill="1" applyBorder="1" applyAlignment="1" applyProtection="1">
      <alignment horizontal="center" vertical="center"/>
      <protection locked="0"/>
    </xf>
    <xf numFmtId="0" fontId="45" fillId="21" borderId="0" xfId="39" applyFont="1" applyFill="1" applyBorder="1" applyAlignment="1" applyProtection="1">
      <alignment horizontal="left" vertical="center"/>
      <protection locked="0"/>
    </xf>
    <xf numFmtId="0" fontId="45" fillId="21" borderId="0" xfId="0" applyFont="1" applyFill="1" applyBorder="1" applyAlignment="1" applyProtection="1">
      <alignment horizontal="left" vertical="center"/>
      <protection locked="0"/>
    </xf>
    <xf numFmtId="0" fontId="116" fillId="21" borderId="44" xfId="39" applyFont="1" applyFill="1" applyBorder="1" applyAlignment="1" applyProtection="1">
      <alignment horizontal="center" vertical="center"/>
      <protection locked="0"/>
    </xf>
    <xf numFmtId="165" fontId="48" fillId="35" borderId="0" xfId="38" applyNumberFormat="1" applyFont="1" applyFill="1" applyBorder="1" applyAlignment="1" applyProtection="1">
      <alignment horizontal="left" vertical="center"/>
      <protection locked="0"/>
    </xf>
    <xf numFmtId="165" fontId="112" fillId="35" borderId="0" xfId="38" applyNumberFormat="1" applyFont="1" applyFill="1" applyBorder="1" applyAlignment="1" applyProtection="1">
      <alignment vertical="center" textRotation="90"/>
      <protection locked="0"/>
    </xf>
    <xf numFmtId="0" fontId="86" fillId="35" borderId="0" xfId="38" applyFont="1" applyFill="1" applyBorder="1" applyAlignment="1" applyProtection="1">
      <alignment horizontal="left" vertical="center"/>
      <protection locked="0"/>
    </xf>
    <xf numFmtId="0" fontId="130" fillId="35" borderId="0" xfId="38" applyFont="1" applyFill="1" applyBorder="1" applyAlignment="1" applyProtection="1">
      <alignment horizontal="left" vertical="center"/>
      <protection locked="0"/>
    </xf>
    <xf numFmtId="0" fontId="132" fillId="35" borderId="0" xfId="38" applyFont="1" applyFill="1" applyBorder="1" applyAlignment="1" applyProtection="1">
      <alignment vertical="center"/>
      <protection locked="0"/>
    </xf>
    <xf numFmtId="0" fontId="132" fillId="35" borderId="0" xfId="38" applyFont="1" applyFill="1" applyBorder="1" applyAlignment="1" applyProtection="1">
      <alignment horizontal="left" vertical="center"/>
      <protection locked="0"/>
    </xf>
    <xf numFmtId="0" fontId="116" fillId="21" borderId="0" xfId="39" applyFont="1" applyFill="1" applyBorder="1" applyAlignment="1" applyProtection="1">
      <alignment horizontal="center" vertical="center"/>
      <protection locked="0"/>
    </xf>
    <xf numFmtId="0" fontId="149" fillId="35" borderId="0" xfId="39" applyFont="1" applyFill="1" applyBorder="1" applyAlignment="1" applyProtection="1">
      <alignment horizontal="center"/>
      <protection locked="0"/>
    </xf>
    <xf numFmtId="165" fontId="48" fillId="21" borderId="31" xfId="38" applyNumberFormat="1" applyFont="1" applyFill="1" applyBorder="1" applyAlignment="1" applyProtection="1">
      <alignment horizontal="left" vertical="center"/>
      <protection locked="0"/>
    </xf>
    <xf numFmtId="0" fontId="45" fillId="21" borderId="33" xfId="38" applyFont="1" applyFill="1" applyBorder="1" applyAlignment="1" applyProtection="1">
      <alignment horizontal="left" vertical="center"/>
      <protection locked="0"/>
    </xf>
    <xf numFmtId="165" fontId="63" fillId="35" borderId="0" xfId="38" applyNumberFormat="1" applyFont="1" applyFill="1" applyBorder="1" applyAlignment="1" applyProtection="1">
      <alignment horizontal="left" vertical="center"/>
      <protection locked="0"/>
    </xf>
    <xf numFmtId="0" fontId="45" fillId="21" borderId="32" xfId="38" applyFont="1" applyFill="1" applyBorder="1" applyAlignment="1" applyProtection="1">
      <alignment horizontal="left" vertical="center"/>
      <protection locked="0"/>
    </xf>
    <xf numFmtId="0" fontId="45" fillId="21" borderId="32" xfId="38" applyFont="1" applyFill="1" applyBorder="1" applyAlignment="1" applyProtection="1">
      <alignment vertical="center"/>
      <protection locked="0"/>
    </xf>
    <xf numFmtId="0" fontId="62" fillId="21" borderId="0" xfId="39" applyFont="1" applyFill="1" applyBorder="1" applyAlignment="1" applyProtection="1">
      <alignment horizontal="left" vertical="center"/>
      <protection locked="0"/>
    </xf>
    <xf numFmtId="165" fontId="48" fillId="21" borderId="30" xfId="38" applyNumberFormat="1" applyFont="1" applyFill="1" applyBorder="1" applyAlignment="1" applyProtection="1">
      <alignment horizontal="left" vertical="center"/>
      <protection locked="0"/>
    </xf>
    <xf numFmtId="0" fontId="45" fillId="21" borderId="34" xfId="38" applyFont="1" applyFill="1" applyBorder="1" applyAlignment="1" applyProtection="1">
      <alignment horizontal="left" vertical="center"/>
      <protection locked="0"/>
    </xf>
    <xf numFmtId="0" fontId="45" fillId="21" borderId="0" xfId="38" applyFont="1" applyFill="1" applyBorder="1" applyAlignment="1" applyProtection="1">
      <alignment horizontal="left" vertical="center"/>
      <protection locked="0"/>
    </xf>
    <xf numFmtId="0" fontId="47" fillId="21" borderId="0" xfId="39" applyFont="1" applyFill="1" applyBorder="1" applyAlignment="1" applyProtection="1">
      <alignment wrapText="1"/>
      <protection locked="0"/>
    </xf>
    <xf numFmtId="0" fontId="47" fillId="21" borderId="45" xfId="39" applyFont="1" applyFill="1" applyBorder="1" applyAlignment="1" applyProtection="1">
      <alignment wrapText="1"/>
      <protection locked="0"/>
    </xf>
    <xf numFmtId="165" fontId="48" fillId="21" borderId="35" xfId="38" applyNumberFormat="1" applyFont="1" applyFill="1" applyBorder="1" applyAlignment="1" applyProtection="1">
      <alignment horizontal="left" vertical="center"/>
      <protection locked="0"/>
    </xf>
    <xf numFmtId="0" fontId="64" fillId="35" borderId="0" xfId="38" applyFont="1" applyFill="1" applyBorder="1" applyAlignment="1" applyProtection="1">
      <alignment horizontal="left" vertical="center"/>
      <protection locked="0"/>
    </xf>
    <xf numFmtId="0" fontId="45" fillId="21" borderId="36" xfId="38" applyFont="1" applyFill="1" applyBorder="1" applyAlignment="1" applyProtection="1">
      <alignment horizontal="left" vertical="center"/>
      <protection locked="0"/>
    </xf>
    <xf numFmtId="0" fontId="45" fillId="21" borderId="36" xfId="38" applyFont="1" applyFill="1" applyBorder="1" applyAlignment="1" applyProtection="1">
      <alignment vertical="center"/>
      <protection locked="0"/>
    </xf>
    <xf numFmtId="0" fontId="103" fillId="21" borderId="0" xfId="39" applyFont="1" applyFill="1" applyBorder="1" applyAlignment="1" applyProtection="1">
      <alignment horizontal="center"/>
      <protection locked="0"/>
    </xf>
    <xf numFmtId="0" fontId="95" fillId="21" borderId="0" xfId="34" applyFont="1" applyFill="1" applyBorder="1" applyAlignment="1" applyProtection="1">
      <alignment vertical="center"/>
      <protection locked="0"/>
    </xf>
    <xf numFmtId="0" fontId="74" fillId="21" borderId="60" xfId="39" applyFont="1" applyFill="1" applyBorder="1" applyAlignment="1" applyProtection="1">
      <alignment horizontal="left" vertical="center" wrapText="1"/>
      <protection locked="0"/>
    </xf>
    <xf numFmtId="0" fontId="106" fillId="21" borderId="0" xfId="39" applyFont="1" applyFill="1" applyBorder="1" applyAlignment="1" applyProtection="1">
      <alignment horizontal="left" vertical="center"/>
      <protection locked="0"/>
    </xf>
    <xf numFmtId="0" fontId="80" fillId="21" borderId="0" xfId="0" applyFont="1" applyFill="1" applyBorder="1" applyAlignment="1" applyProtection="1">
      <alignment horizontal="left" vertical="center"/>
      <protection locked="0"/>
    </xf>
    <xf numFmtId="0" fontId="47" fillId="21" borderId="49" xfId="39" applyFont="1" applyFill="1" applyBorder="1" applyProtection="1">
      <protection locked="0"/>
    </xf>
    <xf numFmtId="0" fontId="80" fillId="31" borderId="0" xfId="39" applyFont="1" applyFill="1" applyBorder="1" applyAlignment="1" applyProtection="1">
      <alignment horizontal="center" vertical="center"/>
      <protection locked="0"/>
    </xf>
    <xf numFmtId="171" fontId="74" fillId="21" borderId="45" xfId="39" applyNumberFormat="1" applyFont="1" applyFill="1" applyBorder="1" applyAlignment="1" applyProtection="1">
      <alignment horizontal="left" vertical="center"/>
      <protection locked="0"/>
    </xf>
    <xf numFmtId="0" fontId="45" fillId="21" borderId="0" xfId="39" applyFont="1" applyFill="1" applyBorder="1" applyAlignment="1" applyProtection="1">
      <alignment horizontal="left" vertical="center" wrapText="1"/>
      <protection locked="0"/>
    </xf>
    <xf numFmtId="169" fontId="74" fillId="21" borderId="45" xfId="39" applyNumberFormat="1" applyFont="1" applyFill="1" applyBorder="1" applyAlignment="1" applyProtection="1">
      <alignment horizontal="left" vertical="center"/>
      <protection locked="0"/>
    </xf>
    <xf numFmtId="169" fontId="74" fillId="21" borderId="61" xfId="39" applyNumberFormat="1" applyFont="1" applyFill="1" applyBorder="1" applyAlignment="1" applyProtection="1">
      <alignment horizontal="left" vertical="center"/>
      <protection locked="0"/>
    </xf>
    <xf numFmtId="0" fontId="74" fillId="21" borderId="44" xfId="38" applyFont="1" applyFill="1" applyBorder="1" applyAlignment="1" applyProtection="1">
      <alignment horizontal="center"/>
      <protection locked="0"/>
    </xf>
    <xf numFmtId="0" fontId="74" fillId="21" borderId="0" xfId="38" applyFont="1" applyFill="1" applyBorder="1" applyAlignment="1" applyProtection="1">
      <alignment horizontal="center"/>
      <protection locked="0"/>
    </xf>
    <xf numFmtId="0" fontId="74" fillId="21" borderId="45" xfId="38" applyFont="1" applyFill="1" applyBorder="1" applyAlignment="1" applyProtection="1">
      <alignment horizontal="center"/>
      <protection locked="0"/>
    </xf>
    <xf numFmtId="0" fontId="74" fillId="21" borderId="44" xfId="38" applyFont="1" applyFill="1" applyBorder="1" applyAlignment="1" applyProtection="1">
      <alignment horizontal="center" vertical="center"/>
      <protection locked="0"/>
    </xf>
    <xf numFmtId="0" fontId="146" fillId="21" borderId="40" xfId="39" applyFont="1" applyFill="1" applyBorder="1" applyAlignment="1" applyProtection="1">
      <alignment horizontal="center" vertical="center" wrapText="1"/>
      <protection locked="0"/>
    </xf>
    <xf numFmtId="0" fontId="128" fillId="21" borderId="0" xfId="39" applyFont="1" applyFill="1" applyBorder="1" applyAlignment="1" applyProtection="1">
      <alignment horizontal="center" vertical="center" wrapText="1"/>
      <protection locked="0"/>
    </xf>
    <xf numFmtId="0" fontId="74" fillId="21" borderId="45" xfId="39" applyFont="1" applyFill="1" applyBorder="1" applyAlignment="1" applyProtection="1">
      <alignment horizontal="right" vertical="center"/>
      <protection locked="0"/>
    </xf>
    <xf numFmtId="0" fontId="47" fillId="21" borderId="0" xfId="38" applyFont="1" applyFill="1" applyBorder="1" applyAlignment="1" applyProtection="1">
      <alignment horizontal="center"/>
      <protection locked="0"/>
    </xf>
    <xf numFmtId="0" fontId="47" fillId="21" borderId="45" xfId="38" applyFont="1" applyFill="1" applyBorder="1" applyProtection="1">
      <protection locked="0"/>
    </xf>
    <xf numFmtId="0" fontId="47" fillId="0" borderId="44" xfId="38" applyFont="1" applyBorder="1" applyAlignment="1" applyProtection="1">
      <alignment horizontal="center"/>
      <protection locked="0"/>
    </xf>
    <xf numFmtId="0" fontId="47" fillId="0" borderId="0" xfId="38" applyFont="1" applyBorder="1" applyAlignment="1" applyProtection="1">
      <alignment horizontal="center"/>
      <protection locked="0"/>
    </xf>
    <xf numFmtId="0" fontId="47" fillId="0" borderId="45" xfId="38" applyFont="1" applyBorder="1" applyAlignment="1" applyProtection="1">
      <alignment horizontal="center"/>
      <protection locked="0"/>
    </xf>
    <xf numFmtId="0" fontId="47" fillId="21" borderId="44" xfId="38" applyFont="1" applyFill="1" applyBorder="1" applyAlignment="1" applyProtection="1">
      <alignment horizontal="right"/>
      <protection locked="0"/>
    </xf>
    <xf numFmtId="169" fontId="74" fillId="21" borderId="45" xfId="39" applyNumberFormat="1" applyFont="1" applyFill="1" applyBorder="1" applyAlignment="1" applyProtection="1">
      <alignment horizontal="center" vertical="center"/>
      <protection locked="0"/>
    </xf>
    <xf numFmtId="0" fontId="45" fillId="21" borderId="37" xfId="38" applyFont="1" applyFill="1" applyBorder="1" applyAlignment="1" applyProtection="1">
      <alignment horizontal="left" vertical="center"/>
      <protection locked="0"/>
    </xf>
    <xf numFmtId="0" fontId="108" fillId="32" borderId="0" xfId="39" applyFont="1" applyFill="1" applyBorder="1" applyAlignment="1" applyProtection="1">
      <alignment horizontal="center" vertical="center"/>
      <protection locked="0"/>
    </xf>
    <xf numFmtId="0" fontId="60" fillId="37" borderId="0" xfId="39" applyFont="1" applyFill="1" applyBorder="1" applyAlignment="1" applyProtection="1">
      <alignment horizontal="center" vertical="center"/>
      <protection locked="0"/>
    </xf>
    <xf numFmtId="0" fontId="107" fillId="37" borderId="0" xfId="39" applyFont="1" applyFill="1" applyBorder="1" applyAlignment="1" applyProtection="1">
      <alignment horizontal="center" vertical="center"/>
      <protection locked="0"/>
    </xf>
    <xf numFmtId="165" fontId="48" fillId="21" borderId="79" xfId="38" applyNumberFormat="1" applyFont="1" applyFill="1" applyBorder="1" applyAlignment="1" applyProtection="1">
      <alignment horizontal="left" vertical="center"/>
      <protection locked="0"/>
    </xf>
    <xf numFmtId="0" fontId="149" fillId="21" borderId="0" xfId="39" applyFont="1" applyFill="1" applyBorder="1" applyAlignment="1" applyProtection="1">
      <alignment horizontal="center"/>
      <protection locked="0"/>
    </xf>
    <xf numFmtId="165" fontId="48" fillId="21" borderId="0" xfId="38" applyNumberFormat="1" applyFont="1" applyFill="1" applyBorder="1" applyAlignment="1" applyProtection="1">
      <alignment horizontal="left" vertical="center"/>
      <protection locked="0"/>
    </xf>
    <xf numFmtId="165" fontId="112" fillId="21" borderId="0" xfId="38" applyNumberFormat="1" applyFont="1" applyFill="1" applyBorder="1" applyAlignment="1" applyProtection="1">
      <alignment vertical="center" textRotation="90"/>
      <protection locked="0"/>
    </xf>
    <xf numFmtId="0" fontId="86" fillId="21" borderId="0" xfId="38" applyFont="1" applyFill="1" applyBorder="1" applyAlignment="1" applyProtection="1">
      <alignment horizontal="left" vertical="center"/>
      <protection locked="0"/>
    </xf>
    <xf numFmtId="0" fontId="130" fillId="21" borderId="0" xfId="38" applyFont="1" applyFill="1" applyBorder="1" applyAlignment="1" applyProtection="1">
      <alignment horizontal="left" vertical="center"/>
      <protection locked="0"/>
    </xf>
    <xf numFmtId="0" fontId="132" fillId="21" borderId="0" xfId="38" applyFont="1" applyFill="1" applyBorder="1" applyAlignment="1" applyProtection="1">
      <alignment vertical="center"/>
      <protection locked="0"/>
    </xf>
    <xf numFmtId="0" fontId="132" fillId="21" borderId="0" xfId="38" applyFont="1" applyFill="1" applyBorder="1" applyAlignment="1" applyProtection="1">
      <alignment horizontal="left" vertical="center"/>
      <protection locked="0"/>
    </xf>
    <xf numFmtId="0" fontId="111" fillId="21" borderId="0" xfId="38" applyFont="1" applyFill="1" applyBorder="1" applyAlignment="1" applyProtection="1">
      <alignment horizontal="left" vertical="center"/>
      <protection locked="0"/>
    </xf>
    <xf numFmtId="0" fontId="56" fillId="21" borderId="0" xfId="38" applyFont="1" applyFill="1" applyBorder="1" applyAlignment="1" applyProtection="1">
      <alignment horizontal="left" vertical="center"/>
      <protection locked="0"/>
    </xf>
    <xf numFmtId="0" fontId="64" fillId="21" borderId="0" xfId="38" applyFont="1" applyFill="1" applyBorder="1" applyAlignment="1" applyProtection="1">
      <alignment horizontal="left" vertical="center"/>
      <protection locked="0"/>
    </xf>
    <xf numFmtId="0" fontId="70" fillId="21" borderId="0" xfId="38" applyFont="1" applyFill="1" applyBorder="1" applyAlignment="1" applyProtection="1">
      <alignment vertical="center"/>
      <protection locked="0"/>
    </xf>
    <xf numFmtId="0" fontId="129" fillId="21" borderId="0" xfId="38" applyFont="1" applyFill="1" applyBorder="1" applyAlignment="1" applyProtection="1">
      <alignment horizontal="center" vertical="center"/>
      <protection locked="0"/>
    </xf>
    <xf numFmtId="0" fontId="145" fillId="21" borderId="0" xfId="39" applyFont="1" applyFill="1" applyBorder="1" applyAlignment="1" applyProtection="1">
      <alignment horizontal="center"/>
      <protection locked="0"/>
    </xf>
    <xf numFmtId="0" fontId="75" fillId="21" borderId="0" xfId="0" applyFont="1" applyFill="1" applyBorder="1" applyAlignment="1" applyProtection="1">
      <alignment horizontal="left" vertical="center"/>
      <protection locked="0"/>
    </xf>
    <xf numFmtId="0" fontId="45" fillId="35" borderId="0" xfId="38" applyFont="1" applyFill="1" applyBorder="1" applyAlignment="1" applyProtection="1">
      <alignment vertical="center"/>
    </xf>
    <xf numFmtId="0" fontId="116" fillId="35" borderId="0" xfId="39" applyFont="1" applyFill="1" applyBorder="1" applyAlignment="1" applyProtection="1">
      <alignment horizontal="center"/>
    </xf>
    <xf numFmtId="0" fontId="45" fillId="35" borderId="0" xfId="38" applyFont="1" applyFill="1" applyBorder="1" applyAlignment="1" applyProtection="1">
      <alignment horizontal="left" vertical="center"/>
    </xf>
    <xf numFmtId="0" fontId="45" fillId="35" borderId="0" xfId="38" applyFont="1" applyFill="1" applyBorder="1" applyAlignment="1" applyProtection="1">
      <alignment horizontal="right" vertical="center"/>
    </xf>
    <xf numFmtId="0" fontId="45" fillId="35" borderId="10" xfId="38" applyFont="1" applyFill="1" applyBorder="1" applyAlignment="1" applyProtection="1">
      <alignment vertical="center"/>
    </xf>
    <xf numFmtId="0" fontId="49" fillId="35" borderId="10" xfId="38" applyFont="1" applyFill="1" applyBorder="1" applyAlignment="1" applyProtection="1">
      <alignment vertical="center"/>
    </xf>
    <xf numFmtId="0" fontId="47" fillId="35" borderId="0" xfId="38" applyFont="1" applyFill="1" applyBorder="1" applyAlignment="1" applyProtection="1">
      <alignment vertical="center"/>
    </xf>
    <xf numFmtId="0" fontId="86" fillId="35" borderId="0" xfId="38" applyFont="1" applyFill="1" applyBorder="1" applyAlignment="1" applyProtection="1">
      <alignment horizontal="left" vertical="center"/>
    </xf>
    <xf numFmtId="165" fontId="86" fillId="35" borderId="0" xfId="38" applyNumberFormat="1" applyFont="1" applyFill="1" applyBorder="1" applyAlignment="1" applyProtection="1">
      <alignment horizontal="left" vertical="center"/>
    </xf>
    <xf numFmtId="165" fontId="45" fillId="35" borderId="0" xfId="38" applyNumberFormat="1" applyFont="1" applyFill="1" applyBorder="1" applyAlignment="1" applyProtection="1">
      <alignment horizontal="left" vertical="center"/>
    </xf>
    <xf numFmtId="167" fontId="45" fillId="35" borderId="0" xfId="38" applyNumberFormat="1" applyFont="1" applyFill="1" applyBorder="1" applyAlignment="1" applyProtection="1">
      <alignment horizontal="center" vertical="center"/>
    </xf>
    <xf numFmtId="0" fontId="45" fillId="21" borderId="0" xfId="38" applyFont="1" applyFill="1" applyBorder="1" applyAlignment="1" applyProtection="1">
      <alignment vertical="center"/>
    </xf>
    <xf numFmtId="0" fontId="116" fillId="21" borderId="0" xfId="39" applyFont="1" applyFill="1" applyBorder="1" applyAlignment="1" applyProtection="1">
      <alignment horizontal="center"/>
    </xf>
    <xf numFmtId="0" fontId="45" fillId="21" borderId="0" xfId="38" applyFont="1" applyFill="1" applyBorder="1" applyAlignment="1" applyProtection="1">
      <alignment horizontal="left" vertical="center"/>
    </xf>
    <xf numFmtId="0" fontId="45" fillId="21" borderId="0" xfId="38" applyFont="1" applyFill="1" applyBorder="1" applyAlignment="1" applyProtection="1">
      <alignment horizontal="right" vertical="center"/>
    </xf>
    <xf numFmtId="0" fontId="45" fillId="21" borderId="10" xfId="38" applyFont="1" applyFill="1" applyBorder="1" applyAlignment="1" applyProtection="1">
      <alignment vertical="center"/>
    </xf>
    <xf numFmtId="0" fontId="49" fillId="21" borderId="10" xfId="38" applyFont="1" applyFill="1" applyBorder="1" applyAlignment="1" applyProtection="1">
      <alignment vertical="center"/>
    </xf>
    <xf numFmtId="0" fontId="47" fillId="21" borderId="0" xfId="38" applyFont="1" applyFill="1" applyBorder="1" applyAlignment="1" applyProtection="1">
      <alignment vertical="center"/>
    </xf>
    <xf numFmtId="165" fontId="86" fillId="21" borderId="0" xfId="38" applyNumberFormat="1" applyFont="1" applyFill="1" applyBorder="1" applyAlignment="1" applyProtection="1">
      <alignment horizontal="left" vertical="center"/>
    </xf>
    <xf numFmtId="0" fontId="86" fillId="21" borderId="0" xfId="38" applyFont="1" applyFill="1" applyBorder="1" applyAlignment="1" applyProtection="1">
      <alignment horizontal="left" vertical="center"/>
    </xf>
    <xf numFmtId="165" fontId="45" fillId="21" borderId="0" xfId="38" applyNumberFormat="1" applyFont="1" applyFill="1" applyBorder="1" applyAlignment="1" applyProtection="1">
      <alignment horizontal="left" vertical="center"/>
    </xf>
    <xf numFmtId="0" fontId="106" fillId="21" borderId="0" xfId="38" applyFont="1" applyFill="1" applyBorder="1" applyAlignment="1" applyProtection="1">
      <alignment horizontal="left" vertical="center"/>
    </xf>
    <xf numFmtId="167" fontId="45" fillId="21" borderId="0" xfId="38" applyNumberFormat="1" applyFont="1" applyFill="1" applyBorder="1" applyAlignment="1" applyProtection="1">
      <alignment horizontal="center" vertical="center"/>
    </xf>
    <xf numFmtId="0" fontId="47" fillId="21" borderId="0" xfId="38" applyFont="1" applyFill="1" applyBorder="1" applyAlignment="1" applyProtection="1">
      <alignment horizontal="left" vertical="center"/>
    </xf>
    <xf numFmtId="0" fontId="47" fillId="35" borderId="0" xfId="38" applyFont="1" applyFill="1" applyBorder="1" applyAlignment="1" applyProtection="1">
      <alignment horizontal="left" vertical="center"/>
      <protection hidden="1"/>
    </xf>
    <xf numFmtId="0" fontId="47" fillId="35" borderId="10" xfId="38" applyFont="1" applyFill="1" applyBorder="1" applyAlignment="1" applyProtection="1">
      <alignment horizontal="left" vertical="center"/>
      <protection hidden="1"/>
    </xf>
    <xf numFmtId="0" fontId="165" fillId="21" borderId="0" xfId="39" applyFont="1" applyFill="1" applyBorder="1" applyAlignment="1" applyProtection="1">
      <alignment horizontal="left" vertical="center"/>
      <protection locked="0"/>
    </xf>
    <xf numFmtId="0" fontId="145" fillId="21" borderId="0" xfId="0" applyFont="1" applyFill="1" applyBorder="1" applyAlignment="1" applyProtection="1">
      <alignment horizontal="left" vertical="center"/>
      <protection locked="0"/>
    </xf>
    <xf numFmtId="165" fontId="48" fillId="21" borderId="79" xfId="38" applyNumberFormat="1" applyFont="1" applyFill="1" applyBorder="1" applyAlignment="1" applyProtection="1">
      <alignment horizontal="center" vertical="center"/>
      <protection locked="0"/>
    </xf>
    <xf numFmtId="0" fontId="115" fillId="21" borderId="0" xfId="39" applyFont="1" applyFill="1" applyBorder="1" applyAlignment="1" applyProtection="1">
      <alignment horizontal="center"/>
    </xf>
    <xf numFmtId="0" fontId="115" fillId="35" borderId="0" xfId="39" applyFont="1" applyFill="1" applyBorder="1" applyAlignment="1" applyProtection="1">
      <alignment horizontal="center"/>
    </xf>
    <xf numFmtId="0" fontId="116" fillId="35" borderId="0" xfId="39" applyFont="1" applyFill="1" applyBorder="1" applyAlignment="1" applyProtection="1">
      <alignment horizontal="center" vertical="center"/>
      <protection locked="0"/>
    </xf>
    <xf numFmtId="1" fontId="150" fillId="21" borderId="62" xfId="38" applyNumberFormat="1" applyFont="1" applyFill="1" applyBorder="1" applyAlignment="1" applyProtection="1">
      <alignment horizontal="center" vertical="center"/>
      <protection hidden="1"/>
    </xf>
    <xf numFmtId="165" fontId="71" fillId="35" borderId="21" xfId="38" applyNumberFormat="1" applyFont="1" applyFill="1" applyBorder="1" applyAlignment="1" applyProtection="1">
      <alignment horizontal="left" vertical="center"/>
      <protection hidden="1"/>
    </xf>
    <xf numFmtId="0" fontId="50" fillId="35" borderId="21" xfId="38" applyFont="1" applyFill="1" applyBorder="1" applyAlignment="1" applyProtection="1">
      <alignment horizontal="left" vertical="center"/>
      <protection hidden="1"/>
    </xf>
    <xf numFmtId="0" fontId="45" fillId="35" borderId="21" xfId="38" applyFont="1" applyFill="1" applyBorder="1" applyAlignment="1" applyProtection="1">
      <alignment horizontal="left" vertical="center"/>
      <protection hidden="1"/>
    </xf>
    <xf numFmtId="0" fontId="45" fillId="35" borderId="21" xfId="38" applyFont="1" applyFill="1" applyBorder="1" applyAlignment="1" applyProtection="1">
      <alignment vertical="center"/>
      <protection hidden="1"/>
    </xf>
    <xf numFmtId="165" fontId="47" fillId="21" borderId="0" xfId="38" applyNumberFormat="1" applyFont="1" applyFill="1" applyBorder="1" applyAlignment="1" applyProtection="1">
      <alignment horizontal="left" vertical="center"/>
      <protection hidden="1"/>
    </xf>
    <xf numFmtId="0" fontId="45" fillId="21" borderId="80" xfId="38" applyFont="1" applyFill="1" applyBorder="1" applyAlignment="1" applyProtection="1">
      <alignment horizontal="left" vertical="center"/>
      <protection hidden="1"/>
    </xf>
    <xf numFmtId="0" fontId="45" fillId="21" borderId="80" xfId="38" applyFont="1" applyFill="1" applyBorder="1" applyAlignment="1" applyProtection="1">
      <alignment vertical="center"/>
      <protection hidden="1"/>
    </xf>
    <xf numFmtId="0" fontId="78" fillId="21" borderId="0" xfId="38" applyFont="1" applyFill="1" applyBorder="1" applyAlignment="1" applyProtection="1">
      <alignment vertical="center"/>
      <protection hidden="1"/>
    </xf>
    <xf numFmtId="168" fontId="82" fillId="19" borderId="80" xfId="0" applyNumberFormat="1" applyFont="1" applyFill="1" applyBorder="1" applyAlignment="1" applyProtection="1">
      <alignment horizontal="center" vertical="center"/>
      <protection locked="0"/>
    </xf>
    <xf numFmtId="165" fontId="63" fillId="21" borderId="80" xfId="38" applyNumberFormat="1" applyFont="1" applyFill="1" applyBorder="1" applyAlignment="1" applyProtection="1">
      <alignment horizontal="left" vertical="center"/>
      <protection hidden="1"/>
    </xf>
    <xf numFmtId="0" fontId="166" fillId="21" borderId="10" xfId="38" applyFont="1" applyFill="1" applyBorder="1" applyAlignment="1" applyProtection="1">
      <alignment horizontal="center" vertical="center"/>
      <protection hidden="1"/>
    </xf>
    <xf numFmtId="165" fontId="167" fillId="21" borderId="0" xfId="38" applyNumberFormat="1" applyFont="1" applyFill="1" applyBorder="1" applyAlignment="1" applyProtection="1">
      <alignment horizontal="center" vertical="center"/>
      <protection hidden="1"/>
    </xf>
    <xf numFmtId="165" fontId="48" fillId="21" borderId="21" xfId="38" applyNumberFormat="1" applyFont="1" applyFill="1" applyBorder="1" applyAlignment="1" applyProtection="1">
      <alignment horizontal="left" vertical="center"/>
      <protection hidden="1"/>
    </xf>
    <xf numFmtId="0" fontId="45" fillId="21" borderId="21" xfId="38" applyFont="1" applyFill="1" applyBorder="1" applyAlignment="1" applyProtection="1">
      <alignment horizontal="left" vertical="center"/>
      <protection hidden="1"/>
    </xf>
    <xf numFmtId="165" fontId="45" fillId="21" borderId="21" xfId="38" applyNumberFormat="1" applyFont="1" applyFill="1" applyBorder="1" applyAlignment="1" applyProtection="1">
      <alignment horizontal="left" vertical="center"/>
      <protection hidden="1"/>
    </xf>
    <xf numFmtId="165" fontId="167" fillId="21" borderId="21" xfId="38" applyNumberFormat="1" applyFont="1" applyFill="1" applyBorder="1" applyAlignment="1" applyProtection="1">
      <alignment horizontal="center" vertical="center"/>
      <protection hidden="1"/>
    </xf>
    <xf numFmtId="0" fontId="116" fillId="21" borderId="0" xfId="39" applyFont="1" applyFill="1" applyBorder="1" applyAlignment="1">
      <alignment horizontal="left"/>
    </xf>
    <xf numFmtId="0" fontId="169" fillId="21" borderId="0" xfId="38" applyFont="1" applyFill="1" applyBorder="1" applyAlignment="1">
      <alignment horizontal="left" vertical="center"/>
    </xf>
    <xf numFmtId="2" fontId="49" fillId="21" borderId="0" xfId="38" applyNumberFormat="1" applyFont="1" applyFill="1" applyBorder="1" applyAlignment="1" applyProtection="1">
      <alignment horizontal="center" vertical="center"/>
      <protection hidden="1"/>
    </xf>
    <xf numFmtId="2" fontId="167" fillId="21" borderId="0" xfId="38" applyNumberFormat="1" applyFont="1" applyFill="1" applyBorder="1" applyAlignment="1" applyProtection="1">
      <alignment horizontal="center" vertical="center"/>
      <protection hidden="1"/>
    </xf>
    <xf numFmtId="0" fontId="115" fillId="21" borderId="83" xfId="39" applyFont="1" applyFill="1" applyBorder="1" applyAlignment="1" applyProtection="1">
      <alignment horizontal="center"/>
    </xf>
    <xf numFmtId="165" fontId="49" fillId="21" borderId="82" xfId="38" applyNumberFormat="1" applyFont="1" applyFill="1" applyBorder="1" applyAlignment="1" applyProtection="1">
      <alignment horizontal="left" vertical="center"/>
      <protection hidden="1"/>
    </xf>
    <xf numFmtId="0" fontId="170" fillId="21" borderId="0" xfId="38" applyFont="1" applyFill="1" applyBorder="1" applyProtection="1">
      <protection locked="0"/>
    </xf>
    <xf numFmtId="0" fontId="159" fillId="21" borderId="26" xfId="38" applyFont="1" applyFill="1" applyBorder="1" applyAlignment="1" applyProtection="1">
      <alignment horizontal="left" vertical="center"/>
      <protection hidden="1"/>
    </xf>
    <xf numFmtId="0" fontId="116" fillId="21" borderId="27" xfId="39" applyFont="1" applyFill="1" applyBorder="1" applyAlignment="1">
      <alignment horizontal="center"/>
    </xf>
    <xf numFmtId="0" fontId="145" fillId="21" borderId="27" xfId="39" applyFont="1" applyFill="1" applyBorder="1" applyAlignment="1">
      <alignment horizontal="center"/>
    </xf>
    <xf numFmtId="165" fontId="48" fillId="21" borderId="84" xfId="38" applyNumberFormat="1" applyFont="1" applyFill="1" applyBorder="1" applyAlignment="1" applyProtection="1">
      <alignment horizontal="center" vertical="center"/>
      <protection locked="0"/>
    </xf>
    <xf numFmtId="0" fontId="116" fillId="35" borderId="0" xfId="39" applyFont="1" applyFill="1" applyBorder="1" applyAlignment="1">
      <alignment horizontal="left"/>
    </xf>
    <xf numFmtId="165" fontId="49" fillId="35" borderId="82" xfId="38" applyNumberFormat="1" applyFont="1" applyFill="1" applyBorder="1" applyAlignment="1" applyProtection="1">
      <alignment horizontal="left" vertical="center"/>
      <protection hidden="1"/>
    </xf>
    <xf numFmtId="2" fontId="49" fillId="35" borderId="0" xfId="38" applyNumberFormat="1" applyFont="1" applyFill="1" applyBorder="1" applyAlignment="1" applyProtection="1">
      <alignment horizontal="center" vertical="center"/>
      <protection hidden="1"/>
    </xf>
    <xf numFmtId="2" fontId="167" fillId="35" borderId="0" xfId="38" applyNumberFormat="1" applyFont="1" applyFill="1" applyBorder="1" applyAlignment="1" applyProtection="1">
      <alignment horizontal="center" vertical="center"/>
      <protection hidden="1"/>
    </xf>
    <xf numFmtId="0" fontId="166" fillId="35" borderId="10" xfId="38" applyFont="1" applyFill="1" applyBorder="1" applyAlignment="1" applyProtection="1">
      <alignment horizontal="center" vertical="center"/>
      <protection hidden="1"/>
    </xf>
    <xf numFmtId="165" fontId="74" fillId="35" borderId="0" xfId="38" applyNumberFormat="1" applyFont="1" applyFill="1" applyBorder="1" applyAlignment="1" applyProtection="1">
      <alignment horizontal="left" vertical="center"/>
      <protection hidden="1"/>
    </xf>
    <xf numFmtId="165" fontId="168" fillId="35" borderId="0" xfId="38" applyNumberFormat="1" applyFont="1" applyFill="1" applyBorder="1" applyAlignment="1" applyProtection="1">
      <alignment horizontal="center" vertical="center"/>
      <protection hidden="1"/>
    </xf>
    <xf numFmtId="165" fontId="47" fillId="35" borderId="0" xfId="38" applyNumberFormat="1" applyFont="1" applyFill="1" applyBorder="1" applyAlignment="1" applyProtection="1">
      <alignment horizontal="left" vertical="center"/>
      <protection hidden="1"/>
    </xf>
    <xf numFmtId="165" fontId="167" fillId="35" borderId="0" xfId="38" applyNumberFormat="1" applyFont="1" applyFill="1" applyBorder="1" applyAlignment="1" applyProtection="1">
      <alignment horizontal="center" vertical="center"/>
      <protection hidden="1"/>
    </xf>
    <xf numFmtId="165" fontId="63" fillId="35" borderId="81" xfId="38" applyNumberFormat="1" applyFont="1" applyFill="1" applyBorder="1" applyAlignment="1" applyProtection="1">
      <alignment horizontal="left" vertical="center"/>
      <protection hidden="1"/>
    </xf>
    <xf numFmtId="165" fontId="78" fillId="35" borderId="81" xfId="38" applyNumberFormat="1" applyFont="1" applyFill="1" applyBorder="1" applyAlignment="1" applyProtection="1">
      <alignment horizontal="left" vertical="center"/>
      <protection hidden="1"/>
    </xf>
    <xf numFmtId="0" fontId="78" fillId="35" borderId="81" xfId="38" applyFont="1" applyFill="1" applyBorder="1" applyAlignment="1" applyProtection="1">
      <alignment horizontal="left" vertical="center"/>
      <protection hidden="1"/>
    </xf>
    <xf numFmtId="165" fontId="168" fillId="35" borderId="81" xfId="38" applyNumberFormat="1" applyFont="1" applyFill="1" applyBorder="1" applyAlignment="1" applyProtection="1">
      <alignment horizontal="center" vertical="center"/>
      <protection hidden="1"/>
    </xf>
    <xf numFmtId="165" fontId="63" fillId="35" borderId="21" xfId="38" applyNumberFormat="1" applyFont="1" applyFill="1" applyBorder="1" applyAlignment="1" applyProtection="1">
      <alignment horizontal="left" vertical="center"/>
      <protection hidden="1"/>
    </xf>
    <xf numFmtId="0" fontId="106" fillId="35" borderId="21" xfId="38" applyFont="1" applyFill="1" applyBorder="1" applyAlignment="1" applyProtection="1">
      <alignment horizontal="left" vertical="center"/>
      <protection hidden="1"/>
    </xf>
    <xf numFmtId="165" fontId="167" fillId="35" borderId="21" xfId="38" applyNumberFormat="1" applyFont="1" applyFill="1" applyBorder="1" applyAlignment="1" applyProtection="1">
      <alignment horizontal="center" vertical="center"/>
      <protection hidden="1"/>
    </xf>
    <xf numFmtId="165" fontId="48" fillId="21" borderId="85" xfId="38" applyNumberFormat="1" applyFont="1" applyFill="1" applyBorder="1" applyAlignment="1" applyProtection="1">
      <alignment horizontal="left" vertical="center"/>
      <protection hidden="1"/>
    </xf>
    <xf numFmtId="168" fontId="82" fillId="19" borderId="86" xfId="0" applyNumberFormat="1" applyFont="1" applyFill="1" applyBorder="1" applyAlignment="1" applyProtection="1">
      <alignment horizontal="center" vertical="center"/>
      <protection locked="0"/>
    </xf>
    <xf numFmtId="0" fontId="45" fillId="21" borderId="86" xfId="38" applyFont="1" applyFill="1" applyBorder="1" applyAlignment="1" applyProtection="1">
      <alignment horizontal="left" vertical="center"/>
      <protection hidden="1"/>
    </xf>
    <xf numFmtId="0" fontId="56" fillId="21" borderId="87" xfId="38" applyFont="1" applyFill="1" applyBorder="1" applyAlignment="1" applyProtection="1">
      <alignment horizontal="left" vertical="center"/>
      <protection hidden="1"/>
    </xf>
    <xf numFmtId="165" fontId="48" fillId="21" borderId="88" xfId="38" applyNumberFormat="1" applyFont="1" applyFill="1" applyBorder="1" applyAlignment="1" applyProtection="1">
      <alignment horizontal="left" vertical="center"/>
      <protection hidden="1"/>
    </xf>
    <xf numFmtId="0" fontId="45" fillId="21" borderId="89" xfId="38" applyFont="1" applyFill="1" applyBorder="1" applyAlignment="1" applyProtection="1">
      <alignment horizontal="left" vertical="center"/>
      <protection hidden="1"/>
    </xf>
    <xf numFmtId="165" fontId="48" fillId="21" borderId="90" xfId="38" applyNumberFormat="1" applyFont="1" applyFill="1" applyBorder="1" applyAlignment="1" applyProtection="1">
      <alignment horizontal="left" vertical="center"/>
      <protection hidden="1"/>
    </xf>
    <xf numFmtId="168" fontId="82" fillId="19" borderId="91" xfId="0" applyNumberFormat="1" applyFont="1" applyFill="1" applyBorder="1" applyAlignment="1" applyProtection="1">
      <alignment horizontal="center" vertical="center"/>
      <protection locked="0"/>
    </xf>
    <xf numFmtId="0" fontId="45" fillId="21" borderId="91" xfId="38" applyFont="1" applyFill="1" applyBorder="1" applyAlignment="1" applyProtection="1">
      <alignment horizontal="left" vertical="center"/>
      <protection hidden="1"/>
    </xf>
    <xf numFmtId="0" fontId="45" fillId="21" borderId="92" xfId="38" applyFont="1" applyFill="1" applyBorder="1" applyAlignment="1" applyProtection="1">
      <alignment horizontal="left" vertical="center"/>
      <protection hidden="1"/>
    </xf>
    <xf numFmtId="0" fontId="45" fillId="21" borderId="87" xfId="38" applyFont="1" applyFill="1" applyBorder="1" applyAlignment="1" applyProtection="1">
      <alignment horizontal="left" vertical="center"/>
      <protection hidden="1"/>
    </xf>
    <xf numFmtId="0" fontId="50" fillId="21" borderId="89" xfId="38" applyFont="1" applyFill="1" applyBorder="1" applyAlignment="1" applyProtection="1">
      <alignment horizontal="left" vertical="center"/>
      <protection hidden="1"/>
    </xf>
    <xf numFmtId="0" fontId="50" fillId="21" borderId="92" xfId="38" applyFont="1" applyFill="1" applyBorder="1" applyAlignment="1" applyProtection="1">
      <alignment horizontal="left" vertical="center"/>
      <protection hidden="1"/>
    </xf>
    <xf numFmtId="0" fontId="73" fillId="21" borderId="86" xfId="38" applyFont="1" applyFill="1" applyBorder="1" applyAlignment="1" applyProtection="1">
      <alignment horizontal="left" vertical="center"/>
      <protection hidden="1"/>
    </xf>
    <xf numFmtId="0" fontId="45" fillId="21" borderId="86" xfId="38" applyFont="1" applyFill="1" applyBorder="1" applyAlignment="1" applyProtection="1">
      <alignment vertical="center"/>
      <protection hidden="1"/>
    </xf>
    <xf numFmtId="0" fontId="62" fillId="21" borderId="85" xfId="38" applyFont="1" applyFill="1" applyBorder="1" applyAlignment="1" applyProtection="1">
      <alignment horizontal="left" vertical="center"/>
      <protection hidden="1"/>
    </xf>
    <xf numFmtId="0" fontId="45" fillId="21" borderId="21" xfId="38" applyFont="1" applyFill="1" applyBorder="1" applyAlignment="1" applyProtection="1">
      <alignment vertical="center"/>
      <protection hidden="1"/>
    </xf>
    <xf numFmtId="0" fontId="172" fillId="21" borderId="0" xfId="38" applyNumberFormat="1" applyFont="1" applyFill="1" applyBorder="1" applyAlignment="1" applyProtection="1">
      <alignment vertical="center"/>
      <protection hidden="1"/>
    </xf>
    <xf numFmtId="165" fontId="167" fillId="21" borderId="80" xfId="38" applyNumberFormat="1" applyFont="1" applyFill="1" applyBorder="1" applyAlignment="1" applyProtection="1">
      <alignment horizontal="center" vertical="center"/>
      <protection hidden="1"/>
    </xf>
    <xf numFmtId="168" fontId="82" fillId="19" borderId="10" xfId="0" applyNumberFormat="1" applyFont="1" applyFill="1" applyBorder="1" applyAlignment="1" applyProtection="1">
      <alignment horizontal="center" vertical="center"/>
      <protection locked="0"/>
    </xf>
    <xf numFmtId="165" fontId="47" fillId="21" borderId="10" xfId="38" applyNumberFormat="1" applyFont="1" applyFill="1" applyBorder="1" applyAlignment="1" applyProtection="1">
      <alignment horizontal="left" vertical="center"/>
      <protection hidden="1"/>
    </xf>
    <xf numFmtId="165" fontId="167" fillId="21" borderId="10" xfId="38" applyNumberFormat="1" applyFont="1" applyFill="1" applyBorder="1" applyAlignment="1" applyProtection="1">
      <alignment horizontal="center" vertical="center"/>
      <protection hidden="1"/>
    </xf>
    <xf numFmtId="1" fontId="151" fillId="21" borderId="82" xfId="38" applyNumberFormat="1" applyFont="1" applyFill="1" applyBorder="1" applyAlignment="1" applyProtection="1">
      <alignment horizontal="left" vertical="center"/>
      <protection hidden="1"/>
    </xf>
    <xf numFmtId="1" fontId="151" fillId="21" borderId="82" xfId="38" applyNumberFormat="1" applyFont="1" applyFill="1" applyBorder="1" applyAlignment="1" applyProtection="1">
      <alignment horizontal="center" vertical="center"/>
      <protection hidden="1"/>
    </xf>
    <xf numFmtId="0" fontId="123" fillId="21" borderId="0" xfId="39" applyFont="1" applyFill="1" applyBorder="1" applyAlignment="1" applyProtection="1">
      <alignment horizontal="left" vertical="center"/>
      <protection locked="0"/>
    </xf>
    <xf numFmtId="165" fontId="173" fillId="21" borderId="0" xfId="38" applyNumberFormat="1" applyFont="1" applyFill="1" applyBorder="1" applyAlignment="1" applyProtection="1">
      <alignment horizontal="left" vertical="center"/>
      <protection hidden="1"/>
    </xf>
    <xf numFmtId="165" fontId="61" fillId="21" borderId="0" xfId="38" applyNumberFormat="1" applyFont="1" applyFill="1" applyBorder="1" applyAlignment="1" applyProtection="1">
      <alignment horizontal="left" vertical="center"/>
      <protection hidden="1"/>
    </xf>
    <xf numFmtId="165" fontId="174" fillId="21" borderId="0" xfId="38" applyNumberFormat="1" applyFont="1" applyFill="1" applyBorder="1" applyAlignment="1" applyProtection="1">
      <alignment horizontal="center" vertical="center"/>
      <protection hidden="1"/>
    </xf>
    <xf numFmtId="0" fontId="159" fillId="21" borderId="0" xfId="38" applyFont="1" applyFill="1" applyBorder="1" applyAlignment="1" applyProtection="1">
      <alignment horizontal="left" vertical="center"/>
      <protection hidden="1"/>
    </xf>
    <xf numFmtId="0" fontId="159" fillId="21" borderId="27" xfId="38" applyFont="1" applyFill="1" applyBorder="1" applyAlignment="1" applyProtection="1">
      <alignment horizontal="left" vertical="center"/>
      <protection hidden="1"/>
    </xf>
    <xf numFmtId="0" fontId="175" fillId="21" borderId="10" xfId="38" applyFont="1" applyFill="1" applyBorder="1" applyProtection="1">
      <protection hidden="1"/>
    </xf>
    <xf numFmtId="0" fontId="122" fillId="21" borderId="10" xfId="38" applyNumberFormat="1" applyFont="1" applyFill="1" applyBorder="1" applyAlignment="1" applyProtection="1">
      <protection hidden="1"/>
    </xf>
    <xf numFmtId="0" fontId="176" fillId="21" borderId="0" xfId="38" applyNumberFormat="1" applyFont="1" applyFill="1" applyBorder="1" applyAlignment="1" applyProtection="1">
      <alignment vertical="center"/>
      <protection hidden="1"/>
    </xf>
    <xf numFmtId="0" fontId="123" fillId="21" borderId="0" xfId="39" applyFont="1" applyFill="1" applyBorder="1" applyAlignment="1">
      <alignment horizontal="center"/>
    </xf>
    <xf numFmtId="0" fontId="123" fillId="35" borderId="0" xfId="39" applyFont="1" applyFill="1" applyBorder="1" applyAlignment="1">
      <alignment horizontal="center"/>
    </xf>
    <xf numFmtId="1" fontId="72" fillId="21" borderId="95" xfId="38" applyNumberFormat="1" applyFont="1" applyFill="1" applyBorder="1" applyAlignment="1" applyProtection="1">
      <alignment horizontal="center" vertical="center"/>
      <protection hidden="1"/>
    </xf>
    <xf numFmtId="165" fontId="173" fillId="35" borderId="0" xfId="38" applyNumberFormat="1" applyFont="1" applyFill="1" applyBorder="1" applyAlignment="1" applyProtection="1">
      <alignment horizontal="left" vertical="center"/>
      <protection hidden="1"/>
    </xf>
    <xf numFmtId="165" fontId="61" fillId="35" borderId="0" xfId="38" applyNumberFormat="1" applyFont="1" applyFill="1" applyBorder="1" applyAlignment="1" applyProtection="1">
      <alignment horizontal="left" vertical="center"/>
      <protection hidden="1"/>
    </xf>
    <xf numFmtId="165" fontId="174" fillId="35" borderId="0" xfId="38" applyNumberFormat="1" applyFont="1" applyFill="1" applyBorder="1" applyAlignment="1" applyProtection="1">
      <alignment horizontal="center" vertical="center"/>
      <protection hidden="1"/>
    </xf>
    <xf numFmtId="165" fontId="63" fillId="35" borderId="80" xfId="38" applyNumberFormat="1" applyFont="1" applyFill="1" applyBorder="1" applyAlignment="1" applyProtection="1">
      <alignment horizontal="left" vertical="center"/>
      <protection hidden="1"/>
    </xf>
    <xf numFmtId="165" fontId="45" fillId="35" borderId="80" xfId="38" applyNumberFormat="1" applyFont="1" applyFill="1" applyBorder="1" applyAlignment="1" applyProtection="1">
      <alignment horizontal="left" vertical="center"/>
      <protection hidden="1"/>
    </xf>
    <xf numFmtId="0" fontId="47" fillId="35" borderId="80" xfId="38" applyFont="1" applyFill="1" applyBorder="1" applyAlignment="1" applyProtection="1">
      <alignment horizontal="left" vertical="center"/>
      <protection hidden="1"/>
    </xf>
    <xf numFmtId="165" fontId="167" fillId="35" borderId="80" xfId="38" applyNumberFormat="1" applyFont="1" applyFill="1" applyBorder="1" applyAlignment="1" applyProtection="1">
      <alignment horizontal="center" vertical="center"/>
      <protection hidden="1"/>
    </xf>
    <xf numFmtId="165" fontId="63" fillId="35" borderId="10" xfId="38" applyNumberFormat="1" applyFont="1" applyFill="1" applyBorder="1" applyAlignment="1" applyProtection="1">
      <alignment horizontal="left" vertical="center"/>
      <protection hidden="1"/>
    </xf>
    <xf numFmtId="165" fontId="47" fillId="35" borderId="10" xfId="38" applyNumberFormat="1" applyFont="1" applyFill="1" applyBorder="1" applyAlignment="1" applyProtection="1">
      <alignment horizontal="left" vertical="center"/>
      <protection hidden="1"/>
    </xf>
    <xf numFmtId="165" fontId="167" fillId="35" borderId="10" xfId="38" applyNumberFormat="1" applyFont="1" applyFill="1" applyBorder="1" applyAlignment="1" applyProtection="1">
      <alignment horizontal="center" vertical="center"/>
      <protection hidden="1"/>
    </xf>
    <xf numFmtId="165" fontId="48" fillId="21" borderId="72" xfId="38" applyNumberFormat="1" applyFont="1" applyFill="1" applyBorder="1" applyAlignment="1" applyProtection="1">
      <alignment horizontal="left" vertical="center"/>
      <protection hidden="1"/>
    </xf>
    <xf numFmtId="168" fontId="67" fillId="19" borderId="71" xfId="0" applyNumberFormat="1" applyFont="1" applyFill="1" applyBorder="1" applyAlignment="1" applyProtection="1">
      <alignment horizontal="center" vertical="center"/>
      <protection locked="0"/>
    </xf>
    <xf numFmtId="0" fontId="73" fillId="21" borderId="71" xfId="38" applyFont="1" applyFill="1" applyBorder="1" applyAlignment="1" applyProtection="1">
      <alignment horizontal="left" vertical="center"/>
      <protection hidden="1"/>
    </xf>
    <xf numFmtId="0" fontId="45" fillId="21" borderId="73" xfId="38" applyFont="1" applyFill="1" applyBorder="1" applyAlignment="1" applyProtection="1">
      <alignment horizontal="left" vertical="center"/>
      <protection hidden="1"/>
    </xf>
    <xf numFmtId="165" fontId="48" fillId="21" borderId="74" xfId="38" applyNumberFormat="1" applyFont="1" applyFill="1" applyBorder="1" applyAlignment="1" applyProtection="1">
      <alignment horizontal="left" vertical="center"/>
      <protection hidden="1"/>
    </xf>
    <xf numFmtId="0" fontId="45" fillId="21" borderId="75" xfId="38" applyFont="1" applyFill="1" applyBorder="1" applyAlignment="1" applyProtection="1">
      <alignment horizontal="left" vertical="center"/>
      <protection hidden="1"/>
    </xf>
    <xf numFmtId="165" fontId="48" fillId="21" borderId="76" xfId="38" applyNumberFormat="1" applyFont="1" applyFill="1" applyBorder="1" applyAlignment="1" applyProtection="1">
      <alignment horizontal="left" vertical="center"/>
      <protection hidden="1"/>
    </xf>
    <xf numFmtId="168" fontId="82" fillId="19" borderId="77" xfId="0" applyNumberFormat="1" applyFont="1" applyFill="1" applyBorder="1" applyAlignment="1" applyProtection="1">
      <alignment horizontal="center" vertical="center"/>
      <protection locked="0"/>
    </xf>
    <xf numFmtId="0" fontId="73" fillId="21" borderId="77" xfId="38" applyFont="1" applyFill="1" applyBorder="1" applyAlignment="1" applyProtection="1">
      <alignment horizontal="left" vertical="center"/>
      <protection hidden="1"/>
    </xf>
    <xf numFmtId="0" fontId="45" fillId="21" borderId="78" xfId="38" applyFont="1" applyFill="1" applyBorder="1" applyAlignment="1" applyProtection="1">
      <alignment horizontal="left" vertical="center"/>
      <protection hidden="1"/>
    </xf>
    <xf numFmtId="0" fontId="45" fillId="21" borderId="71" xfId="38" applyFont="1" applyFill="1" applyBorder="1" applyAlignment="1" applyProtection="1">
      <alignment horizontal="left" vertical="center"/>
      <protection hidden="1"/>
    </xf>
    <xf numFmtId="0" fontId="45" fillId="21" borderId="77" xfId="38" applyFont="1" applyFill="1" applyBorder="1" applyAlignment="1" applyProtection="1">
      <alignment horizontal="left" vertical="center"/>
      <protection hidden="1"/>
    </xf>
    <xf numFmtId="0" fontId="45" fillId="21" borderId="71" xfId="38" applyFont="1" applyFill="1" applyBorder="1" applyAlignment="1" applyProtection="1">
      <alignment vertical="center"/>
      <protection hidden="1"/>
    </xf>
    <xf numFmtId="0" fontId="152" fillId="21" borderId="71" xfId="38" applyFont="1" applyFill="1" applyBorder="1" applyAlignment="1" applyProtection="1">
      <alignment horizontal="left" vertical="center"/>
      <protection hidden="1"/>
    </xf>
    <xf numFmtId="0" fontId="56" fillId="21" borderId="73" xfId="38" applyFont="1" applyFill="1" applyBorder="1" applyAlignment="1" applyProtection="1">
      <alignment horizontal="left" vertical="center"/>
      <protection hidden="1"/>
    </xf>
    <xf numFmtId="168" fontId="82" fillId="19" borderId="71" xfId="0" applyNumberFormat="1" applyFont="1" applyFill="1" applyBorder="1" applyAlignment="1" applyProtection="1">
      <alignment horizontal="center" vertical="center"/>
      <protection locked="0"/>
    </xf>
    <xf numFmtId="0" fontId="50" fillId="21" borderId="75" xfId="38" applyFont="1" applyFill="1" applyBorder="1" applyAlignment="1" applyProtection="1">
      <alignment horizontal="left" vertical="center"/>
      <protection hidden="1"/>
    </xf>
    <xf numFmtId="0" fontId="50" fillId="21" borderId="78" xfId="38" applyFont="1" applyFill="1" applyBorder="1" applyAlignment="1" applyProtection="1">
      <alignment horizontal="left" vertical="center"/>
      <protection hidden="1"/>
    </xf>
    <xf numFmtId="0" fontId="73" fillId="21" borderId="10" xfId="38" applyFont="1" applyFill="1" applyBorder="1" applyAlignment="1" applyProtection="1">
      <alignment horizontal="left" vertical="center"/>
      <protection hidden="1"/>
    </xf>
    <xf numFmtId="0" fontId="87" fillId="21" borderId="80" xfId="38" applyFont="1" applyFill="1" applyBorder="1" applyAlignment="1">
      <alignment horizontal="center" vertical="center"/>
    </xf>
    <xf numFmtId="0" fontId="87" fillId="21" borderId="10" xfId="38" applyFont="1" applyFill="1" applyBorder="1" applyAlignment="1">
      <alignment horizontal="center" vertical="center"/>
    </xf>
    <xf numFmtId="0" fontId="60" fillId="21" borderId="0" xfId="38" applyFont="1" applyFill="1" applyBorder="1" applyAlignment="1" applyProtection="1">
      <alignment vertical="center"/>
      <protection hidden="1"/>
    </xf>
    <xf numFmtId="0" fontId="154" fillId="21" borderId="0" xfId="38" applyFont="1" applyFill="1" applyBorder="1" applyAlignment="1">
      <alignment horizontal="left" vertical="center"/>
    </xf>
    <xf numFmtId="0" fontId="87" fillId="21" borderId="74" xfId="38" applyFont="1" applyFill="1" applyBorder="1" applyAlignment="1">
      <alignment horizontal="center" vertical="center"/>
    </xf>
    <xf numFmtId="0" fontId="87" fillId="21" borderId="76" xfId="38" applyFont="1" applyFill="1" applyBorder="1" applyAlignment="1">
      <alignment horizontal="center" vertical="center"/>
    </xf>
    <xf numFmtId="0" fontId="15" fillId="21" borderId="10" xfId="38" applyFill="1" applyBorder="1" applyAlignment="1" applyProtection="1">
      <alignment vertical="center"/>
      <protection hidden="1"/>
    </xf>
    <xf numFmtId="165" fontId="177" fillId="21" borderId="0" xfId="38" applyNumberFormat="1" applyFont="1" applyFill="1" applyBorder="1" applyAlignment="1" applyProtection="1">
      <alignment horizontal="left" vertical="center"/>
    </xf>
    <xf numFmtId="165" fontId="76" fillId="21" borderId="0" xfId="38" applyNumberFormat="1" applyFont="1" applyFill="1" applyBorder="1" applyAlignment="1" applyProtection="1">
      <alignment horizontal="left" vertical="center"/>
    </xf>
    <xf numFmtId="165" fontId="162" fillId="21" borderId="0" xfId="38" applyNumberFormat="1" applyFont="1" applyFill="1" applyBorder="1" applyAlignment="1" applyProtection="1">
      <alignment horizontal="left" vertical="center"/>
    </xf>
    <xf numFmtId="0" fontId="45" fillId="21" borderId="10" xfId="38" applyFont="1" applyFill="1" applyBorder="1" applyAlignment="1" applyProtection="1">
      <alignment horizontal="left" vertical="center"/>
    </xf>
    <xf numFmtId="0" fontId="45" fillId="21" borderId="10" xfId="38" applyFont="1" applyFill="1" applyBorder="1" applyAlignment="1" applyProtection="1">
      <alignment horizontal="center" vertical="center"/>
    </xf>
    <xf numFmtId="0" fontId="163" fillId="21" borderId="0" xfId="39" applyFont="1" applyFill="1" applyBorder="1" applyAlignment="1">
      <alignment horizontal="center" vertical="center"/>
    </xf>
    <xf numFmtId="165" fontId="160" fillId="35" borderId="0" xfId="38" applyNumberFormat="1" applyFont="1" applyFill="1" applyBorder="1" applyAlignment="1" applyProtection="1">
      <alignment horizontal="right" vertical="center"/>
    </xf>
    <xf numFmtId="165" fontId="160" fillId="35" borderId="0" xfId="38" applyNumberFormat="1" applyFont="1" applyFill="1" applyBorder="1" applyAlignment="1" applyProtection="1">
      <alignment horizontal="center" vertical="center"/>
    </xf>
    <xf numFmtId="165" fontId="162" fillId="35" borderId="0" xfId="38" applyNumberFormat="1" applyFont="1" applyFill="1" applyBorder="1" applyAlignment="1" applyProtection="1">
      <alignment horizontal="left" vertical="center"/>
    </xf>
    <xf numFmtId="0" fontId="45" fillId="35" borderId="10" xfId="38" applyFont="1" applyFill="1" applyBorder="1" applyAlignment="1" applyProtection="1">
      <alignment horizontal="left" vertical="center"/>
    </xf>
    <xf numFmtId="0" fontId="45" fillId="35" borderId="10" xfId="38" applyFont="1" applyFill="1" applyBorder="1" applyAlignment="1" applyProtection="1">
      <alignment horizontal="center" vertical="center"/>
    </xf>
    <xf numFmtId="0" fontId="111" fillId="35" borderId="0" xfId="38" applyFont="1" applyFill="1" applyBorder="1" applyAlignment="1" applyProtection="1">
      <alignment horizontal="left" vertical="center"/>
      <protection locked="0"/>
    </xf>
    <xf numFmtId="0" fontId="56" fillId="35" borderId="0" xfId="38" applyFont="1" applyFill="1" applyBorder="1" applyAlignment="1" applyProtection="1">
      <alignment horizontal="left" vertical="center"/>
      <protection locked="0"/>
    </xf>
    <xf numFmtId="0" fontId="106" fillId="35" borderId="0" xfId="38" applyFont="1" applyFill="1" applyBorder="1" applyAlignment="1" applyProtection="1">
      <alignment horizontal="left" vertical="center"/>
    </xf>
    <xf numFmtId="0" fontId="70" fillId="35" borderId="0" xfId="38" applyFont="1" applyFill="1" applyBorder="1" applyAlignment="1" applyProtection="1">
      <alignment vertical="center"/>
      <protection locked="0"/>
    </xf>
    <xf numFmtId="0" fontId="47" fillId="35" borderId="0" xfId="38" applyFont="1" applyFill="1" applyBorder="1" applyAlignment="1" applyProtection="1">
      <alignment horizontal="left" vertical="center"/>
    </xf>
    <xf numFmtId="0" fontId="163" fillId="21" borderId="31" xfId="39" applyFont="1" applyFill="1" applyBorder="1" applyAlignment="1">
      <alignment horizontal="center" vertical="center"/>
    </xf>
    <xf numFmtId="0" fontId="163" fillId="21" borderId="30" xfId="39" applyFont="1" applyFill="1" applyBorder="1" applyAlignment="1">
      <alignment horizontal="center" vertical="center"/>
    </xf>
    <xf numFmtId="0" fontId="163" fillId="21" borderId="35" xfId="39" applyFont="1" applyFill="1" applyBorder="1" applyAlignment="1">
      <alignment horizontal="center" vertical="center"/>
    </xf>
    <xf numFmtId="0" fontId="164" fillId="21" borderId="0" xfId="39" applyFont="1" applyFill="1" applyBorder="1" applyAlignment="1" applyProtection="1">
      <alignment horizontal="left" vertical="center"/>
      <protection locked="0"/>
    </xf>
    <xf numFmtId="0" fontId="149" fillId="21" borderId="0" xfId="0" applyFont="1" applyFill="1" applyBorder="1" applyAlignment="1" applyProtection="1">
      <alignment horizontal="left" vertical="center"/>
      <protection locked="0"/>
    </xf>
    <xf numFmtId="0" fontId="68" fillId="21" borderId="0" xfId="38" applyFont="1" applyFill="1" applyAlignment="1" applyProtection="1">
      <alignment vertical="top"/>
      <protection hidden="1"/>
    </xf>
    <xf numFmtId="0" fontId="76" fillId="21" borderId="0" xfId="38" applyFont="1" applyFill="1" applyBorder="1" applyAlignment="1" applyProtection="1">
      <alignment horizontal="left" vertical="center"/>
    </xf>
    <xf numFmtId="165" fontId="45" fillId="21" borderId="0" xfId="38" applyNumberFormat="1" applyFont="1" applyFill="1" applyBorder="1" applyAlignment="1" applyProtection="1">
      <alignment horizontal="center" vertical="top"/>
      <protection hidden="1"/>
    </xf>
    <xf numFmtId="1" fontId="72" fillId="35" borderId="0" xfId="38" applyNumberFormat="1" applyFont="1" applyFill="1" applyBorder="1" applyAlignment="1" applyProtection="1">
      <alignment horizontal="center" vertical="center"/>
      <protection hidden="1"/>
    </xf>
    <xf numFmtId="165" fontId="45" fillId="35" borderId="0" xfId="38" applyNumberFormat="1" applyFont="1" applyFill="1" applyBorder="1" applyAlignment="1" applyProtection="1">
      <alignment horizontal="center" vertical="top"/>
      <protection hidden="1"/>
    </xf>
    <xf numFmtId="165" fontId="177" fillId="35" borderId="0" xfId="38" applyNumberFormat="1" applyFont="1" applyFill="1" applyBorder="1" applyAlignment="1" applyProtection="1">
      <alignment horizontal="left" vertical="center"/>
    </xf>
    <xf numFmtId="165" fontId="76" fillId="35" borderId="0" xfId="38" applyNumberFormat="1" applyFont="1" applyFill="1" applyBorder="1" applyAlignment="1" applyProtection="1">
      <alignment horizontal="left" vertical="center"/>
    </xf>
    <xf numFmtId="0" fontId="76" fillId="35" borderId="0" xfId="38" applyFont="1" applyFill="1" applyBorder="1" applyAlignment="1" applyProtection="1">
      <alignment horizontal="left" vertical="center"/>
    </xf>
    <xf numFmtId="165" fontId="48" fillId="21" borderId="63" xfId="38" applyNumberFormat="1" applyFont="1" applyFill="1" applyBorder="1" applyAlignment="1" applyProtection="1">
      <alignment horizontal="left" vertical="center"/>
      <protection locked="0"/>
    </xf>
    <xf numFmtId="168" fontId="133" fillId="19" borderId="64" xfId="0" applyNumberFormat="1" applyFont="1" applyFill="1" applyBorder="1" applyAlignment="1" applyProtection="1">
      <alignment horizontal="center" vertical="center"/>
      <protection locked="0"/>
    </xf>
    <xf numFmtId="0" fontId="111" fillId="21" borderId="64" xfId="38" applyFont="1" applyFill="1" applyBorder="1" applyAlignment="1" applyProtection="1">
      <alignment horizontal="left" vertical="center"/>
      <protection locked="0"/>
    </xf>
    <xf numFmtId="0" fontId="56" fillId="21" borderId="65" xfId="38" applyFont="1" applyFill="1" applyBorder="1" applyAlignment="1" applyProtection="1">
      <alignment horizontal="left" vertical="center"/>
      <protection locked="0"/>
    </xf>
    <xf numFmtId="0" fontId="45" fillId="21" borderId="67" xfId="38" applyFont="1" applyFill="1" applyBorder="1" applyAlignment="1" applyProtection="1">
      <alignment horizontal="left" vertical="center"/>
      <protection locked="0"/>
    </xf>
    <xf numFmtId="165" fontId="48" fillId="21" borderId="66" xfId="38" applyNumberFormat="1" applyFont="1" applyFill="1" applyBorder="1" applyAlignment="1" applyProtection="1">
      <alignment horizontal="left" vertical="center"/>
      <protection locked="0"/>
    </xf>
    <xf numFmtId="165" fontId="48" fillId="21" borderId="68" xfId="38" applyNumberFormat="1" applyFont="1" applyFill="1" applyBorder="1" applyAlignment="1" applyProtection="1">
      <alignment horizontal="left" vertical="center"/>
      <protection locked="0"/>
    </xf>
    <xf numFmtId="0" fontId="45" fillId="21" borderId="69" xfId="38" applyFont="1" applyFill="1" applyBorder="1" applyAlignment="1" applyProtection="1">
      <alignment horizontal="left" vertical="center"/>
      <protection locked="0"/>
    </xf>
    <xf numFmtId="0" fontId="45" fillId="21" borderId="70" xfId="38" applyFont="1" applyFill="1" applyBorder="1" applyAlignment="1" applyProtection="1">
      <alignment horizontal="left" vertical="center"/>
      <protection locked="0"/>
    </xf>
    <xf numFmtId="0" fontId="70" fillId="21" borderId="63" xfId="38" applyFont="1" applyFill="1" applyBorder="1" applyAlignment="1" applyProtection="1">
      <alignment vertical="center"/>
      <protection locked="0"/>
    </xf>
    <xf numFmtId="0" fontId="45" fillId="21" borderId="64" xfId="38" applyFont="1" applyFill="1" applyBorder="1" applyAlignment="1" applyProtection="1">
      <alignment horizontal="left" vertical="center"/>
      <protection locked="0"/>
    </xf>
    <xf numFmtId="0" fontId="45" fillId="21" borderId="64" xfId="38" applyFont="1" applyFill="1" applyBorder="1" applyAlignment="1" applyProtection="1">
      <alignment vertical="center"/>
      <protection locked="0"/>
    </xf>
    <xf numFmtId="0" fontId="124" fillId="21" borderId="66" xfId="39" applyFont="1" applyFill="1" applyBorder="1" applyAlignment="1">
      <alignment horizontal="center" vertical="center"/>
    </xf>
    <xf numFmtId="0" fontId="124" fillId="21" borderId="68" xfId="39" applyFont="1" applyFill="1" applyBorder="1" applyAlignment="1">
      <alignment horizontal="center" vertical="center"/>
    </xf>
    <xf numFmtId="0" fontId="45" fillId="21" borderId="69" xfId="38" applyFont="1" applyFill="1" applyBorder="1" applyAlignment="1" applyProtection="1">
      <alignment vertical="center"/>
      <protection locked="0"/>
    </xf>
    <xf numFmtId="0" fontId="47" fillId="21" borderId="10" xfId="38" applyFont="1" applyFill="1" applyBorder="1" applyAlignment="1" applyProtection="1">
      <alignment horizontal="center" vertical="center"/>
      <protection hidden="1"/>
    </xf>
    <xf numFmtId="0" fontId="135" fillId="0" borderId="0" xfId="0" applyFont="1" applyBorder="1" applyAlignment="1">
      <alignment horizontal="center" vertical="center" wrapText="1"/>
    </xf>
    <xf numFmtId="0" fontId="180" fillId="21" borderId="0" xfId="38" applyFont="1" applyFill="1" applyBorder="1" applyAlignment="1">
      <alignment horizontal="center" vertical="center"/>
    </xf>
    <xf numFmtId="167" fontId="61" fillId="21" borderId="0" xfId="38" applyNumberFormat="1" applyFont="1" applyFill="1" applyBorder="1" applyAlignment="1" applyProtection="1">
      <alignment horizontal="center" vertical="center"/>
      <protection hidden="1"/>
    </xf>
    <xf numFmtId="0" fontId="15" fillId="21" borderId="21" xfId="38" applyFill="1" applyBorder="1" applyAlignment="1" applyProtection="1">
      <alignment vertical="center"/>
      <protection hidden="1"/>
    </xf>
    <xf numFmtId="167" fontId="45" fillId="21" borderId="21" xfId="38" applyNumberFormat="1" applyFont="1" applyFill="1" applyBorder="1" applyAlignment="1" applyProtection="1">
      <alignment horizontal="center" vertical="center"/>
      <protection hidden="1"/>
    </xf>
    <xf numFmtId="0" fontId="50" fillId="21" borderId="21" xfId="38" applyFont="1" applyFill="1" applyBorder="1" applyAlignment="1" applyProtection="1">
      <alignment horizontal="left" vertical="center"/>
      <protection hidden="1"/>
    </xf>
    <xf numFmtId="0" fontId="45" fillId="21" borderId="0" xfId="38" applyFont="1" applyFill="1" applyBorder="1" applyAlignment="1" applyProtection="1">
      <alignment horizontal="center" vertical="center"/>
      <protection hidden="1"/>
    </xf>
    <xf numFmtId="167" fontId="45" fillId="21" borderId="21" xfId="38" applyNumberFormat="1" applyFont="1" applyFill="1" applyBorder="1" applyAlignment="1" applyProtection="1">
      <alignment vertical="center"/>
      <protection hidden="1"/>
    </xf>
    <xf numFmtId="167" fontId="56" fillId="21" borderId="0" xfId="38" applyNumberFormat="1" applyFont="1" applyFill="1" applyBorder="1" applyAlignment="1" applyProtection="1">
      <alignment horizontal="center" vertical="center"/>
      <protection hidden="1"/>
    </xf>
    <xf numFmtId="0" fontId="45" fillId="0" borderId="0" xfId="38" applyFont="1" applyAlignment="1" applyProtection="1">
      <alignment horizontal="left" vertical="center"/>
      <protection hidden="1"/>
    </xf>
    <xf numFmtId="0" fontId="48" fillId="21" borderId="21" xfId="38" applyFont="1" applyFill="1" applyBorder="1" applyAlignment="1" applyProtection="1">
      <alignment horizontal="left" vertical="center"/>
      <protection hidden="1"/>
    </xf>
    <xf numFmtId="0" fontId="45" fillId="0" borderId="0" xfId="38" applyFont="1" applyProtection="1">
      <protection hidden="1"/>
    </xf>
    <xf numFmtId="0" fontId="64" fillId="21" borderId="21" xfId="38" applyFont="1" applyFill="1" applyBorder="1" applyAlignment="1" applyProtection="1">
      <alignment horizontal="left" vertical="center"/>
      <protection hidden="1"/>
    </xf>
    <xf numFmtId="165" fontId="67" fillId="21" borderId="21" xfId="38" applyNumberFormat="1" applyFont="1" applyFill="1" applyBorder="1" applyAlignment="1" applyProtection="1">
      <alignment horizontal="left" vertical="center"/>
      <protection hidden="1"/>
    </xf>
    <xf numFmtId="0" fontId="47" fillId="21" borderId="21" xfId="38" applyFont="1" applyFill="1" applyBorder="1" applyAlignment="1" applyProtection="1">
      <alignment vertical="center"/>
      <protection hidden="1"/>
    </xf>
    <xf numFmtId="165" fontId="71" fillId="21" borderId="21" xfId="38" applyNumberFormat="1" applyFont="1" applyFill="1" applyBorder="1" applyAlignment="1" applyProtection="1">
      <alignment horizontal="left" vertical="center"/>
      <protection hidden="1"/>
    </xf>
    <xf numFmtId="165" fontId="67" fillId="21" borderId="0" xfId="38" applyNumberFormat="1" applyFont="1" applyFill="1" applyBorder="1" applyAlignment="1" applyProtection="1">
      <alignment vertical="center" textRotation="90"/>
      <protection hidden="1"/>
    </xf>
    <xf numFmtId="165" fontId="82" fillId="21" borderId="0" xfId="38" applyNumberFormat="1" applyFont="1" applyFill="1" applyBorder="1" applyAlignment="1" applyProtection="1">
      <alignment horizontal="left" vertical="center"/>
      <protection hidden="1"/>
    </xf>
    <xf numFmtId="165" fontId="82" fillId="21" borderId="0" xfId="38" applyNumberFormat="1" applyFont="1" applyFill="1" applyBorder="1" applyAlignment="1" applyProtection="1">
      <alignment horizontal="center" vertical="center" textRotation="90"/>
      <protection hidden="1"/>
    </xf>
    <xf numFmtId="0" fontId="145" fillId="21" borderId="103" xfId="39" applyFont="1" applyFill="1" applyBorder="1" applyAlignment="1" applyProtection="1">
      <alignment horizontal="center"/>
      <protection locked="0"/>
    </xf>
    <xf numFmtId="0" fontId="127" fillId="21" borderId="106" xfId="38" applyFont="1" applyFill="1" applyBorder="1" applyAlignment="1" applyProtection="1">
      <alignment vertical="center"/>
    </xf>
    <xf numFmtId="165" fontId="160" fillId="21" borderId="0" xfId="38" applyNumberFormat="1" applyFont="1" applyFill="1" applyBorder="1" applyAlignment="1" applyProtection="1">
      <alignment vertical="center"/>
    </xf>
    <xf numFmtId="0" fontId="45" fillId="21" borderId="106" xfId="38" applyFont="1" applyFill="1" applyBorder="1" applyAlignment="1" applyProtection="1">
      <alignment vertical="center"/>
    </xf>
    <xf numFmtId="165" fontId="104" fillId="27" borderId="106" xfId="39" applyNumberFormat="1" applyFont="1" applyFill="1" applyBorder="1" applyAlignment="1" applyProtection="1">
      <alignment horizontal="center" vertical="center"/>
    </xf>
    <xf numFmtId="0" fontId="45" fillId="21" borderId="106" xfId="38" applyFont="1" applyFill="1" applyBorder="1" applyAlignment="1" applyProtection="1">
      <alignment vertical="center"/>
      <protection locked="0"/>
    </xf>
    <xf numFmtId="0" fontId="145" fillId="35" borderId="103" xfId="39" applyFont="1" applyFill="1" applyBorder="1" applyAlignment="1" applyProtection="1">
      <alignment horizontal="center"/>
      <protection locked="0"/>
    </xf>
    <xf numFmtId="0" fontId="127" fillId="35" borderId="106" xfId="38" applyFont="1" applyFill="1" applyBorder="1" applyAlignment="1" applyProtection="1">
      <alignment vertical="center"/>
    </xf>
    <xf numFmtId="165" fontId="160" fillId="35" borderId="0" xfId="38" applyNumberFormat="1" applyFont="1" applyFill="1" applyBorder="1" applyAlignment="1" applyProtection="1">
      <alignment vertical="center"/>
    </xf>
    <xf numFmtId="0" fontId="45" fillId="35" borderId="106" xfId="38" applyFont="1" applyFill="1" applyBorder="1" applyAlignment="1" applyProtection="1">
      <alignment vertical="center"/>
    </xf>
    <xf numFmtId="165" fontId="104" fillId="40" borderId="106" xfId="39" applyNumberFormat="1" applyFont="1" applyFill="1" applyBorder="1" applyAlignment="1" applyProtection="1">
      <alignment horizontal="center" vertical="center"/>
    </xf>
    <xf numFmtId="0" fontId="45" fillId="35" borderId="106" xfId="38" applyFont="1" applyFill="1" applyBorder="1" applyAlignment="1" applyProtection="1">
      <alignment vertical="center"/>
      <protection locked="0"/>
    </xf>
    <xf numFmtId="0" fontId="45" fillId="21" borderId="110" xfId="38" applyFont="1" applyFill="1" applyBorder="1" applyAlignment="1" applyProtection="1">
      <alignment vertical="center"/>
      <protection locked="0"/>
    </xf>
    <xf numFmtId="0" fontId="45" fillId="21" borderId="111" xfId="38" applyFont="1" applyFill="1" applyBorder="1" applyAlignment="1" applyProtection="1">
      <alignment vertical="center"/>
      <protection locked="0"/>
    </xf>
    <xf numFmtId="0" fontId="68" fillId="35" borderId="106" xfId="38" applyFont="1" applyFill="1" applyBorder="1" applyAlignment="1" applyProtection="1">
      <alignment vertical="center"/>
      <protection hidden="1"/>
    </xf>
    <xf numFmtId="0" fontId="45" fillId="35" borderId="106" xfId="38" applyFont="1" applyFill="1" applyBorder="1" applyAlignment="1" applyProtection="1">
      <alignment vertical="center"/>
      <protection hidden="1"/>
    </xf>
    <xf numFmtId="0" fontId="45" fillId="35" borderId="106" xfId="38" applyFont="1" applyFill="1" applyBorder="1" applyAlignment="1" applyProtection="1">
      <alignment vertical="top"/>
      <protection hidden="1"/>
    </xf>
    <xf numFmtId="1" fontId="144" fillId="41" borderId="106" xfId="39" applyNumberFormat="1" applyFont="1" applyFill="1" applyBorder="1" applyAlignment="1" applyProtection="1">
      <alignment horizontal="center" vertical="center"/>
      <protection hidden="1"/>
    </xf>
    <xf numFmtId="0" fontId="45" fillId="21" borderId="112" xfId="38" applyFont="1" applyFill="1" applyBorder="1" applyAlignment="1" applyProtection="1">
      <alignment vertical="center"/>
      <protection locked="0"/>
    </xf>
    <xf numFmtId="0" fontId="45" fillId="21" borderId="113" xfId="38" applyFont="1" applyFill="1" applyBorder="1" applyAlignment="1" applyProtection="1">
      <alignment vertical="center"/>
      <protection locked="0"/>
    </xf>
    <xf numFmtId="0" fontId="68" fillId="21" borderId="106" xfId="38" applyFont="1" applyFill="1" applyBorder="1" applyAlignment="1" applyProtection="1">
      <alignment vertical="center"/>
      <protection hidden="1"/>
    </xf>
    <xf numFmtId="0" fontId="45" fillId="21" borderId="106" xfId="38" applyFont="1" applyFill="1" applyBorder="1" applyAlignment="1" applyProtection="1">
      <alignment vertical="center"/>
      <protection hidden="1"/>
    </xf>
    <xf numFmtId="0" fontId="45" fillId="21" borderId="106" xfId="38" applyFont="1" applyFill="1" applyBorder="1" applyAlignment="1" applyProtection="1">
      <alignment vertical="top"/>
      <protection hidden="1"/>
    </xf>
    <xf numFmtId="1" fontId="144" fillId="30" borderId="106" xfId="39" applyNumberFormat="1" applyFont="1" applyFill="1" applyBorder="1" applyAlignment="1" applyProtection="1">
      <alignment horizontal="center" vertical="center"/>
      <protection hidden="1"/>
    </xf>
    <xf numFmtId="0" fontId="36" fillId="36" borderId="102" xfId="38" applyFont="1" applyFill="1" applyBorder="1" applyAlignment="1" applyProtection="1">
      <alignment horizontal="center" vertical="center" textRotation="90"/>
      <protection hidden="1"/>
    </xf>
    <xf numFmtId="0" fontId="136" fillId="35" borderId="103" xfId="38" applyFont="1" applyFill="1" applyBorder="1" applyProtection="1">
      <protection hidden="1"/>
    </xf>
    <xf numFmtId="0" fontId="149" fillId="35" borderId="103" xfId="39" applyFont="1" applyFill="1" applyBorder="1" applyAlignment="1">
      <alignment horizontal="center"/>
    </xf>
    <xf numFmtId="0" fontId="136" fillId="35" borderId="104" xfId="38" applyFont="1" applyFill="1" applyBorder="1" applyProtection="1">
      <protection hidden="1"/>
    </xf>
    <xf numFmtId="0" fontId="15" fillId="35" borderId="106" xfId="38" applyFill="1" applyBorder="1" applyAlignment="1" applyProtection="1">
      <alignment vertical="center"/>
      <protection hidden="1"/>
    </xf>
    <xf numFmtId="0" fontId="15" fillId="35" borderId="21" xfId="38" applyFill="1" applyBorder="1" applyAlignment="1" applyProtection="1">
      <alignment vertical="center"/>
      <protection hidden="1"/>
    </xf>
    <xf numFmtId="0" fontId="15" fillId="35" borderId="114" xfId="38" applyFill="1" applyBorder="1" applyAlignment="1" applyProtection="1">
      <alignment vertical="center"/>
      <protection hidden="1"/>
    </xf>
    <xf numFmtId="0" fontId="64" fillId="35" borderId="21" xfId="38" applyFont="1" applyFill="1" applyBorder="1" applyAlignment="1" applyProtection="1">
      <alignment horizontal="left" vertical="center"/>
      <protection hidden="1"/>
    </xf>
    <xf numFmtId="167" fontId="70" fillId="35" borderId="21" xfId="38" applyNumberFormat="1" applyFont="1" applyFill="1" applyBorder="1" applyAlignment="1" applyProtection="1">
      <alignment horizontal="center" vertical="center"/>
      <protection hidden="1"/>
    </xf>
    <xf numFmtId="0" fontId="45" fillId="21" borderId="106" xfId="38" applyFont="1" applyFill="1" applyBorder="1" applyAlignment="1" applyProtection="1">
      <alignment horizontal="left" vertical="center"/>
      <protection hidden="1"/>
    </xf>
    <xf numFmtId="0" fontId="15" fillId="30" borderId="108" xfId="38" applyFont="1" applyFill="1" applyBorder="1" applyProtection="1">
      <protection hidden="1"/>
    </xf>
    <xf numFmtId="0" fontId="94" fillId="21" borderId="108" xfId="38" applyFont="1" applyFill="1" applyBorder="1" applyProtection="1">
      <protection hidden="1"/>
    </xf>
    <xf numFmtId="0" fontId="144" fillId="21" borderId="109" xfId="38" applyFont="1" applyFill="1" applyBorder="1" applyAlignment="1" applyProtection="1">
      <alignment horizontal="right" vertical="center"/>
      <protection hidden="1"/>
    </xf>
    <xf numFmtId="0" fontId="15" fillId="21" borderId="106" xfId="38" applyFill="1" applyBorder="1" applyAlignment="1" applyProtection="1">
      <alignment vertical="center"/>
      <protection hidden="1"/>
    </xf>
    <xf numFmtId="0" fontId="15" fillId="21" borderId="114" xfId="38" applyFill="1" applyBorder="1" applyAlignment="1" applyProtection="1">
      <alignment vertical="center"/>
      <protection hidden="1"/>
    </xf>
    <xf numFmtId="0" fontId="45" fillId="21" borderId="114" xfId="38" applyFont="1" applyFill="1" applyBorder="1" applyAlignment="1" applyProtection="1">
      <alignment vertical="center"/>
      <protection hidden="1"/>
    </xf>
    <xf numFmtId="0" fontId="153" fillId="21" borderId="103" xfId="38" applyFont="1" applyFill="1" applyBorder="1" applyProtection="1">
      <protection hidden="1"/>
    </xf>
    <xf numFmtId="0" fontId="91" fillId="21" borderId="103" xfId="38" applyFont="1" applyFill="1" applyBorder="1" applyProtection="1">
      <protection hidden="1"/>
    </xf>
    <xf numFmtId="0" fontId="145" fillId="35" borderId="103" xfId="39" applyFont="1" applyFill="1" applyBorder="1" applyAlignment="1">
      <alignment horizontal="center"/>
    </xf>
    <xf numFmtId="0" fontId="15" fillId="35" borderId="0" xfId="38" applyFill="1" applyBorder="1" applyProtection="1">
      <protection hidden="1"/>
    </xf>
    <xf numFmtId="0" fontId="15" fillId="35" borderId="0" xfId="38" applyFill="1" applyBorder="1" applyAlignment="1" applyProtection="1">
      <alignment horizontal="center"/>
      <protection hidden="1"/>
    </xf>
    <xf numFmtId="0" fontId="45" fillId="21" borderId="116" xfId="38" applyFont="1" applyFill="1" applyBorder="1" applyAlignment="1" applyProtection="1">
      <alignment vertical="center"/>
      <protection hidden="1"/>
    </xf>
    <xf numFmtId="0" fontId="45" fillId="21" borderId="115" xfId="38" applyFont="1" applyFill="1" applyBorder="1" applyAlignment="1" applyProtection="1">
      <alignment vertical="center"/>
      <protection hidden="1"/>
    </xf>
    <xf numFmtId="165" fontId="81" fillId="35" borderId="21" xfId="38" applyNumberFormat="1" applyFont="1" applyFill="1" applyBorder="1" applyAlignment="1" applyProtection="1">
      <alignment horizontal="left" vertical="center"/>
      <protection hidden="1"/>
    </xf>
    <xf numFmtId="0" fontId="45" fillId="21" borderId="114" xfId="38" applyFont="1" applyFill="1" applyBorder="1" applyAlignment="1" applyProtection="1">
      <alignment horizontal="left" vertical="center"/>
      <protection hidden="1"/>
    </xf>
    <xf numFmtId="0" fontId="15" fillId="0" borderId="108" xfId="38" applyBorder="1" applyProtection="1">
      <protection hidden="1"/>
    </xf>
    <xf numFmtId="0" fontId="145" fillId="21" borderId="103" xfId="39" applyFont="1" applyFill="1" applyBorder="1" applyAlignment="1">
      <alignment horizontal="center"/>
    </xf>
    <xf numFmtId="0" fontId="15" fillId="21" borderId="0" xfId="38" applyFill="1" applyBorder="1" applyAlignment="1" applyProtection="1">
      <alignment horizontal="center"/>
      <protection hidden="1"/>
    </xf>
    <xf numFmtId="0" fontId="15" fillId="0" borderId="109" xfId="38" applyBorder="1" applyProtection="1">
      <protection hidden="1"/>
    </xf>
    <xf numFmtId="0" fontId="45" fillId="21" borderId="119" xfId="38" applyFont="1" applyFill="1" applyBorder="1" applyAlignment="1" applyProtection="1">
      <alignment vertical="center"/>
      <protection hidden="1"/>
    </xf>
    <xf numFmtId="0" fontId="45" fillId="21" borderId="115" xfId="38" applyFont="1" applyFill="1" applyBorder="1" applyAlignment="1" applyProtection="1">
      <alignment horizontal="left" vertical="center"/>
      <protection hidden="1"/>
    </xf>
    <xf numFmtId="0" fontId="45" fillId="21" borderId="108" xfId="38" applyFont="1" applyFill="1" applyBorder="1" applyAlignment="1" applyProtection="1">
      <alignment horizontal="left" vertical="center"/>
      <protection hidden="1"/>
    </xf>
    <xf numFmtId="0" fontId="45" fillId="21" borderId="109" xfId="38" applyFont="1" applyFill="1" applyBorder="1" applyAlignment="1" applyProtection="1">
      <alignment horizontal="left" vertical="center"/>
      <protection hidden="1"/>
    </xf>
    <xf numFmtId="0" fontId="32" fillId="0" borderId="0" xfId="38" applyFont="1" applyBorder="1" applyAlignment="1" applyProtection="1">
      <alignment vertical="center"/>
      <protection hidden="1"/>
    </xf>
    <xf numFmtId="0" fontId="32" fillId="20" borderId="106" xfId="38" applyFont="1" applyFill="1" applyBorder="1" applyAlignment="1" applyProtection="1">
      <alignment vertical="center"/>
      <protection hidden="1"/>
    </xf>
    <xf numFmtId="1" fontId="104" fillId="32" borderId="106" xfId="39" applyNumberFormat="1" applyFont="1" applyFill="1" applyBorder="1" applyAlignment="1" applyProtection="1">
      <alignment horizontal="center" vertical="center"/>
      <protection hidden="1"/>
    </xf>
    <xf numFmtId="0" fontId="45" fillId="21" borderId="120" xfId="38" applyFont="1" applyFill="1" applyBorder="1" applyAlignment="1" applyProtection="1">
      <alignment vertical="center"/>
      <protection hidden="1"/>
    </xf>
    <xf numFmtId="0" fontId="45" fillId="21" borderId="121" xfId="38" applyFont="1" applyFill="1" applyBorder="1" applyAlignment="1" applyProtection="1">
      <alignment horizontal="left" vertical="center"/>
      <protection hidden="1"/>
    </xf>
    <xf numFmtId="0" fontId="94" fillId="32" borderId="108" xfId="38" applyFont="1" applyFill="1" applyBorder="1" applyProtection="1">
      <protection hidden="1"/>
    </xf>
    <xf numFmtId="165" fontId="63" fillId="21" borderId="108" xfId="38" applyNumberFormat="1" applyFont="1" applyFill="1" applyBorder="1" applyAlignment="1" applyProtection="1">
      <alignment horizontal="left" vertical="center"/>
      <protection hidden="1"/>
    </xf>
    <xf numFmtId="0" fontId="32" fillId="0" borderId="106" xfId="38" applyFont="1" applyBorder="1" applyAlignment="1" applyProtection="1">
      <alignment vertical="center"/>
      <protection hidden="1"/>
    </xf>
    <xf numFmtId="0" fontId="81" fillId="21" borderId="0" xfId="38" applyFont="1" applyFill="1" applyBorder="1" applyAlignment="1" applyProtection="1">
      <alignment vertical="center"/>
      <protection hidden="1"/>
    </xf>
    <xf numFmtId="0" fontId="80" fillId="21" borderId="0" xfId="38" applyFont="1" applyFill="1" applyBorder="1" applyAlignment="1" applyProtection="1">
      <alignment vertical="center"/>
      <protection hidden="1"/>
    </xf>
    <xf numFmtId="0" fontId="15" fillId="21" borderId="115" xfId="38" applyFill="1" applyBorder="1" applyAlignment="1" applyProtection="1">
      <alignment vertical="center"/>
      <protection hidden="1"/>
    </xf>
    <xf numFmtId="0" fontId="45" fillId="21" borderId="105" xfId="38" applyFont="1" applyFill="1" applyBorder="1" applyAlignment="1" applyProtection="1">
      <alignment vertical="center"/>
      <protection hidden="1"/>
    </xf>
    <xf numFmtId="165" fontId="48" fillId="21" borderId="105" xfId="38" applyNumberFormat="1" applyFont="1" applyFill="1" applyBorder="1" applyAlignment="1" applyProtection="1">
      <alignment horizontal="left" vertical="center"/>
      <protection hidden="1"/>
    </xf>
    <xf numFmtId="0" fontId="49" fillId="21" borderId="105" xfId="38" applyFont="1" applyFill="1" applyBorder="1" applyAlignment="1" applyProtection="1">
      <alignment vertical="center"/>
      <protection hidden="1"/>
    </xf>
    <xf numFmtId="0" fontId="48" fillId="21" borderId="122" xfId="38" applyFont="1" applyFill="1" applyBorder="1" applyAlignment="1" applyProtection="1">
      <alignment horizontal="left" vertical="center"/>
      <protection hidden="1"/>
    </xf>
    <xf numFmtId="165" fontId="48" fillId="21" borderId="122" xfId="38" applyNumberFormat="1" applyFont="1" applyFill="1" applyBorder="1" applyAlignment="1" applyProtection="1">
      <alignment horizontal="left" vertical="center"/>
      <protection hidden="1"/>
    </xf>
    <xf numFmtId="165" fontId="48" fillId="21" borderId="107" xfId="38" applyNumberFormat="1" applyFont="1" applyFill="1" applyBorder="1" applyAlignment="1" applyProtection="1">
      <alignment horizontal="left" vertical="center"/>
      <protection hidden="1"/>
    </xf>
    <xf numFmtId="0" fontId="52" fillId="21" borderId="108" xfId="39" applyFont="1" applyFill="1" applyBorder="1" applyAlignment="1">
      <alignment horizontal="center" vertical="center"/>
    </xf>
    <xf numFmtId="10" fontId="45" fillId="21" borderId="108" xfId="38" applyNumberFormat="1" applyFont="1" applyFill="1" applyBorder="1" applyAlignment="1" applyProtection="1">
      <alignment horizontal="left" vertical="center"/>
      <protection hidden="1"/>
    </xf>
    <xf numFmtId="0" fontId="70" fillId="21" borderId="108" xfId="38" applyFont="1" applyFill="1" applyBorder="1" applyAlignment="1" applyProtection="1">
      <alignment vertical="center"/>
      <protection hidden="1"/>
    </xf>
    <xf numFmtId="0" fontId="45" fillId="0" borderId="106" xfId="38" applyFont="1" applyBorder="1" applyAlignment="1" applyProtection="1">
      <alignment horizontal="left" vertical="center"/>
      <protection hidden="1"/>
    </xf>
    <xf numFmtId="0" fontId="65" fillId="21" borderId="105" xfId="38" applyFont="1" applyFill="1" applyBorder="1" applyAlignment="1" applyProtection="1">
      <alignment vertical="center"/>
      <protection hidden="1"/>
    </xf>
    <xf numFmtId="1" fontId="186" fillId="21" borderId="105" xfId="38" applyNumberFormat="1" applyFont="1" applyFill="1" applyBorder="1" applyAlignment="1" applyProtection="1">
      <alignment horizontal="left" vertical="center"/>
      <protection hidden="1"/>
    </xf>
    <xf numFmtId="0" fontId="86" fillId="21" borderId="105" xfId="38" applyFont="1" applyFill="1" applyBorder="1" applyAlignment="1" applyProtection="1">
      <alignment horizontal="left" vertical="center"/>
      <protection hidden="1"/>
    </xf>
    <xf numFmtId="0" fontId="72" fillId="21" borderId="105" xfId="38" applyFont="1" applyFill="1" applyBorder="1" applyAlignment="1" applyProtection="1">
      <alignment horizontal="left" vertical="center"/>
      <protection hidden="1"/>
    </xf>
    <xf numFmtId="0" fontId="88" fillId="21" borderId="105" xfId="43" applyNumberFormat="1" applyFont="1" applyFill="1" applyBorder="1" applyAlignment="1">
      <alignment horizontal="left" vertical="center"/>
    </xf>
    <xf numFmtId="0" fontId="90" fillId="21" borderId="105" xfId="43" applyNumberFormat="1" applyFont="1" applyFill="1" applyBorder="1" applyAlignment="1">
      <alignment horizontal="left" vertical="center"/>
    </xf>
    <xf numFmtId="0" fontId="91" fillId="21" borderId="105" xfId="43" applyNumberFormat="1" applyFont="1" applyFill="1" applyBorder="1" applyAlignment="1">
      <alignment horizontal="left" vertical="center"/>
    </xf>
    <xf numFmtId="0" fontId="48" fillId="21" borderId="107" xfId="38" applyFont="1" applyFill="1" applyBorder="1" applyAlignment="1" applyProtection="1">
      <alignment vertical="center"/>
      <protection hidden="1"/>
    </xf>
    <xf numFmtId="0" fontId="45" fillId="21" borderId="108" xfId="38" applyFont="1" applyFill="1" applyBorder="1" applyAlignment="1" applyProtection="1">
      <alignment vertical="center"/>
      <protection hidden="1"/>
    </xf>
    <xf numFmtId="0" fontId="45" fillId="0" borderId="109" xfId="38" applyFont="1" applyBorder="1" applyAlignment="1" applyProtection="1">
      <alignment horizontal="left" vertical="center"/>
      <protection hidden="1"/>
    </xf>
    <xf numFmtId="1" fontId="7" fillId="0" borderId="0" xfId="57" applyNumberFormat="1" applyFill="1" applyAlignment="1">
      <alignment horizontal="center"/>
    </xf>
    <xf numFmtId="0" fontId="192" fillId="21" borderId="0" xfId="58" applyFont="1" applyFill="1"/>
    <xf numFmtId="0" fontId="9" fillId="0" borderId="0" xfId="58"/>
    <xf numFmtId="0" fontId="36" fillId="36" borderId="0" xfId="59" applyFont="1" applyFill="1" applyAlignment="1" applyProtection="1">
      <alignment horizontal="center" vertical="center" textRotation="90"/>
      <protection locked="0"/>
    </xf>
    <xf numFmtId="0" fontId="136" fillId="21" borderId="0" xfId="59" applyFont="1" applyFill="1" applyBorder="1" applyProtection="1">
      <protection locked="0"/>
    </xf>
    <xf numFmtId="0" fontId="136" fillId="21" borderId="0" xfId="59" applyFont="1" applyFill="1" applyBorder="1" applyProtection="1"/>
    <xf numFmtId="0" fontId="9" fillId="0" borderId="0" xfId="59" applyBorder="1" applyProtection="1">
      <protection locked="0"/>
    </xf>
    <xf numFmtId="0" fontId="136" fillId="21" borderId="106" xfId="59" applyFont="1" applyFill="1" applyBorder="1" applyProtection="1"/>
    <xf numFmtId="0" fontId="9" fillId="0" borderId="0" xfId="59" applyProtection="1">
      <protection locked="0"/>
    </xf>
    <xf numFmtId="0" fontId="116" fillId="21" borderId="0" xfId="60" applyFont="1" applyFill="1" applyBorder="1" applyAlignment="1" applyProtection="1">
      <alignment horizontal="center"/>
    </xf>
    <xf numFmtId="0" fontId="45" fillId="21" borderId="0" xfId="59" applyFont="1" applyFill="1" applyBorder="1" applyAlignment="1" applyProtection="1">
      <alignment vertical="center"/>
    </xf>
    <xf numFmtId="0" fontId="145" fillId="21" borderId="0" xfId="60" applyFont="1" applyFill="1" applyBorder="1" applyAlignment="1" applyProtection="1">
      <alignment horizontal="center"/>
      <protection locked="0"/>
    </xf>
    <xf numFmtId="0" fontId="45" fillId="21" borderId="106" xfId="59" applyFont="1" applyFill="1" applyBorder="1" applyAlignment="1" applyProtection="1">
      <alignment vertical="center"/>
      <protection hidden="1"/>
    </xf>
    <xf numFmtId="0" fontId="45" fillId="21" borderId="0" xfId="59" applyFont="1" applyFill="1" applyBorder="1" applyAlignment="1" applyProtection="1">
      <alignment horizontal="left" vertical="center"/>
    </xf>
    <xf numFmtId="0" fontId="135" fillId="21" borderId="0" xfId="59" applyFont="1" applyFill="1" applyBorder="1" applyAlignment="1" applyProtection="1">
      <protection hidden="1"/>
    </xf>
    <xf numFmtId="0" fontId="178" fillId="21" borderId="0" xfId="59" applyFont="1" applyFill="1" applyBorder="1" applyAlignment="1" applyProtection="1">
      <alignment vertical="center"/>
    </xf>
    <xf numFmtId="165" fontId="162" fillId="21" borderId="0" xfId="59" applyNumberFormat="1" applyFont="1" applyFill="1" applyBorder="1" applyAlignment="1" applyProtection="1">
      <alignment horizontal="left" vertical="center"/>
    </xf>
    <xf numFmtId="0" fontId="9" fillId="21" borderId="0" xfId="59" applyFill="1" applyBorder="1" applyAlignment="1" applyProtection="1">
      <alignment vertical="center"/>
    </xf>
    <xf numFmtId="0" fontId="135" fillId="21" borderId="0" xfId="59" applyFont="1" applyFill="1" applyBorder="1" applyAlignment="1" applyProtection="1">
      <alignment horizontal="center"/>
      <protection hidden="1"/>
    </xf>
    <xf numFmtId="0" fontId="49" fillId="21" borderId="10" xfId="59" applyFont="1" applyFill="1" applyBorder="1" applyAlignment="1" applyProtection="1">
      <alignment vertical="center"/>
    </xf>
    <xf numFmtId="0" fontId="45" fillId="21" borderId="10" xfId="59" applyFont="1" applyFill="1" applyBorder="1" applyAlignment="1" applyProtection="1">
      <alignment horizontal="left" vertical="center"/>
    </xf>
    <xf numFmtId="0" fontId="45" fillId="21" borderId="10" xfId="59" applyFont="1" applyFill="1" applyBorder="1" applyAlignment="1" applyProtection="1">
      <alignment vertical="center"/>
    </xf>
    <xf numFmtId="0" fontId="166" fillId="21" borderId="10" xfId="59" applyFont="1" applyFill="1" applyBorder="1" applyAlignment="1" applyProtection="1">
      <alignment horizontal="center" vertical="center"/>
      <protection hidden="1"/>
    </xf>
    <xf numFmtId="0" fontId="36" fillId="21" borderId="10" xfId="59" applyFont="1" applyFill="1" applyBorder="1" applyAlignment="1" applyProtection="1">
      <alignment horizontal="center" vertical="center"/>
      <protection hidden="1"/>
    </xf>
    <xf numFmtId="0" fontId="45" fillId="21" borderId="10" xfId="59" applyFont="1" applyFill="1" applyBorder="1" applyAlignment="1" applyProtection="1">
      <alignment horizontal="center" vertical="center"/>
    </xf>
    <xf numFmtId="0" fontId="45" fillId="21" borderId="115" xfId="59" applyFont="1" applyFill="1" applyBorder="1" applyAlignment="1" applyProtection="1">
      <alignment horizontal="center" vertical="center"/>
    </xf>
    <xf numFmtId="0" fontId="116" fillId="21" borderId="0" xfId="60" applyFont="1" applyFill="1" applyBorder="1" applyAlignment="1" applyProtection="1">
      <alignment horizontal="center"/>
      <protection locked="0"/>
    </xf>
    <xf numFmtId="0" fontId="149" fillId="21" borderId="0" xfId="60" applyFont="1" applyFill="1" applyBorder="1" applyAlignment="1" applyProtection="1">
      <alignment horizontal="center"/>
      <protection locked="0"/>
    </xf>
    <xf numFmtId="0" fontId="45" fillId="21" borderId="0" xfId="59" applyFont="1" applyFill="1" applyBorder="1" applyAlignment="1" applyProtection="1">
      <alignment vertical="center"/>
      <protection locked="0"/>
    </xf>
    <xf numFmtId="0" fontId="47" fillId="21" borderId="0" xfId="59" applyFont="1" applyFill="1" applyBorder="1" applyAlignment="1" applyProtection="1">
      <alignment vertical="center"/>
    </xf>
    <xf numFmtId="0" fontId="9" fillId="21" borderId="0" xfId="59" applyFill="1" applyBorder="1" applyProtection="1"/>
    <xf numFmtId="0" fontId="9" fillId="21" borderId="0" xfId="59" applyFill="1" applyBorder="1" applyProtection="1">
      <protection locked="0"/>
    </xf>
    <xf numFmtId="0" fontId="116" fillId="21" borderId="0" xfId="60" applyFont="1" applyFill="1" applyBorder="1" applyAlignment="1" applyProtection="1">
      <alignment horizontal="center" vertical="center"/>
      <protection locked="0"/>
    </xf>
    <xf numFmtId="0" fontId="9" fillId="21" borderId="0" xfId="59" applyFill="1" applyBorder="1" applyAlignment="1" applyProtection="1">
      <alignment vertical="center"/>
      <protection locked="0"/>
    </xf>
    <xf numFmtId="0" fontId="9" fillId="21" borderId="106" xfId="59" applyFill="1" applyBorder="1" applyAlignment="1" applyProtection="1">
      <alignment vertical="center"/>
      <protection locked="0"/>
    </xf>
    <xf numFmtId="165" fontId="194" fillId="21" borderId="0" xfId="59" applyNumberFormat="1" applyFont="1" applyFill="1" applyBorder="1" applyAlignment="1" applyProtection="1">
      <alignment horizontal="right" vertical="center"/>
      <protection hidden="1"/>
    </xf>
    <xf numFmtId="0" fontId="47" fillId="21" borderId="0" xfId="59" applyFont="1" applyFill="1" applyBorder="1" applyAlignment="1" applyProtection="1">
      <alignment horizontal="center" vertical="center"/>
      <protection hidden="1"/>
    </xf>
    <xf numFmtId="0" fontId="45" fillId="21" borderId="0" xfId="59" applyFont="1" applyFill="1" applyBorder="1" applyAlignment="1" applyProtection="1">
      <alignment horizontal="left" vertical="center"/>
      <protection hidden="1"/>
    </xf>
    <xf numFmtId="165" fontId="63" fillId="21" borderId="0" xfId="59" applyNumberFormat="1" applyFont="1" applyFill="1" applyBorder="1" applyAlignment="1" applyProtection="1">
      <alignment horizontal="left" vertical="center"/>
      <protection hidden="1"/>
    </xf>
    <xf numFmtId="165" fontId="45" fillId="21" borderId="0" xfId="59" applyNumberFormat="1" applyFont="1" applyFill="1" applyBorder="1" applyAlignment="1" applyProtection="1">
      <alignment horizontal="left" vertical="center"/>
    </xf>
    <xf numFmtId="0" fontId="76" fillId="21" borderId="0" xfId="59" applyFont="1" applyFill="1" applyBorder="1" applyAlignment="1" applyProtection="1">
      <alignment horizontal="left" vertical="center"/>
    </xf>
    <xf numFmtId="0" fontId="124" fillId="21" borderId="0" xfId="60" applyFont="1" applyFill="1" applyBorder="1" applyAlignment="1">
      <alignment horizontal="center" vertical="center"/>
    </xf>
    <xf numFmtId="0" fontId="45" fillId="21" borderId="106" xfId="59" applyFont="1" applyFill="1" applyBorder="1" applyAlignment="1" applyProtection="1">
      <alignment vertical="center"/>
      <protection locked="0"/>
    </xf>
    <xf numFmtId="0" fontId="73" fillId="21" borderId="0" xfId="59" applyFont="1" applyFill="1" applyBorder="1" applyAlignment="1" applyProtection="1">
      <alignment horizontal="left" vertical="center"/>
      <protection hidden="1"/>
    </xf>
    <xf numFmtId="0" fontId="45" fillId="21" borderId="0" xfId="59" applyFont="1" applyFill="1" applyBorder="1" applyAlignment="1" applyProtection="1">
      <alignment horizontal="left" vertical="center"/>
      <protection locked="0"/>
    </xf>
    <xf numFmtId="165" fontId="194" fillId="21" borderId="0" xfId="59" applyNumberFormat="1" applyFont="1" applyFill="1" applyBorder="1" applyAlignment="1" applyProtection="1">
      <alignment horizontal="right" vertical="center"/>
      <protection locked="0"/>
    </xf>
    <xf numFmtId="0" fontId="9" fillId="30" borderId="0" xfId="59" applyFill="1" applyBorder="1" applyProtection="1"/>
    <xf numFmtId="0" fontId="9" fillId="30" borderId="0" xfId="59" applyFont="1" applyFill="1" applyBorder="1" applyAlignment="1" applyProtection="1">
      <alignment vertical="center"/>
    </xf>
    <xf numFmtId="169" fontId="195" fillId="38" borderId="0" xfId="61" applyNumberFormat="1" applyFont="1" applyFill="1" applyBorder="1" applyAlignment="1">
      <alignment vertical="center"/>
    </xf>
    <xf numFmtId="169" fontId="195" fillId="38" borderId="0" xfId="61" applyNumberFormat="1" applyFont="1" applyFill="1" applyBorder="1" applyAlignment="1">
      <alignment horizontal="left" vertical="center"/>
    </xf>
    <xf numFmtId="0" fontId="62" fillId="21" borderId="41" xfId="58" applyFont="1" applyFill="1" applyBorder="1" applyAlignment="1" applyProtection="1">
      <alignment horizontal="left" vertical="center"/>
      <protection locked="0"/>
    </xf>
    <xf numFmtId="0" fontId="114" fillId="21" borderId="42" xfId="58" applyFont="1" applyFill="1" applyBorder="1" applyProtection="1">
      <protection locked="0"/>
    </xf>
    <xf numFmtId="0" fontId="114" fillId="21" borderId="42" xfId="61" applyFont="1" applyFill="1" applyBorder="1" applyAlignment="1" applyProtection="1">
      <alignment vertical="center"/>
      <protection locked="0"/>
    </xf>
    <xf numFmtId="0" fontId="31" fillId="21" borderId="42" xfId="61" applyFont="1" applyFill="1" applyBorder="1" applyAlignment="1" applyProtection="1">
      <alignment vertical="center"/>
      <protection locked="0"/>
    </xf>
    <xf numFmtId="0" fontId="31" fillId="21" borderId="43" xfId="61" applyFont="1" applyFill="1" applyBorder="1" applyAlignment="1" applyProtection="1">
      <alignment vertical="center"/>
      <protection locked="0"/>
    </xf>
    <xf numFmtId="0" fontId="108" fillId="32" borderId="27" xfId="60" applyFont="1" applyFill="1" applyBorder="1" applyAlignment="1" applyProtection="1">
      <alignment horizontal="center" vertical="center"/>
      <protection locked="0"/>
    </xf>
    <xf numFmtId="166" fontId="33" fillId="37" borderId="0" xfId="60" applyNumberFormat="1" applyFont="1" applyFill="1" applyBorder="1" applyAlignment="1" applyProtection="1">
      <alignment horizontal="left" vertical="center"/>
      <protection locked="0"/>
    </xf>
    <xf numFmtId="165" fontId="83" fillId="37" borderId="0" xfId="60" applyNumberFormat="1" applyFont="1" applyFill="1" applyBorder="1" applyAlignment="1" applyProtection="1">
      <alignment horizontal="center" vertical="center"/>
      <protection locked="0"/>
    </xf>
    <xf numFmtId="0" fontId="31" fillId="37" borderId="0" xfId="61" applyFont="1" applyFill="1" applyBorder="1" applyAlignment="1" applyProtection="1">
      <alignment vertical="center"/>
      <protection locked="0"/>
    </xf>
    <xf numFmtId="0" fontId="31" fillId="37" borderId="23" xfId="61" applyFont="1" applyFill="1" applyBorder="1" applyAlignment="1" applyProtection="1">
      <alignment vertical="center"/>
      <protection locked="0"/>
    </xf>
    <xf numFmtId="0" fontId="31" fillId="21" borderId="0" xfId="61" applyFont="1" applyFill="1" applyBorder="1" applyAlignment="1" applyProtection="1">
      <alignment vertical="center"/>
      <protection locked="0"/>
    </xf>
    <xf numFmtId="0" fontId="31" fillId="21" borderId="23" xfId="61" applyFont="1" applyFill="1" applyBorder="1" applyAlignment="1" applyProtection="1">
      <alignment vertical="center"/>
      <protection locked="0"/>
    </xf>
    <xf numFmtId="0" fontId="108" fillId="32" borderId="44" xfId="60" applyFont="1" applyFill="1" applyBorder="1" applyAlignment="1" applyProtection="1">
      <alignment horizontal="center" vertical="center"/>
      <protection locked="0"/>
    </xf>
    <xf numFmtId="0" fontId="31" fillId="37" borderId="45" xfId="61" applyFont="1" applyFill="1" applyBorder="1" applyAlignment="1" applyProtection="1">
      <alignment vertical="center"/>
      <protection locked="0"/>
    </xf>
    <xf numFmtId="0" fontId="149" fillId="21" borderId="0" xfId="60" applyFont="1" applyFill="1" applyBorder="1" applyAlignment="1" applyProtection="1">
      <alignment horizontal="center" vertical="center"/>
      <protection locked="0"/>
    </xf>
    <xf numFmtId="0" fontId="45" fillId="21" borderId="0" xfId="60" applyFont="1" applyFill="1" applyBorder="1" applyAlignment="1" applyProtection="1">
      <alignment horizontal="left" vertical="center"/>
      <protection locked="0"/>
    </xf>
    <xf numFmtId="0" fontId="45" fillId="21" borderId="0" xfId="58" applyFont="1" applyFill="1" applyBorder="1" applyAlignment="1" applyProtection="1">
      <alignment horizontal="left" vertical="center"/>
      <protection locked="0"/>
    </xf>
    <xf numFmtId="0" fontId="9" fillId="21" borderId="44" xfId="59" applyFill="1" applyBorder="1" applyProtection="1">
      <protection locked="0"/>
    </xf>
    <xf numFmtId="0" fontId="31" fillId="21" borderId="45" xfId="61" applyFont="1" applyFill="1" applyBorder="1" applyAlignment="1" applyProtection="1">
      <alignment vertical="center"/>
      <protection locked="0"/>
    </xf>
    <xf numFmtId="0" fontId="116" fillId="21" borderId="44" xfId="60" applyFont="1" applyFill="1" applyBorder="1" applyAlignment="1" applyProtection="1">
      <alignment horizontal="center" vertical="center"/>
      <protection locked="0"/>
    </xf>
    <xf numFmtId="0" fontId="62" fillId="21" borderId="0" xfId="60" applyFont="1" applyFill="1" applyBorder="1" applyAlignment="1" applyProtection="1">
      <alignment horizontal="left" vertical="center"/>
      <protection locked="0"/>
    </xf>
    <xf numFmtId="0" fontId="31" fillId="21" borderId="44" xfId="61" applyFont="1" applyFill="1" applyBorder="1" applyAlignment="1" applyProtection="1">
      <alignment vertical="center"/>
      <protection locked="0"/>
    </xf>
    <xf numFmtId="0" fontId="33" fillId="21" borderId="0" xfId="60" applyFont="1" applyFill="1" applyBorder="1" applyProtection="1">
      <protection locked="0"/>
    </xf>
    <xf numFmtId="0" fontId="42" fillId="21" borderId="0" xfId="60" applyFont="1" applyFill="1" applyBorder="1" applyProtection="1">
      <protection locked="0"/>
    </xf>
    <xf numFmtId="0" fontId="9" fillId="21" borderId="0" xfId="60" applyFill="1" applyBorder="1" applyProtection="1">
      <protection locked="0"/>
    </xf>
    <xf numFmtId="0" fontId="31" fillId="21" borderId="0" xfId="61" applyFont="1" applyFill="1" applyBorder="1" applyAlignment="1" applyProtection="1">
      <alignment horizontal="center" vertical="center"/>
      <protection locked="0"/>
    </xf>
    <xf numFmtId="0" fontId="42" fillId="21" borderId="0" xfId="60" applyFont="1" applyFill="1" applyBorder="1" applyAlignment="1" applyProtection="1">
      <alignment vertical="center"/>
      <protection locked="0"/>
    </xf>
    <xf numFmtId="0" fontId="47" fillId="21" borderId="0" xfId="60" applyFont="1" applyFill="1" applyBorder="1" applyAlignment="1" applyProtection="1">
      <alignment wrapText="1"/>
      <protection locked="0"/>
    </xf>
    <xf numFmtId="0" fontId="47" fillId="21" borderId="45" xfId="60" applyFont="1" applyFill="1" applyBorder="1" applyAlignment="1" applyProtection="1">
      <alignment wrapText="1"/>
      <protection locked="0"/>
    </xf>
    <xf numFmtId="0" fontId="103" fillId="21" borderId="0" xfId="60" applyFont="1" applyFill="1" applyBorder="1" applyAlignment="1" applyProtection="1">
      <alignment horizontal="center"/>
      <protection locked="0"/>
    </xf>
    <xf numFmtId="0" fontId="45" fillId="21" borderId="0" xfId="60" applyFont="1" applyFill="1" applyBorder="1" applyAlignment="1" applyProtection="1">
      <alignment horizontal="left" vertical="center" wrapText="1"/>
      <protection locked="0"/>
    </xf>
    <xf numFmtId="0" fontId="9" fillId="21" borderId="23" xfId="59" applyFill="1" applyBorder="1" applyProtection="1">
      <protection locked="0"/>
    </xf>
    <xf numFmtId="0" fontId="74" fillId="21" borderId="60" xfId="60" applyFont="1" applyFill="1" applyBorder="1" applyAlignment="1" applyProtection="1">
      <alignment horizontal="left" vertical="center" wrapText="1"/>
      <protection locked="0"/>
    </xf>
    <xf numFmtId="0" fontId="47" fillId="21" borderId="49" xfId="60" applyFont="1" applyFill="1" applyBorder="1" applyProtection="1">
      <protection locked="0"/>
    </xf>
    <xf numFmtId="0" fontId="80" fillId="31" borderId="0" xfId="60" applyFont="1" applyFill="1" applyBorder="1" applyAlignment="1" applyProtection="1">
      <alignment horizontal="center" vertical="center"/>
      <protection locked="0"/>
    </xf>
    <xf numFmtId="171" fontId="74" fillId="21" borderId="45" xfId="60" applyNumberFormat="1" applyFont="1" applyFill="1" applyBorder="1" applyAlignment="1" applyProtection="1">
      <alignment horizontal="left" vertical="center"/>
      <protection locked="0"/>
    </xf>
    <xf numFmtId="0" fontId="9" fillId="21" borderId="0" xfId="60" applyFill="1" applyBorder="1" applyAlignment="1" applyProtection="1">
      <alignment horizontal="center" vertical="center"/>
      <protection locked="0"/>
    </xf>
    <xf numFmtId="0" fontId="9" fillId="21" borderId="0" xfId="60" applyFill="1" applyBorder="1" applyAlignment="1" applyProtection="1">
      <alignment horizontal="left" vertical="center"/>
      <protection locked="0"/>
    </xf>
    <xf numFmtId="169" fontId="74" fillId="21" borderId="45" xfId="60" applyNumberFormat="1" applyFont="1" applyFill="1" applyBorder="1" applyAlignment="1" applyProtection="1">
      <alignment horizontal="left" vertical="center"/>
      <protection locked="0"/>
    </xf>
    <xf numFmtId="0" fontId="9" fillId="21" borderId="49" xfId="59" applyFill="1" applyBorder="1" applyProtection="1">
      <protection locked="0"/>
    </xf>
    <xf numFmtId="2" fontId="194" fillId="21" borderId="0" xfId="59" applyNumberFormat="1" applyFont="1" applyFill="1" applyBorder="1" applyAlignment="1" applyProtection="1">
      <alignment horizontal="right" vertical="center"/>
      <protection hidden="1"/>
    </xf>
    <xf numFmtId="172" fontId="194" fillId="21" borderId="0" xfId="59" applyNumberFormat="1" applyFont="1" applyFill="1" applyBorder="1" applyAlignment="1" applyProtection="1">
      <alignment horizontal="right" vertical="center"/>
      <protection hidden="1"/>
    </xf>
    <xf numFmtId="1" fontId="194" fillId="21" borderId="0" xfId="59" applyNumberFormat="1" applyFont="1" applyFill="1" applyBorder="1" applyAlignment="1" applyProtection="1">
      <alignment horizontal="right" vertical="center"/>
      <protection hidden="1"/>
    </xf>
    <xf numFmtId="2" fontId="45" fillId="21" borderId="0" xfId="59" applyNumberFormat="1" applyFont="1" applyFill="1" applyBorder="1" applyAlignment="1" applyProtection="1">
      <alignment horizontal="left" vertical="center"/>
    </xf>
    <xf numFmtId="172" fontId="45" fillId="21" borderId="0" xfId="59" applyNumberFormat="1" applyFont="1" applyFill="1" applyBorder="1" applyAlignment="1" applyProtection="1">
      <alignment horizontal="left" vertical="center"/>
    </xf>
    <xf numFmtId="0" fontId="9" fillId="21" borderId="50" xfId="59" applyFill="1" applyBorder="1" applyProtection="1">
      <protection locked="0"/>
    </xf>
    <xf numFmtId="0" fontId="9" fillId="21" borderId="51" xfId="60" applyFill="1" applyBorder="1" applyAlignment="1" applyProtection="1">
      <alignment horizontal="center" vertical="center"/>
      <protection locked="0"/>
    </xf>
    <xf numFmtId="0" fontId="9" fillId="21" borderId="51" xfId="60" applyFill="1" applyBorder="1" applyAlignment="1" applyProtection="1">
      <alignment horizontal="left" vertical="center"/>
      <protection locked="0"/>
    </xf>
    <xf numFmtId="169" fontId="74" fillId="21" borderId="61" xfId="60" applyNumberFormat="1" applyFont="1" applyFill="1" applyBorder="1" applyAlignment="1" applyProtection="1">
      <alignment horizontal="left" vertical="center"/>
      <protection locked="0"/>
    </xf>
    <xf numFmtId="1" fontId="150" fillId="21" borderId="62" xfId="59" applyNumberFormat="1" applyFont="1" applyFill="1" applyBorder="1" applyAlignment="1" applyProtection="1">
      <alignment horizontal="center" vertical="center"/>
      <protection hidden="1"/>
    </xf>
    <xf numFmtId="0" fontId="164" fillId="21" borderId="0" xfId="60" applyFont="1" applyFill="1" applyBorder="1" applyAlignment="1" applyProtection="1">
      <alignment horizontal="left" vertical="center"/>
      <protection locked="0"/>
    </xf>
    <xf numFmtId="0" fontId="149" fillId="21" borderId="0" xfId="58" applyFont="1" applyFill="1" applyBorder="1" applyAlignment="1" applyProtection="1">
      <alignment horizontal="left" vertical="center"/>
      <protection locked="0"/>
    </xf>
    <xf numFmtId="0" fontId="139" fillId="21" borderId="0" xfId="59" applyFont="1" applyFill="1" applyBorder="1" applyProtection="1">
      <protection locked="0"/>
    </xf>
    <xf numFmtId="0" fontId="74" fillId="21" borderId="44" xfId="59" applyFont="1" applyFill="1" applyBorder="1" applyAlignment="1" applyProtection="1">
      <alignment horizontal="center"/>
      <protection locked="0"/>
    </xf>
    <xf numFmtId="0" fontId="74" fillId="21" borderId="0" xfId="59" applyFont="1" applyFill="1" applyBorder="1" applyAlignment="1" applyProtection="1">
      <alignment horizontal="center"/>
      <protection locked="0"/>
    </xf>
    <xf numFmtId="0" fontId="74" fillId="21" borderId="45" xfId="59" applyFont="1" applyFill="1" applyBorder="1" applyAlignment="1" applyProtection="1">
      <alignment horizontal="center"/>
      <protection locked="0"/>
    </xf>
    <xf numFmtId="0" fontId="74" fillId="21" borderId="44" xfId="59" applyFont="1" applyFill="1" applyBorder="1" applyAlignment="1" applyProtection="1">
      <alignment horizontal="center" vertical="center"/>
      <protection locked="0"/>
    </xf>
    <xf numFmtId="0" fontId="146" fillId="21" borderId="40" xfId="60" applyFont="1" applyFill="1" applyBorder="1" applyAlignment="1" applyProtection="1">
      <alignment horizontal="center" vertical="center" wrapText="1"/>
      <protection locked="0"/>
    </xf>
    <xf numFmtId="0" fontId="128" fillId="21" borderId="0" xfId="60" applyFont="1" applyFill="1" applyBorder="1" applyAlignment="1" applyProtection="1">
      <alignment horizontal="center" vertical="center" wrapText="1"/>
      <protection locked="0"/>
    </xf>
    <xf numFmtId="0" fontId="74" fillId="21" borderId="45" xfId="60" applyFont="1" applyFill="1" applyBorder="1" applyAlignment="1" applyProtection="1">
      <alignment horizontal="right" vertical="center"/>
      <protection locked="0"/>
    </xf>
    <xf numFmtId="0" fontId="47" fillId="21" borderId="0" xfId="59" applyFont="1" applyFill="1" applyBorder="1" applyAlignment="1" applyProtection="1">
      <alignment horizontal="center"/>
      <protection locked="0"/>
    </xf>
    <xf numFmtId="0" fontId="47" fillId="21" borderId="45" xfId="59" applyFont="1" applyFill="1" applyBorder="1" applyProtection="1">
      <protection locked="0"/>
    </xf>
    <xf numFmtId="0" fontId="47" fillId="0" borderId="44" xfId="59" applyFont="1" applyBorder="1" applyAlignment="1" applyProtection="1">
      <alignment horizontal="center"/>
      <protection locked="0"/>
    </xf>
    <xf numFmtId="0" fontId="47" fillId="0" borderId="0" xfId="59" applyFont="1" applyBorder="1" applyAlignment="1" applyProtection="1">
      <alignment horizontal="center"/>
      <protection locked="0"/>
    </xf>
    <xf numFmtId="0" fontId="47" fillId="0" borderId="45" xfId="59" applyFont="1" applyBorder="1" applyAlignment="1" applyProtection="1">
      <alignment horizontal="center"/>
      <protection locked="0"/>
    </xf>
    <xf numFmtId="0" fontId="47" fillId="21" borderId="44" xfId="59" applyFont="1" applyFill="1" applyBorder="1" applyAlignment="1" applyProtection="1">
      <alignment horizontal="right"/>
      <protection locked="0"/>
    </xf>
    <xf numFmtId="3" fontId="146" fillId="31" borderId="0" xfId="61" applyNumberFormat="1" applyFont="1" applyFill="1" applyBorder="1" applyAlignment="1" applyProtection="1">
      <alignment horizontal="center" vertical="center"/>
      <protection locked="0"/>
    </xf>
    <xf numFmtId="170" fontId="128" fillId="33" borderId="0" xfId="61" applyNumberFormat="1" applyFont="1" applyFill="1" applyBorder="1" applyAlignment="1" applyProtection="1">
      <alignment horizontal="center" vertical="center"/>
      <protection locked="0"/>
    </xf>
    <xf numFmtId="169" fontId="74" fillId="21" borderId="45" xfId="60" applyNumberFormat="1" applyFont="1" applyFill="1" applyBorder="1" applyAlignment="1" applyProtection="1">
      <alignment horizontal="center" vertical="center"/>
      <protection locked="0"/>
    </xf>
    <xf numFmtId="0" fontId="9" fillId="21" borderId="0" xfId="59" applyFont="1" applyFill="1" applyBorder="1" applyProtection="1">
      <protection locked="0"/>
    </xf>
    <xf numFmtId="0" fontId="9" fillId="21" borderId="45" xfId="59" applyFill="1" applyBorder="1" applyProtection="1">
      <protection locked="0"/>
    </xf>
    <xf numFmtId="0" fontId="9" fillId="21" borderId="46" xfId="59" applyFill="1" applyBorder="1" applyProtection="1">
      <protection locked="0"/>
    </xf>
    <xf numFmtId="0" fontId="9" fillId="21" borderId="48" xfId="59" applyFill="1" applyBorder="1" applyProtection="1">
      <protection locked="0"/>
    </xf>
    <xf numFmtId="0" fontId="9" fillId="21" borderId="47" xfId="59" applyFill="1" applyBorder="1" applyProtection="1">
      <protection locked="0"/>
    </xf>
    <xf numFmtId="0" fontId="9" fillId="0" borderId="0" xfId="59" applyFont="1" applyFill="1" applyAlignment="1" applyProtection="1">
      <protection locked="0"/>
    </xf>
    <xf numFmtId="0" fontId="160" fillId="44" borderId="0" xfId="43" applyNumberFormat="1" applyFont="1" applyFill="1" applyBorder="1" applyAlignment="1">
      <alignment horizontal="center" vertical="center"/>
    </xf>
    <xf numFmtId="0" fontId="9" fillId="0" borderId="0" xfId="60" applyProtection="1">
      <protection locked="0"/>
    </xf>
    <xf numFmtId="0" fontId="136" fillId="21" borderId="0" xfId="60" applyFont="1" applyFill="1" applyBorder="1" applyProtection="1">
      <protection locked="0"/>
    </xf>
    <xf numFmtId="0" fontId="136" fillId="21" borderId="0" xfId="60" applyFont="1" applyFill="1" applyBorder="1" applyProtection="1"/>
    <xf numFmtId="0" fontId="9" fillId="0" borderId="0" xfId="60" applyBorder="1" applyProtection="1">
      <protection locked="0"/>
    </xf>
    <xf numFmtId="0" fontId="136" fillId="21" borderId="106" xfId="60" applyFont="1" applyFill="1" applyBorder="1" applyProtection="1"/>
    <xf numFmtId="0" fontId="45" fillId="21" borderId="0" xfId="60" applyFont="1" applyFill="1" applyBorder="1" applyAlignment="1" applyProtection="1">
      <alignment vertical="center"/>
    </xf>
    <xf numFmtId="0" fontId="45" fillId="21" borderId="106" xfId="60" applyFont="1" applyFill="1" applyBorder="1" applyAlignment="1" applyProtection="1">
      <alignment vertical="center"/>
      <protection hidden="1"/>
    </xf>
    <xf numFmtId="0" fontId="45" fillId="21" borderId="0" xfId="60" applyFont="1" applyFill="1" applyBorder="1" applyAlignment="1" applyProtection="1">
      <alignment horizontal="left" vertical="center"/>
    </xf>
    <xf numFmtId="0" fontId="135" fillId="21" borderId="0" xfId="60" applyFont="1" applyFill="1" applyBorder="1" applyAlignment="1" applyProtection="1">
      <protection hidden="1"/>
    </xf>
    <xf numFmtId="0" fontId="178" fillId="21" borderId="0" xfId="60" applyFont="1" applyFill="1" applyBorder="1" applyAlignment="1" applyProtection="1">
      <alignment vertical="center"/>
    </xf>
    <xf numFmtId="165" fontId="162" fillId="21" borderId="0" xfId="60" applyNumberFormat="1" applyFont="1" applyFill="1" applyBorder="1" applyAlignment="1" applyProtection="1">
      <alignment horizontal="left" vertical="center"/>
    </xf>
    <xf numFmtId="0" fontId="9" fillId="21" borderId="0" xfId="60" applyFill="1" applyBorder="1" applyAlignment="1" applyProtection="1">
      <alignment vertical="center"/>
    </xf>
    <xf numFmtId="0" fontId="135" fillId="21" borderId="0" xfId="60" applyFont="1" applyFill="1" applyBorder="1" applyAlignment="1" applyProtection="1">
      <alignment horizontal="center"/>
      <protection hidden="1"/>
    </xf>
    <xf numFmtId="0" fontId="49" fillId="21" borderId="10" xfId="60" applyFont="1" applyFill="1" applyBorder="1" applyAlignment="1" applyProtection="1">
      <alignment vertical="center"/>
    </xf>
    <xf numFmtId="0" fontId="45" fillId="21" borderId="10" xfId="60" applyFont="1" applyFill="1" applyBorder="1" applyAlignment="1" applyProtection="1">
      <alignment horizontal="left" vertical="center"/>
    </xf>
    <xf numFmtId="0" fontId="45" fillId="21" borderId="10" xfId="60" applyFont="1" applyFill="1" applyBorder="1" applyAlignment="1" applyProtection="1">
      <alignment vertical="center"/>
    </xf>
    <xf numFmtId="0" fontId="166" fillId="21" borderId="10" xfId="60" applyFont="1" applyFill="1" applyBorder="1" applyAlignment="1" applyProtection="1">
      <alignment horizontal="center" vertical="center"/>
      <protection hidden="1"/>
    </xf>
    <xf numFmtId="0" fontId="36" fillId="21" borderId="10" xfId="60" applyFont="1" applyFill="1" applyBorder="1" applyAlignment="1" applyProtection="1">
      <alignment horizontal="center" vertical="center"/>
      <protection hidden="1"/>
    </xf>
    <xf numFmtId="0" fontId="45" fillId="21" borderId="10" xfId="60" applyFont="1" applyFill="1" applyBorder="1" applyAlignment="1" applyProtection="1">
      <alignment horizontal="center" vertical="center"/>
    </xf>
    <xf numFmtId="0" fontId="45" fillId="21" borderId="115" xfId="60" applyFont="1" applyFill="1" applyBorder="1" applyAlignment="1" applyProtection="1">
      <alignment horizontal="center" vertical="center"/>
    </xf>
    <xf numFmtId="0" fontId="45" fillId="21" borderId="0" xfId="60" applyFont="1" applyFill="1" applyBorder="1" applyAlignment="1" applyProtection="1">
      <alignment vertical="center"/>
      <protection locked="0"/>
    </xf>
    <xf numFmtId="0" fontId="47" fillId="21" borderId="0" xfId="60" applyFont="1" applyFill="1" applyBorder="1" applyAlignment="1" applyProtection="1">
      <alignment vertical="center"/>
    </xf>
    <xf numFmtId="0" fontId="9" fillId="21" borderId="0" xfId="60" applyFill="1" applyBorder="1" applyProtection="1"/>
    <xf numFmtId="0" fontId="9" fillId="21" borderId="0" xfId="60" applyFill="1" applyBorder="1" applyAlignment="1" applyProtection="1">
      <alignment vertical="center"/>
      <protection locked="0"/>
    </xf>
    <xf numFmtId="0" fontId="9" fillId="21" borderId="106" xfId="60" applyFill="1" applyBorder="1" applyAlignment="1" applyProtection="1">
      <alignment vertical="center"/>
      <protection locked="0"/>
    </xf>
    <xf numFmtId="0" fontId="47" fillId="21" borderId="0" xfId="60" applyFont="1" applyFill="1" applyBorder="1" applyAlignment="1" applyProtection="1">
      <alignment horizontal="center" vertical="center"/>
      <protection hidden="1"/>
    </xf>
    <xf numFmtId="0" fontId="45" fillId="21" borderId="0" xfId="60" applyFont="1" applyFill="1" applyBorder="1" applyAlignment="1" applyProtection="1">
      <alignment horizontal="left" vertical="center"/>
      <protection hidden="1"/>
    </xf>
    <xf numFmtId="165" fontId="63" fillId="21" borderId="0" xfId="60" applyNumberFormat="1" applyFont="1" applyFill="1" applyBorder="1" applyAlignment="1" applyProtection="1">
      <alignment horizontal="left" vertical="center"/>
      <protection hidden="1"/>
    </xf>
    <xf numFmtId="0" fontId="45" fillId="21" borderId="106" xfId="60" applyFont="1" applyFill="1" applyBorder="1" applyAlignment="1" applyProtection="1">
      <alignment vertical="center"/>
      <protection locked="0"/>
    </xf>
    <xf numFmtId="0" fontId="73" fillId="21" borderId="0" xfId="60" applyFont="1" applyFill="1" applyBorder="1" applyAlignment="1" applyProtection="1">
      <alignment horizontal="left" vertical="center"/>
      <protection hidden="1"/>
    </xf>
    <xf numFmtId="165" fontId="194" fillId="21" borderId="0" xfId="60" applyNumberFormat="1" applyFont="1" applyFill="1" applyBorder="1" applyAlignment="1" applyProtection="1">
      <alignment horizontal="right" vertical="center"/>
      <protection locked="0"/>
    </xf>
    <xf numFmtId="0" fontId="9" fillId="30" borderId="0" xfId="60" applyFill="1" applyBorder="1" applyProtection="1"/>
    <xf numFmtId="0" fontId="9" fillId="30" borderId="0" xfId="60" applyFont="1" applyFill="1" applyBorder="1" applyAlignment="1" applyProtection="1">
      <alignment vertical="center"/>
    </xf>
    <xf numFmtId="0" fontId="9" fillId="0" borderId="0" xfId="60" applyProtection="1">
      <protection hidden="1"/>
    </xf>
    <xf numFmtId="0" fontId="9" fillId="21" borderId="0" xfId="60" applyFill="1" applyProtection="1">
      <protection hidden="1"/>
    </xf>
    <xf numFmtId="0" fontId="9" fillId="0" borderId="0" xfId="60" applyFont="1" applyFill="1" applyAlignment="1">
      <alignment vertical="center"/>
    </xf>
    <xf numFmtId="0" fontId="32" fillId="21" borderId="0" xfId="60" applyFont="1" applyFill="1" applyAlignment="1" applyProtection="1">
      <alignment horizontal="left"/>
      <protection hidden="1"/>
    </xf>
    <xf numFmtId="0" fontId="33" fillId="21" borderId="0" xfId="60" applyFont="1" applyFill="1" applyAlignment="1" applyProtection="1">
      <alignment horizontal="left"/>
      <protection hidden="1"/>
    </xf>
    <xf numFmtId="0" fontId="58" fillId="21" borderId="0" xfId="60" applyFont="1" applyFill="1" applyProtection="1">
      <protection hidden="1"/>
    </xf>
    <xf numFmtId="0" fontId="33" fillId="21" borderId="0" xfId="60" applyFont="1" applyFill="1" applyProtection="1">
      <protection hidden="1"/>
    </xf>
    <xf numFmtId="0" fontId="42" fillId="21" borderId="0" xfId="60" applyFont="1" applyFill="1" applyProtection="1">
      <protection hidden="1"/>
    </xf>
    <xf numFmtId="169" fontId="197" fillId="47" borderId="0" xfId="61" applyNumberFormat="1" applyFont="1" applyFill="1" applyBorder="1" applyAlignment="1">
      <alignment horizontal="center" vertical="center"/>
    </xf>
    <xf numFmtId="0" fontId="45" fillId="21" borderId="0" xfId="60" applyFont="1" applyFill="1" applyBorder="1" applyAlignment="1" applyProtection="1">
      <alignment vertical="center"/>
      <protection hidden="1"/>
    </xf>
    <xf numFmtId="0" fontId="42" fillId="21" borderId="0" xfId="60" applyFont="1" applyFill="1" applyAlignment="1" applyProtection="1">
      <alignment vertical="center"/>
      <protection hidden="1"/>
    </xf>
    <xf numFmtId="0" fontId="9" fillId="21" borderId="0" xfId="60" applyFill="1" applyAlignment="1" applyProtection="1">
      <alignment vertical="center"/>
      <protection hidden="1"/>
    </xf>
    <xf numFmtId="0" fontId="62" fillId="21" borderId="0" xfId="60" applyFont="1" applyFill="1" applyBorder="1" applyAlignment="1" applyProtection="1">
      <alignment vertical="center"/>
      <protection hidden="1"/>
    </xf>
    <xf numFmtId="0" fontId="198" fillId="21" borderId="0" xfId="60" applyFont="1" applyFill="1" applyProtection="1">
      <protection hidden="1"/>
    </xf>
    <xf numFmtId="0" fontId="62" fillId="34" borderId="0" xfId="60" applyFont="1" applyFill="1" applyAlignment="1" applyProtection="1">
      <alignment vertical="center"/>
      <protection hidden="1"/>
    </xf>
    <xf numFmtId="0" fontId="199" fillId="21" borderId="0" xfId="64" applyFont="1" applyFill="1" applyAlignment="1" applyProtection="1">
      <alignment vertical="center"/>
      <protection hidden="1"/>
    </xf>
    <xf numFmtId="0" fontId="45" fillId="21" borderId="0" xfId="60" applyFont="1" applyFill="1" applyAlignment="1" applyProtection="1">
      <alignment vertical="center"/>
      <protection hidden="1"/>
    </xf>
    <xf numFmtId="0" fontId="95" fillId="21" borderId="0" xfId="64" applyFont="1" applyFill="1" applyAlignment="1" applyProtection="1">
      <alignment vertical="center"/>
      <protection hidden="1"/>
    </xf>
    <xf numFmtId="0" fontId="33" fillId="21" borderId="0" xfId="60" applyFont="1" applyFill="1" applyAlignment="1" applyProtection="1">
      <alignment vertical="center"/>
      <protection hidden="1"/>
    </xf>
    <xf numFmtId="0" fontId="199" fillId="21" borderId="0" xfId="65" applyFont="1" applyFill="1" applyAlignment="1" applyProtection="1">
      <alignment vertical="center"/>
      <protection hidden="1"/>
    </xf>
    <xf numFmtId="0" fontId="201" fillId="21" borderId="0" xfId="65" applyFont="1" applyFill="1" applyAlignment="1" applyProtection="1">
      <alignment vertical="center"/>
      <protection hidden="1"/>
    </xf>
    <xf numFmtId="0" fontId="200" fillId="21" borderId="0" xfId="65" applyFill="1" applyAlignment="1" applyProtection="1">
      <alignment vertical="center"/>
      <protection hidden="1"/>
    </xf>
    <xf numFmtId="0" fontId="43" fillId="34" borderId="0" xfId="60" applyFont="1" applyFill="1" applyAlignment="1" applyProtection="1">
      <alignment vertical="center"/>
      <protection hidden="1"/>
    </xf>
    <xf numFmtId="0" fontId="202" fillId="0" borderId="0" xfId="64" applyFont="1" applyAlignment="1" applyProtection="1">
      <alignment vertical="center"/>
    </xf>
    <xf numFmtId="0" fontId="183" fillId="34" borderId="0" xfId="60" applyFont="1" applyFill="1" applyAlignment="1" applyProtection="1">
      <alignment vertical="center"/>
      <protection hidden="1"/>
    </xf>
    <xf numFmtId="0" fontId="201" fillId="0" borderId="0" xfId="65" applyFont="1" applyAlignment="1" applyProtection="1">
      <alignment vertical="center"/>
    </xf>
    <xf numFmtId="0" fontId="9" fillId="21" borderId="10" xfId="60" applyFill="1" applyBorder="1" applyAlignment="1">
      <alignment horizontal="center" vertical="center"/>
    </xf>
    <xf numFmtId="0" fontId="9" fillId="21" borderId="10" xfId="60" applyFill="1" applyBorder="1" applyAlignment="1">
      <alignment horizontal="left" vertical="center"/>
    </xf>
    <xf numFmtId="0" fontId="9" fillId="21" borderId="0" xfId="60" applyFill="1"/>
    <xf numFmtId="0" fontId="36" fillId="21" borderId="0" xfId="60" applyFont="1" applyFill="1" applyBorder="1" applyAlignment="1">
      <alignment horizontal="centerContinuous" vertical="center"/>
    </xf>
    <xf numFmtId="0" fontId="9" fillId="1" borderId="0" xfId="60" applyFill="1" applyBorder="1" applyAlignment="1">
      <alignment vertical="center"/>
    </xf>
    <xf numFmtId="0" fontId="9" fillId="1" borderId="106" xfId="60" applyFill="1" applyBorder="1" applyAlignment="1">
      <alignment vertical="center"/>
    </xf>
    <xf numFmtId="0" fontId="9" fillId="21" borderId="0" xfId="60" applyFill="1" applyBorder="1" applyAlignment="1">
      <alignment horizontal="centerContinuous" vertical="center"/>
    </xf>
    <xf numFmtId="0" fontId="9" fillId="21" borderId="106" xfId="60" applyFill="1" applyBorder="1" applyAlignment="1">
      <alignment horizontal="center" vertical="center"/>
    </xf>
    <xf numFmtId="0" fontId="9" fillId="21" borderId="148" xfId="60" applyFill="1" applyBorder="1" applyAlignment="1">
      <alignment horizontal="centerContinuous" vertical="center"/>
    </xf>
    <xf numFmtId="0" fontId="9" fillId="21" borderId="149" xfId="60" applyFill="1" applyBorder="1" applyAlignment="1">
      <alignment horizontal="center" vertical="center"/>
    </xf>
    <xf numFmtId="0" fontId="35" fillId="21" borderId="0" xfId="43" applyNumberFormat="1" applyFont="1" applyFill="1" applyBorder="1" applyAlignment="1" applyProtection="1">
      <alignment horizontal="center" vertical="center"/>
      <protection locked="0"/>
    </xf>
    <xf numFmtId="0" fontId="208" fillId="19" borderId="150" xfId="43" applyNumberFormat="1" applyFont="1" applyFill="1" applyBorder="1" applyAlignment="1">
      <alignment horizontal="center" vertical="center"/>
    </xf>
    <xf numFmtId="165" fontId="209" fillId="19" borderId="150" xfId="43" applyNumberFormat="1" applyFont="1" applyFill="1" applyBorder="1" applyAlignment="1">
      <alignment horizontal="center" vertical="center"/>
    </xf>
    <xf numFmtId="165" fontId="210" fillId="19" borderId="150" xfId="43" applyNumberFormat="1" applyFont="1" applyFill="1" applyBorder="1" applyAlignment="1">
      <alignment horizontal="center" vertical="center"/>
    </xf>
    <xf numFmtId="0" fontId="212" fillId="21" borderId="0" xfId="60" applyNumberFormat="1" applyFont="1" applyFill="1" applyBorder="1" applyAlignment="1">
      <alignment horizontal="left" vertical="center"/>
    </xf>
    <xf numFmtId="0" fontId="32" fillId="21" borderId="0" xfId="43" applyNumberFormat="1" applyFont="1" applyFill="1" applyBorder="1" applyAlignment="1">
      <alignment horizontal="right" vertical="center"/>
    </xf>
    <xf numFmtId="0" fontId="32" fillId="21" borderId="0" xfId="43" applyNumberFormat="1" applyFont="1" applyFill="1" applyBorder="1" applyAlignment="1">
      <alignment horizontal="center" vertical="center"/>
    </xf>
    <xf numFmtId="0" fontId="32" fillId="21" borderId="153" xfId="43" applyNumberFormat="1" applyFont="1" applyFill="1" applyBorder="1" applyAlignment="1">
      <alignment horizontal="center" vertical="center"/>
    </xf>
    <xf numFmtId="0" fontId="213" fillId="21" borderId="0" xfId="60" applyFont="1" applyFill="1" applyProtection="1">
      <protection hidden="1"/>
    </xf>
    <xf numFmtId="165" fontId="114" fillId="21" borderId="154" xfId="43" applyNumberFormat="1" applyFont="1" applyFill="1" applyBorder="1" applyAlignment="1">
      <alignment horizontal="center" vertical="center"/>
    </xf>
    <xf numFmtId="165" fontId="114" fillId="21" borderId="155" xfId="43" applyNumberFormat="1" applyFont="1" applyFill="1" applyBorder="1" applyAlignment="1">
      <alignment horizontal="center" vertical="center"/>
    </xf>
    <xf numFmtId="174" fontId="114" fillId="21" borderId="0" xfId="43" applyNumberFormat="1" applyFont="1" applyFill="1" applyBorder="1" applyAlignment="1">
      <alignment horizontal="centerContinuous" vertical="center"/>
    </xf>
    <xf numFmtId="165" fontId="32" fillId="21" borderId="154" xfId="43" applyNumberFormat="1" applyFont="1" applyFill="1" applyBorder="1" applyAlignment="1">
      <alignment horizontal="center" vertical="center"/>
    </xf>
    <xf numFmtId="165" fontId="32" fillId="21" borderId="155" xfId="43" applyNumberFormat="1" applyFont="1" applyFill="1" applyBorder="1" applyAlignment="1">
      <alignment horizontal="center" vertical="center"/>
    </xf>
    <xf numFmtId="174" fontId="34" fillId="21" borderId="0" xfId="43" applyNumberFormat="1" applyFont="1" applyFill="1" applyBorder="1" applyAlignment="1">
      <alignment horizontal="centerContinuous" vertical="center"/>
    </xf>
    <xf numFmtId="174" fontId="32" fillId="21" borderId="0" xfId="43" applyNumberFormat="1" applyFont="1" applyFill="1" applyBorder="1" applyAlignment="1">
      <alignment horizontal="centerContinuous" vertical="center"/>
    </xf>
    <xf numFmtId="174" fontId="214" fillId="21" borderId="0" xfId="43" applyNumberFormat="1" applyFont="1" applyFill="1" applyBorder="1" applyAlignment="1">
      <alignment horizontal="centerContinuous" vertical="center"/>
    </xf>
    <xf numFmtId="175" fontId="214" fillId="21" borderId="0" xfId="43" applyNumberFormat="1" applyFont="1" applyFill="1" applyBorder="1" applyAlignment="1">
      <alignment horizontal="centerContinuous" vertical="center"/>
    </xf>
    <xf numFmtId="0" fontId="212" fillId="21" borderId="0" xfId="60" applyNumberFormat="1" applyFont="1" applyFill="1" applyBorder="1" applyAlignment="1">
      <alignment horizontal="center" vertical="center"/>
    </xf>
    <xf numFmtId="0" fontId="9" fillId="21" borderId="24" xfId="60" applyFill="1" applyBorder="1" applyProtection="1">
      <protection hidden="1"/>
    </xf>
    <xf numFmtId="0" fontId="9" fillId="21" borderId="10" xfId="60" applyFill="1" applyBorder="1" applyProtection="1">
      <protection hidden="1"/>
    </xf>
    <xf numFmtId="0" fontId="9" fillId="21" borderId="25" xfId="60" applyFill="1" applyBorder="1" applyProtection="1">
      <protection hidden="1"/>
    </xf>
    <xf numFmtId="0" fontId="9" fillId="21" borderId="0" xfId="60" applyFill="1" applyBorder="1" applyProtection="1">
      <protection hidden="1"/>
    </xf>
    <xf numFmtId="0" fontId="36" fillId="21" borderId="0" xfId="70" applyFont="1" applyFill="1" applyBorder="1" applyAlignment="1">
      <alignment horizontal="right" vertical="center"/>
    </xf>
    <xf numFmtId="177" fontId="36" fillId="21" borderId="0" xfId="70" applyNumberFormat="1" applyFont="1" applyFill="1" applyBorder="1" applyAlignment="1">
      <alignment horizontal="centerContinuous" vertical="center"/>
    </xf>
    <xf numFmtId="177" fontId="184" fillId="21" borderId="0" xfId="70" applyNumberFormat="1" applyFont="1" applyFill="1" applyBorder="1" applyAlignment="1">
      <alignment horizontal="centerContinuous" vertical="center"/>
    </xf>
    <xf numFmtId="0" fontId="21" fillId="21" borderId="0" xfId="68" applyFill="1" applyBorder="1" applyAlignment="1">
      <alignment horizontal="centerContinuous" vertical="center"/>
    </xf>
    <xf numFmtId="178" fontId="36" fillId="21" borderId="0" xfId="70" applyNumberFormat="1" applyFont="1" applyFill="1" applyBorder="1" applyAlignment="1">
      <alignment horizontal="center" vertical="center"/>
    </xf>
    <xf numFmtId="0" fontId="225" fillId="21" borderId="106" xfId="68" applyFont="1" applyFill="1" applyBorder="1" applyAlignment="1">
      <alignment horizontal="center" vertical="center"/>
    </xf>
    <xf numFmtId="179" fontId="187" fillId="21" borderId="0" xfId="43" applyNumberFormat="1" applyFont="1" applyFill="1" applyBorder="1" applyAlignment="1">
      <alignment vertical="center"/>
    </xf>
    <xf numFmtId="179" fontId="32" fillId="21" borderId="0" xfId="43" applyNumberFormat="1" applyFont="1" applyFill="1" applyBorder="1" applyAlignment="1">
      <alignment vertical="center"/>
    </xf>
    <xf numFmtId="179" fontId="32" fillId="21" borderId="106" xfId="43" applyNumberFormat="1" applyFont="1" applyFill="1" applyBorder="1" applyAlignment="1">
      <alignment vertical="center"/>
    </xf>
    <xf numFmtId="179" fontId="36" fillId="21" borderId="0" xfId="43" applyNumberFormat="1" applyFont="1" applyFill="1" applyBorder="1" applyAlignment="1">
      <alignment vertical="center" wrapText="1"/>
    </xf>
    <xf numFmtId="2" fontId="36" fillId="21" borderId="0" xfId="43" applyNumberFormat="1" applyFont="1" applyFill="1" applyBorder="1" applyAlignment="1">
      <alignment horizontal="center" vertical="center"/>
    </xf>
    <xf numFmtId="176" fontId="36" fillId="21" borderId="0" xfId="43" applyNumberFormat="1" applyFont="1" applyFill="1" applyBorder="1" applyAlignment="1">
      <alignment horizontal="center" vertical="center"/>
    </xf>
    <xf numFmtId="173" fontId="36" fillId="21" borderId="106" xfId="68" applyNumberFormat="1" applyFont="1" applyFill="1" applyBorder="1" applyAlignment="1" applyProtection="1">
      <alignment horizontal="center" vertical="center"/>
      <protection locked="0"/>
    </xf>
    <xf numFmtId="0" fontId="32" fillId="21" borderId="0" xfId="68" applyFont="1" applyFill="1" applyBorder="1" applyAlignment="1">
      <alignment horizontal="center" vertical="center"/>
    </xf>
    <xf numFmtId="0" fontId="218" fillId="19" borderId="156" xfId="43" applyNumberFormat="1" applyFont="1" applyFill="1" applyBorder="1" applyAlignment="1">
      <alignment horizontal="center" vertical="center"/>
    </xf>
    <xf numFmtId="0" fontId="218" fillId="19" borderId="157" xfId="43" applyNumberFormat="1" applyFont="1" applyFill="1" applyBorder="1" applyAlignment="1">
      <alignment horizontal="center" vertical="center"/>
    </xf>
    <xf numFmtId="0" fontId="218" fillId="21" borderId="0" xfId="43" applyNumberFormat="1" applyFont="1" applyFill="1" applyBorder="1" applyAlignment="1">
      <alignment horizontal="center" vertical="center"/>
    </xf>
    <xf numFmtId="0" fontId="218" fillId="21" borderId="106" xfId="43" applyNumberFormat="1" applyFont="1" applyFill="1" applyBorder="1" applyAlignment="1">
      <alignment horizontal="center" vertical="center"/>
    </xf>
    <xf numFmtId="1" fontId="211" fillId="19" borderId="0" xfId="43" applyNumberFormat="1" applyFont="1" applyFill="1" applyBorder="1" applyAlignment="1">
      <alignment horizontal="center" vertical="center"/>
    </xf>
    <xf numFmtId="1" fontId="211" fillId="19" borderId="106" xfId="43" applyNumberFormat="1" applyFont="1" applyFill="1" applyBorder="1" applyAlignment="1">
      <alignment horizontal="center" vertical="center"/>
    </xf>
    <xf numFmtId="172" fontId="211" fillId="19" borderId="0" xfId="43" applyNumberFormat="1" applyFont="1" applyFill="1" applyBorder="1" applyAlignment="1">
      <alignment horizontal="center" vertical="center"/>
    </xf>
    <xf numFmtId="172" fontId="33" fillId="21" borderId="0" xfId="43" applyNumberFormat="1" applyFont="1" applyFill="1" applyBorder="1" applyAlignment="1">
      <alignment horizontal="center" vertical="center"/>
    </xf>
    <xf numFmtId="172" fontId="33" fillId="21" borderId="106" xfId="43" applyNumberFormat="1" applyFont="1" applyFill="1" applyBorder="1" applyAlignment="1">
      <alignment horizontal="center" vertical="center"/>
    </xf>
    <xf numFmtId="172" fontId="211" fillId="21" borderId="0" xfId="43" applyNumberFormat="1" applyFont="1" applyFill="1" applyBorder="1" applyAlignment="1">
      <alignment horizontal="center" vertical="center"/>
    </xf>
    <xf numFmtId="172" fontId="211" fillId="21" borderId="106" xfId="43" applyNumberFormat="1" applyFont="1" applyFill="1" applyBorder="1" applyAlignment="1">
      <alignment horizontal="center" vertical="center"/>
    </xf>
    <xf numFmtId="180" fontId="33" fillId="21" borderId="0" xfId="43" applyNumberFormat="1" applyFont="1" applyFill="1" applyBorder="1" applyAlignment="1">
      <alignment horizontal="center" vertical="center"/>
    </xf>
    <xf numFmtId="176" fontId="211" fillId="19" borderId="0" xfId="43" applyNumberFormat="1" applyFont="1" applyFill="1" applyBorder="1" applyAlignment="1">
      <alignment horizontal="center" vertical="center"/>
    </xf>
    <xf numFmtId="176" fontId="211" fillId="19" borderId="106" xfId="43" applyNumberFormat="1" applyFont="1" applyFill="1" applyBorder="1" applyAlignment="1">
      <alignment horizontal="center" vertical="center"/>
    </xf>
    <xf numFmtId="0" fontId="229" fillId="21" borderId="0" xfId="60" applyFont="1" applyFill="1" applyBorder="1" applyProtection="1">
      <protection hidden="1"/>
    </xf>
    <xf numFmtId="0" fontId="9" fillId="21" borderId="148" xfId="60" applyFill="1" applyBorder="1" applyProtection="1">
      <protection hidden="1"/>
    </xf>
    <xf numFmtId="179" fontId="230" fillId="21" borderId="105" xfId="43" applyNumberFormat="1" applyFont="1" applyFill="1" applyBorder="1" applyAlignment="1">
      <alignment horizontal="center" vertical="center" wrapText="1"/>
    </xf>
    <xf numFmtId="179" fontId="230" fillId="21" borderId="0" xfId="43" applyNumberFormat="1" applyFont="1" applyFill="1" applyBorder="1" applyAlignment="1">
      <alignment horizontal="center" vertical="center" wrapText="1"/>
    </xf>
    <xf numFmtId="179" fontId="231" fillId="21" borderId="0" xfId="43" applyNumberFormat="1" applyFont="1" applyFill="1" applyBorder="1" applyAlignment="1">
      <alignment horizontal="right" vertical="center" wrapText="1"/>
    </xf>
    <xf numFmtId="176" fontId="209" fillId="21" borderId="0" xfId="43" applyNumberFormat="1" applyFont="1" applyFill="1" applyBorder="1" applyAlignment="1">
      <alignment horizontal="center" vertical="center"/>
    </xf>
    <xf numFmtId="179" fontId="232" fillId="21" borderId="0" xfId="43" applyNumberFormat="1" applyFont="1" applyFill="1" applyBorder="1" applyAlignment="1">
      <alignment horizontal="right" vertical="center" wrapText="1"/>
    </xf>
    <xf numFmtId="176" fontId="208" fillId="21" borderId="106" xfId="43" applyNumberFormat="1" applyFont="1" applyFill="1" applyBorder="1" applyAlignment="1">
      <alignment horizontal="center" vertical="center"/>
    </xf>
    <xf numFmtId="179" fontId="233" fillId="44" borderId="105" xfId="43" applyNumberFormat="1" applyFont="1" applyFill="1" applyBorder="1" applyAlignment="1">
      <alignment horizontal="center" vertical="center" wrapText="1"/>
    </xf>
    <xf numFmtId="179" fontId="233" fillId="44" borderId="0" xfId="43" applyNumberFormat="1" applyFont="1" applyFill="1" applyBorder="1" applyAlignment="1">
      <alignment horizontal="center" vertical="center" wrapText="1"/>
    </xf>
    <xf numFmtId="1" fontId="233" fillId="44" borderId="0" xfId="43" applyNumberFormat="1" applyFont="1" applyFill="1" applyBorder="1" applyAlignment="1">
      <alignment horizontal="centerContinuous" vertical="center"/>
    </xf>
    <xf numFmtId="176" fontId="233" fillId="52" borderId="106" xfId="43" applyNumberFormat="1" applyFont="1" applyFill="1" applyBorder="1" applyAlignment="1">
      <alignment horizontal="center" vertical="center"/>
    </xf>
    <xf numFmtId="176" fontId="233" fillId="44" borderId="105" xfId="43" applyNumberFormat="1" applyFont="1" applyFill="1" applyBorder="1" applyAlignment="1">
      <alignment horizontal="center" vertical="center"/>
    </xf>
    <xf numFmtId="176" fontId="233" fillId="44" borderId="0" xfId="43" applyNumberFormat="1" applyFont="1" applyFill="1" applyBorder="1" applyAlignment="1">
      <alignment horizontal="center" vertical="center"/>
    </xf>
    <xf numFmtId="1" fontId="233" fillId="44" borderId="0" xfId="43" applyNumberFormat="1" applyFont="1" applyFill="1" applyBorder="1" applyAlignment="1">
      <alignment horizontal="center" vertical="center"/>
    </xf>
    <xf numFmtId="2" fontId="233" fillId="44" borderId="0" xfId="43" applyNumberFormat="1" applyFont="1" applyFill="1" applyBorder="1" applyAlignment="1">
      <alignment horizontal="center" vertical="center"/>
    </xf>
    <xf numFmtId="176" fontId="233" fillId="44" borderId="147" xfId="43" applyNumberFormat="1" applyFont="1" applyFill="1" applyBorder="1" applyAlignment="1">
      <alignment horizontal="center" vertical="center"/>
    </xf>
    <xf numFmtId="176" fontId="233" fillId="44" borderId="148" xfId="43" applyNumberFormat="1" applyFont="1" applyFill="1" applyBorder="1" applyAlignment="1">
      <alignment horizontal="center" vertical="center"/>
    </xf>
    <xf numFmtId="1" fontId="233" fillId="44" borderId="148" xfId="43" applyNumberFormat="1" applyFont="1" applyFill="1" applyBorder="1" applyAlignment="1">
      <alignment horizontal="center" vertical="center"/>
    </xf>
    <xf numFmtId="2" fontId="233" fillId="44" borderId="148" xfId="43" applyNumberFormat="1" applyFont="1" applyFill="1" applyBorder="1" applyAlignment="1">
      <alignment horizontal="center" vertical="center"/>
    </xf>
    <xf numFmtId="0" fontId="9" fillId="30" borderId="0" xfId="60" applyFill="1" applyBorder="1" applyProtection="1">
      <protection hidden="1"/>
    </xf>
    <xf numFmtId="0" fontId="36" fillId="21" borderId="0" xfId="69" applyFont="1" applyFill="1" applyBorder="1" applyAlignment="1" applyProtection="1">
      <alignment horizontal="center" wrapText="1"/>
    </xf>
    <xf numFmtId="172" fontId="33" fillId="21" borderId="0" xfId="69" applyNumberFormat="1" applyFont="1" applyFill="1" applyBorder="1" applyAlignment="1" applyProtection="1">
      <alignment horizontal="left" vertical="center"/>
    </xf>
    <xf numFmtId="0" fontId="9" fillId="0" borderId="0" xfId="60" applyBorder="1" applyProtection="1">
      <protection hidden="1"/>
    </xf>
    <xf numFmtId="0" fontId="234" fillId="21" borderId="0" xfId="68" applyFont="1" applyFill="1" applyBorder="1"/>
    <xf numFmtId="0" fontId="9" fillId="22" borderId="0" xfId="60" applyFill="1" applyBorder="1" applyProtection="1">
      <protection hidden="1"/>
    </xf>
    <xf numFmtId="0" fontId="33" fillId="21" borderId="0" xfId="69" applyFont="1" applyFill="1" applyBorder="1" applyAlignment="1" applyProtection="1">
      <alignment vertical="center"/>
    </xf>
    <xf numFmtId="169" fontId="33" fillId="21" borderId="0" xfId="69" applyNumberFormat="1" applyFont="1" applyFill="1" applyBorder="1" applyAlignment="1" applyProtection="1">
      <alignment horizontal="center" vertical="center"/>
    </xf>
    <xf numFmtId="0" fontId="9" fillId="0" borderId="10" xfId="60" applyBorder="1" applyProtection="1">
      <protection hidden="1"/>
    </xf>
    <xf numFmtId="0" fontId="185" fillId="21" borderId="0" xfId="68" applyFont="1" applyFill="1" applyBorder="1" applyAlignment="1">
      <alignment horizontal="center" vertical="center"/>
    </xf>
    <xf numFmtId="0" fontId="185" fillId="21" borderId="106" xfId="68" applyFont="1" applyFill="1" applyBorder="1" applyAlignment="1">
      <alignment horizontal="center" vertical="center"/>
    </xf>
    <xf numFmtId="181" fontId="237" fillId="21" borderId="105" xfId="69" applyNumberFormat="1" applyFont="1" applyFill="1" applyBorder="1" applyAlignment="1" applyProtection="1">
      <alignment horizontal="left" vertical="center"/>
    </xf>
    <xf numFmtId="0" fontId="171" fillId="21" borderId="0" xfId="60" applyFont="1" applyFill="1" applyAlignment="1" applyProtection="1">
      <alignment vertical="center"/>
      <protection hidden="1"/>
    </xf>
    <xf numFmtId="0" fontId="43" fillId="21" borderId="0" xfId="60" applyFont="1" applyFill="1" applyAlignment="1" applyProtection="1">
      <alignment horizontal="left"/>
      <protection hidden="1"/>
    </xf>
    <xf numFmtId="0" fontId="21" fillId="0" borderId="0" xfId="43" applyAlignment="1">
      <alignment vertical="center"/>
    </xf>
    <xf numFmtId="0" fontId="114" fillId="0" borderId="0" xfId="69" applyFont="1" applyAlignment="1" applyProtection="1"/>
    <xf numFmtId="0" fontId="9" fillId="0" borderId="0" xfId="69" applyFont="1"/>
    <xf numFmtId="0" fontId="114" fillId="0" borderId="0" xfId="69" applyFont="1" applyProtection="1"/>
    <xf numFmtId="0" fontId="191" fillId="0" borderId="0" xfId="69"/>
    <xf numFmtId="2" fontId="248" fillId="21" borderId="166" xfId="43" applyNumberFormat="1" applyFont="1" applyFill="1" applyBorder="1" applyAlignment="1">
      <alignment horizontal="center" vertical="center"/>
    </xf>
    <xf numFmtId="176" fontId="248" fillId="21" borderId="166" xfId="43" applyNumberFormat="1" applyFont="1" applyFill="1" applyBorder="1" applyAlignment="1">
      <alignment horizontal="center" vertical="center"/>
    </xf>
    <xf numFmtId="173" fontId="248" fillId="21" borderId="166" xfId="68" applyNumberFormat="1" applyFont="1" applyFill="1" applyBorder="1" applyAlignment="1" applyProtection="1">
      <alignment horizontal="center" vertical="center"/>
      <protection locked="0"/>
    </xf>
    <xf numFmtId="0" fontId="182" fillId="19" borderId="166" xfId="43" applyNumberFormat="1" applyFont="1" applyFill="1" applyBorder="1" applyAlignment="1">
      <alignment horizontal="center" vertical="center"/>
    </xf>
    <xf numFmtId="0" fontId="188" fillId="55" borderId="176" xfId="69" applyNumberFormat="1" applyFont="1" applyFill="1" applyBorder="1" applyAlignment="1" applyProtection="1">
      <alignment horizontal="center" vertical="center"/>
      <protection locked="0"/>
    </xf>
    <xf numFmtId="1" fontId="250" fillId="54" borderId="177" xfId="69" applyNumberFormat="1" applyFont="1" applyFill="1" applyBorder="1" applyAlignment="1" applyProtection="1">
      <alignment horizontal="center" vertical="center"/>
      <protection locked="0"/>
    </xf>
    <xf numFmtId="1" fontId="9" fillId="21" borderId="178" xfId="69" applyNumberFormat="1" applyFont="1" applyFill="1" applyBorder="1" applyAlignment="1" applyProtection="1">
      <alignment horizontal="left" vertical="center"/>
      <protection locked="0"/>
    </xf>
    <xf numFmtId="183" fontId="32" fillId="21" borderId="177" xfId="69" applyNumberFormat="1" applyFont="1" applyFill="1" applyBorder="1" applyAlignment="1" applyProtection="1">
      <alignment horizontal="right" vertical="center"/>
      <protection locked="0"/>
    </xf>
    <xf numFmtId="1" fontId="9" fillId="21" borderId="179" xfId="69" applyNumberFormat="1" applyFont="1" applyFill="1" applyBorder="1" applyAlignment="1" applyProtection="1">
      <alignment horizontal="left" vertical="center"/>
      <protection locked="0"/>
    </xf>
    <xf numFmtId="0" fontId="209" fillId="54" borderId="180" xfId="69" applyNumberFormat="1" applyFont="1" applyFill="1" applyBorder="1" applyAlignment="1" applyProtection="1">
      <alignment horizontal="center" vertical="center"/>
      <protection locked="0"/>
    </xf>
    <xf numFmtId="0" fontId="209" fillId="54" borderId="180" xfId="69" applyFont="1" applyFill="1" applyBorder="1" applyAlignment="1" applyProtection="1">
      <alignment horizontal="left" vertical="center"/>
      <protection locked="0"/>
    </xf>
    <xf numFmtId="0" fontId="188" fillId="55" borderId="181" xfId="69" applyNumberFormat="1" applyFont="1" applyFill="1" applyBorder="1" applyAlignment="1" applyProtection="1">
      <alignment horizontal="center" vertical="center"/>
      <protection locked="0"/>
    </xf>
    <xf numFmtId="1" fontId="250" fillId="54" borderId="182" xfId="69" applyNumberFormat="1" applyFont="1" applyFill="1" applyBorder="1" applyAlignment="1" applyProtection="1">
      <alignment horizontal="center" vertical="center"/>
      <protection locked="0"/>
    </xf>
    <xf numFmtId="183" fontId="32" fillId="21" borderId="180" xfId="69" applyNumberFormat="1" applyFont="1" applyFill="1" applyBorder="1" applyAlignment="1" applyProtection="1">
      <alignment horizontal="right" vertical="center"/>
      <protection locked="0"/>
    </xf>
    <xf numFmtId="1" fontId="9" fillId="21" borderId="183" xfId="69" applyNumberFormat="1" applyFont="1" applyFill="1" applyBorder="1" applyAlignment="1" applyProtection="1">
      <alignment horizontal="left" vertical="center"/>
      <protection locked="0"/>
    </xf>
    <xf numFmtId="183" fontId="32" fillId="21" borderId="182" xfId="69" applyNumberFormat="1" applyFont="1" applyFill="1" applyBorder="1" applyAlignment="1" applyProtection="1">
      <alignment horizontal="right" vertical="center"/>
      <protection locked="0"/>
    </xf>
    <xf numFmtId="1" fontId="9" fillId="21" borderId="184" xfId="69" applyNumberFormat="1" applyFont="1" applyFill="1" applyBorder="1" applyAlignment="1" applyProtection="1">
      <alignment horizontal="left" vertical="center"/>
      <protection locked="0"/>
    </xf>
    <xf numFmtId="1" fontId="250" fillId="54" borderId="185" xfId="69" applyNumberFormat="1" applyFont="1" applyFill="1" applyBorder="1" applyAlignment="1" applyProtection="1">
      <alignment horizontal="center" vertical="center"/>
      <protection locked="0"/>
    </xf>
    <xf numFmtId="183" fontId="32" fillId="21" borderId="186" xfId="69" applyNumberFormat="1" applyFont="1" applyFill="1" applyBorder="1" applyAlignment="1" applyProtection="1">
      <alignment horizontal="right" vertical="center"/>
      <protection locked="0"/>
    </xf>
    <xf numFmtId="1" fontId="9" fillId="21" borderId="187" xfId="69" applyNumberFormat="1" applyFont="1" applyFill="1" applyBorder="1" applyAlignment="1" applyProtection="1">
      <alignment horizontal="left" vertical="center"/>
      <protection locked="0"/>
    </xf>
    <xf numFmtId="183" fontId="32" fillId="21" borderId="185" xfId="69" applyNumberFormat="1" applyFont="1" applyFill="1" applyBorder="1" applyAlignment="1" applyProtection="1">
      <alignment horizontal="right" vertical="center"/>
      <protection locked="0"/>
    </xf>
    <xf numFmtId="1" fontId="9" fillId="21" borderId="188" xfId="69" applyNumberFormat="1" applyFont="1" applyFill="1" applyBorder="1" applyAlignment="1" applyProtection="1">
      <alignment horizontal="left" vertical="center"/>
      <protection locked="0"/>
    </xf>
    <xf numFmtId="165" fontId="188" fillId="55" borderId="181" xfId="69" applyNumberFormat="1" applyFont="1" applyFill="1" applyBorder="1" applyAlignment="1" applyProtection="1">
      <alignment horizontal="center" vertical="center"/>
      <protection locked="0"/>
    </xf>
    <xf numFmtId="165" fontId="250" fillId="54" borderId="182" xfId="69" applyNumberFormat="1" applyFont="1" applyFill="1" applyBorder="1" applyAlignment="1" applyProtection="1">
      <alignment horizontal="center" vertical="center"/>
      <protection locked="0"/>
    </xf>
    <xf numFmtId="1" fontId="9" fillId="21" borderId="189" xfId="69" applyNumberFormat="1" applyFont="1" applyFill="1" applyBorder="1" applyAlignment="1" applyProtection="1">
      <alignment horizontal="left" vertical="center"/>
      <protection locked="0"/>
    </xf>
    <xf numFmtId="0" fontId="209" fillId="54" borderId="183" xfId="69" applyFont="1" applyFill="1" applyBorder="1" applyAlignment="1" applyProtection="1">
      <alignment horizontal="left" vertical="center"/>
      <protection locked="0"/>
    </xf>
    <xf numFmtId="0" fontId="209" fillId="54" borderId="186" xfId="69" applyNumberFormat="1" applyFont="1" applyFill="1" applyBorder="1" applyAlignment="1" applyProtection="1">
      <alignment horizontal="center" vertical="center"/>
      <protection locked="0"/>
    </xf>
    <xf numFmtId="0" fontId="209" fillId="54" borderId="186" xfId="69" applyFont="1" applyFill="1" applyBorder="1" applyAlignment="1" applyProtection="1">
      <alignment horizontal="left" vertical="center"/>
      <protection locked="0"/>
    </xf>
    <xf numFmtId="165" fontId="188" fillId="55" borderId="190" xfId="69" applyNumberFormat="1" applyFont="1" applyFill="1" applyBorder="1" applyAlignment="1" applyProtection="1">
      <alignment horizontal="center" vertical="center"/>
      <protection locked="0"/>
    </xf>
    <xf numFmtId="165" fontId="250" fillId="54" borderId="185" xfId="69" applyNumberFormat="1" applyFont="1" applyFill="1" applyBorder="1" applyAlignment="1" applyProtection="1">
      <alignment horizontal="center" vertical="center"/>
      <protection locked="0"/>
    </xf>
    <xf numFmtId="1" fontId="9" fillId="21" borderId="191" xfId="69" applyNumberFormat="1" applyFont="1" applyFill="1" applyBorder="1" applyAlignment="1" applyProtection="1">
      <alignment horizontal="left" vertical="center"/>
      <protection locked="0"/>
    </xf>
    <xf numFmtId="183" fontId="32" fillId="38" borderId="0" xfId="69" applyNumberFormat="1" applyFont="1" applyFill="1" applyBorder="1" applyAlignment="1" applyProtection="1">
      <alignment horizontal="right" vertical="center"/>
      <protection locked="0"/>
    </xf>
    <xf numFmtId="1" fontId="9" fillId="38" borderId="0" xfId="69" applyNumberFormat="1" applyFont="1" applyFill="1" applyBorder="1" applyAlignment="1" applyProtection="1">
      <alignment horizontal="left" vertical="center"/>
      <protection locked="0"/>
    </xf>
    <xf numFmtId="0" fontId="171" fillId="21" borderId="105" xfId="69" applyFont="1" applyFill="1" applyBorder="1" applyAlignment="1">
      <alignment horizontal="left" vertical="center"/>
    </xf>
    <xf numFmtId="0" fontId="41" fillId="21" borderId="0" xfId="69" applyFont="1" applyFill="1" applyBorder="1" applyAlignment="1">
      <alignment horizontal="left" vertical="center"/>
    </xf>
    <xf numFmtId="0" fontId="241" fillId="21" borderId="0" xfId="69" applyFont="1" applyFill="1" applyBorder="1" applyAlignment="1">
      <alignment horizontal="left" vertical="center"/>
    </xf>
    <xf numFmtId="172" fontId="251" fillId="21" borderId="0" xfId="69" applyNumberFormat="1" applyFont="1" applyFill="1" applyBorder="1" applyAlignment="1" applyProtection="1">
      <alignment horizontal="right" vertical="center"/>
      <protection locked="0"/>
    </xf>
    <xf numFmtId="165" fontId="209" fillId="55" borderId="0" xfId="69" applyNumberFormat="1" applyFont="1" applyFill="1" applyBorder="1" applyAlignment="1" applyProtection="1">
      <alignment horizontal="right" vertical="center"/>
      <protection locked="0"/>
    </xf>
    <xf numFmtId="0" fontId="209" fillId="55" borderId="0" xfId="69" applyFont="1" applyFill="1" applyBorder="1" applyAlignment="1" applyProtection="1">
      <alignment horizontal="center" vertical="center"/>
      <protection locked="0"/>
    </xf>
    <xf numFmtId="0" fontId="242" fillId="21" borderId="0" xfId="69" applyFont="1" applyFill="1" applyBorder="1" applyAlignment="1">
      <alignment horizontal="centerContinuous" vertical="center"/>
    </xf>
    <xf numFmtId="0" fontId="249" fillId="54" borderId="0" xfId="69" applyFont="1" applyFill="1" applyBorder="1" applyAlignment="1" applyProtection="1">
      <alignment horizontal="right" vertical="center"/>
      <protection locked="0"/>
    </xf>
    <xf numFmtId="0" fontId="209" fillId="55" borderId="0" xfId="69" applyNumberFormat="1" applyFont="1" applyFill="1" applyBorder="1" applyAlignment="1" applyProtection="1">
      <alignment horizontal="center" vertical="center"/>
      <protection locked="0"/>
    </xf>
    <xf numFmtId="0" fontId="241" fillId="21" borderId="0" xfId="69" applyFont="1" applyFill="1" applyBorder="1" applyAlignment="1">
      <alignment horizontal="centerContinuous" vertical="center"/>
    </xf>
    <xf numFmtId="0" fontId="241" fillId="21" borderId="106" xfId="69" applyFont="1" applyFill="1" applyBorder="1" applyAlignment="1">
      <alignment horizontal="centerContinuous" vertical="center"/>
    </xf>
    <xf numFmtId="2" fontId="36" fillId="21" borderId="166" xfId="43" applyNumberFormat="1" applyFont="1" applyFill="1" applyBorder="1" applyAlignment="1">
      <alignment horizontal="center" vertical="center"/>
    </xf>
    <xf numFmtId="176" fontId="36" fillId="21" borderId="166" xfId="43" applyNumberFormat="1" applyFont="1" applyFill="1" applyBorder="1" applyAlignment="1">
      <alignment horizontal="center" vertical="center"/>
    </xf>
    <xf numFmtId="173" fontId="36" fillId="21" borderId="166" xfId="68" applyNumberFormat="1" applyFont="1" applyFill="1" applyBorder="1" applyAlignment="1" applyProtection="1">
      <alignment horizontal="center" vertical="center"/>
      <protection locked="0"/>
    </xf>
    <xf numFmtId="0" fontId="249" fillId="54" borderId="105" xfId="69" applyFont="1" applyFill="1" applyBorder="1" applyAlignment="1" applyProtection="1">
      <alignment vertical="center"/>
      <protection locked="0"/>
    </xf>
    <xf numFmtId="0" fontId="249" fillId="54" borderId="0" xfId="69" applyFont="1" applyFill="1" applyBorder="1" applyAlignment="1" applyProtection="1">
      <alignment vertical="center" wrapText="1"/>
      <protection locked="0"/>
    </xf>
    <xf numFmtId="0" fontId="191" fillId="21" borderId="0" xfId="69" applyFill="1" applyBorder="1"/>
    <xf numFmtId="0" fontId="252" fillId="54" borderId="0" xfId="69" applyFont="1" applyFill="1" applyBorder="1" applyAlignment="1" applyProtection="1">
      <alignment horizontal="right" vertical="center"/>
      <protection locked="0"/>
    </xf>
    <xf numFmtId="169" fontId="80" fillId="56" borderId="0" xfId="69" applyNumberFormat="1" applyFont="1" applyFill="1" applyBorder="1" applyAlignment="1" applyProtection="1">
      <alignment horizontal="center" vertical="center"/>
      <protection locked="0"/>
    </xf>
    <xf numFmtId="172" fontId="34" fillId="54" borderId="0" xfId="69" applyNumberFormat="1" applyFont="1" applyFill="1" applyBorder="1" applyAlignment="1" applyProtection="1">
      <alignment horizontal="center" vertical="center"/>
      <protection locked="0"/>
    </xf>
    <xf numFmtId="0" fontId="34" fillId="21" borderId="0" xfId="69" applyNumberFormat="1" applyFont="1" applyFill="1" applyBorder="1" applyAlignment="1" applyProtection="1">
      <alignment horizontal="left" vertical="center"/>
      <protection locked="0"/>
    </xf>
    <xf numFmtId="174" fontId="114" fillId="54" borderId="0" xfId="69" applyNumberFormat="1" applyFont="1" applyFill="1" applyBorder="1" applyAlignment="1" applyProtection="1">
      <alignment horizontal="center" vertical="center"/>
      <protection locked="0"/>
    </xf>
    <xf numFmtId="183" fontId="32" fillId="21" borderId="0" xfId="69" applyNumberFormat="1" applyFont="1" applyFill="1" applyBorder="1" applyAlignment="1" applyProtection="1">
      <alignment horizontal="right" vertical="center"/>
      <protection locked="0"/>
    </xf>
    <xf numFmtId="1" fontId="9" fillId="21" borderId="0" xfId="69" applyNumberFormat="1" applyFont="1" applyFill="1" applyBorder="1" applyAlignment="1" applyProtection="1">
      <alignment horizontal="left" vertical="center"/>
      <protection locked="0"/>
    </xf>
    <xf numFmtId="1" fontId="9" fillId="21" borderId="106" xfId="69" applyNumberFormat="1" applyFont="1" applyFill="1" applyBorder="1" applyAlignment="1" applyProtection="1">
      <alignment horizontal="left" vertical="center"/>
      <protection locked="0"/>
    </xf>
    <xf numFmtId="0" fontId="249" fillId="54" borderId="147" xfId="69" applyFont="1" applyFill="1" applyBorder="1" applyAlignment="1" applyProtection="1">
      <alignment vertical="center"/>
      <protection locked="0"/>
    </xf>
    <xf numFmtId="0" fontId="249" fillId="54" borderId="148" xfId="69" applyFont="1" applyFill="1" applyBorder="1" applyAlignment="1" applyProtection="1">
      <alignment vertical="center"/>
      <protection locked="0"/>
    </xf>
    <xf numFmtId="0" fontId="191" fillId="0" borderId="148" xfId="69" applyBorder="1"/>
    <xf numFmtId="0" fontId="250" fillId="54" borderId="148" xfId="69" applyFont="1" applyFill="1" applyBorder="1" applyAlignment="1" applyProtection="1">
      <alignment horizontal="right" vertical="center"/>
      <protection locked="0"/>
    </xf>
    <xf numFmtId="2" fontId="253" fillId="54" borderId="148" xfId="69" applyNumberFormat="1" applyFont="1" applyFill="1" applyBorder="1" applyAlignment="1" applyProtection="1">
      <alignment horizontal="center" vertical="center"/>
      <protection locked="0"/>
    </xf>
    <xf numFmtId="1" fontId="34" fillId="54" borderId="148" xfId="69" applyNumberFormat="1" applyFont="1" applyFill="1" applyBorder="1" applyAlignment="1" applyProtection="1">
      <alignment horizontal="center" vertical="center"/>
      <protection locked="0"/>
    </xf>
    <xf numFmtId="0" fontId="34" fillId="21" borderId="148" xfId="69" applyNumberFormat="1" applyFont="1" applyFill="1" applyBorder="1" applyAlignment="1" applyProtection="1">
      <alignment horizontal="left" vertical="center"/>
      <protection locked="0"/>
    </xf>
    <xf numFmtId="165" fontId="114" fillId="21" borderId="148" xfId="69" applyNumberFormat="1" applyFont="1" applyFill="1" applyBorder="1" applyAlignment="1" applyProtection="1">
      <alignment horizontal="center" vertical="center"/>
      <protection locked="0"/>
    </xf>
    <xf numFmtId="183" fontId="32" fillId="21" borderId="148" xfId="69" applyNumberFormat="1" applyFont="1" applyFill="1" applyBorder="1" applyAlignment="1" applyProtection="1">
      <alignment horizontal="right" vertical="center"/>
      <protection locked="0"/>
    </xf>
    <xf numFmtId="1" fontId="9" fillId="21" borderId="148" xfId="69" applyNumberFormat="1" applyFont="1" applyFill="1" applyBorder="1" applyAlignment="1" applyProtection="1">
      <alignment horizontal="left" vertical="center"/>
      <protection locked="0"/>
    </xf>
    <xf numFmtId="1" fontId="9" fillId="21" borderId="149" xfId="69" applyNumberFormat="1" applyFont="1" applyFill="1" applyBorder="1" applyAlignment="1" applyProtection="1">
      <alignment horizontal="left" vertical="center"/>
      <protection locked="0"/>
    </xf>
    <xf numFmtId="0" fontId="38" fillId="57" borderId="195" xfId="69" applyFont="1" applyFill="1" applyBorder="1" applyAlignment="1">
      <alignment horizontal="left" vertical="center"/>
    </xf>
    <xf numFmtId="0" fontId="179" fillId="57" borderId="196" xfId="69" applyFont="1" applyFill="1" applyBorder="1" applyAlignment="1">
      <alignment horizontal="right" vertical="center"/>
    </xf>
    <xf numFmtId="0" fontId="9" fillId="0" borderId="200" xfId="69" applyFont="1" applyFill="1" applyBorder="1" applyAlignment="1" applyProtection="1">
      <alignment horizontal="center" vertical="center" wrapText="1"/>
      <protection locked="0"/>
    </xf>
    <xf numFmtId="0" fontId="181" fillId="0" borderId="200" xfId="69" applyFont="1" applyFill="1" applyBorder="1" applyAlignment="1" applyProtection="1">
      <alignment horizontal="center" vertical="center" wrapText="1"/>
      <protection locked="0"/>
    </xf>
    <xf numFmtId="0" fontId="36" fillId="0" borderId="201" xfId="69" applyFont="1" applyFill="1" applyBorder="1" applyAlignment="1" applyProtection="1">
      <alignment horizontal="center" vertical="center" wrapText="1"/>
      <protection locked="0"/>
    </xf>
    <xf numFmtId="0" fontId="36" fillId="21" borderId="199" xfId="69" applyFont="1" applyFill="1" applyBorder="1" applyAlignment="1" applyProtection="1">
      <alignment horizontal="center" vertical="center" wrapText="1"/>
      <protection locked="0"/>
    </xf>
    <xf numFmtId="0" fontId="247" fillId="21" borderId="202" xfId="69" applyFont="1" applyFill="1" applyBorder="1" applyAlignment="1" applyProtection="1">
      <alignment horizontal="centerContinuous" vertical="center"/>
      <protection locked="0"/>
    </xf>
    <xf numFmtId="0" fontId="247" fillId="21" borderId="203" xfId="69" applyFont="1" applyFill="1" applyBorder="1" applyAlignment="1" applyProtection="1">
      <alignment horizontal="centerContinuous" vertical="center"/>
      <protection locked="0"/>
    </xf>
    <xf numFmtId="0" fontId="191" fillId="21" borderId="203" xfId="69" applyFont="1" applyFill="1" applyBorder="1" applyAlignment="1">
      <alignment horizontal="centerContinuous" vertical="center"/>
    </xf>
    <xf numFmtId="0" fontId="191" fillId="21" borderId="203" xfId="69" applyFill="1" applyBorder="1" applyAlignment="1">
      <alignment horizontal="centerContinuous" vertical="center"/>
    </xf>
    <xf numFmtId="0" fontId="191" fillId="21" borderId="204" xfId="69" applyFill="1" applyBorder="1" applyAlignment="1">
      <alignment horizontal="centerContinuous" vertical="center"/>
    </xf>
    <xf numFmtId="0" fontId="249" fillId="55" borderId="10" xfId="69" applyNumberFormat="1" applyFont="1" applyFill="1" applyBorder="1" applyAlignment="1" applyProtection="1">
      <alignment horizontal="center" vertical="center"/>
      <protection locked="0"/>
    </xf>
    <xf numFmtId="0" fontId="91" fillId="55" borderId="10" xfId="69" applyNumberFormat="1" applyFont="1" applyFill="1" applyBorder="1" applyAlignment="1" applyProtection="1">
      <alignment horizontal="center" vertical="center"/>
      <protection locked="0"/>
    </xf>
    <xf numFmtId="1" fontId="254" fillId="55" borderId="25" xfId="69" applyNumberFormat="1" applyFont="1" applyFill="1" applyBorder="1" applyAlignment="1" applyProtection="1">
      <alignment horizontal="center" vertical="center"/>
      <protection locked="0"/>
    </xf>
    <xf numFmtId="172" fontId="250" fillId="21" borderId="205" xfId="69" applyNumberFormat="1" applyFont="1" applyFill="1" applyBorder="1" applyAlignment="1" applyProtection="1">
      <alignment horizontal="center" vertical="center"/>
      <protection locked="0"/>
    </xf>
    <xf numFmtId="0" fontId="250" fillId="21" borderId="206" xfId="69" applyNumberFormat="1" applyFont="1" applyFill="1" applyBorder="1" applyAlignment="1" applyProtection="1">
      <alignment horizontal="right" vertical="center"/>
      <protection locked="0"/>
    </xf>
    <xf numFmtId="183" fontId="250" fillId="21" borderId="206" xfId="69" applyNumberFormat="1" applyFont="1" applyFill="1" applyBorder="1" applyAlignment="1" applyProtection="1">
      <alignment horizontal="right" vertical="center"/>
      <protection locked="0"/>
    </xf>
    <xf numFmtId="1" fontId="255" fillId="21" borderId="207" xfId="69" applyNumberFormat="1" applyFont="1" applyFill="1" applyBorder="1" applyAlignment="1" applyProtection="1">
      <alignment horizontal="left" vertical="center"/>
      <protection locked="0"/>
    </xf>
    <xf numFmtId="1" fontId="255" fillId="21" borderId="25" xfId="69" applyNumberFormat="1" applyFont="1" applyFill="1" applyBorder="1" applyAlignment="1" applyProtection="1">
      <alignment horizontal="left" vertical="center"/>
      <protection locked="0"/>
    </xf>
    <xf numFmtId="0" fontId="38" fillId="58" borderId="195" xfId="69" applyFont="1" applyFill="1" applyBorder="1" applyAlignment="1">
      <alignment horizontal="left" vertical="center"/>
    </xf>
    <xf numFmtId="0" fontId="179" fillId="58" borderId="196" xfId="69" applyFont="1" applyFill="1" applyBorder="1" applyAlignment="1">
      <alignment horizontal="right" vertical="center"/>
    </xf>
    <xf numFmtId="0" fontId="249" fillId="55" borderId="10" xfId="69" applyFont="1" applyFill="1" applyBorder="1" applyAlignment="1" applyProtection="1">
      <alignment horizontal="center" vertical="center"/>
      <protection locked="0"/>
    </xf>
    <xf numFmtId="1" fontId="254" fillId="55" borderId="207" xfId="69" applyNumberFormat="1" applyFont="1" applyFill="1" applyBorder="1" applyAlignment="1" applyProtection="1">
      <alignment horizontal="center" vertical="center"/>
      <protection locked="0"/>
    </xf>
    <xf numFmtId="183" fontId="62" fillId="21" borderId="206" xfId="69" applyNumberFormat="1" applyFont="1" applyFill="1" applyBorder="1" applyAlignment="1" applyProtection="1">
      <alignment horizontal="right" vertical="center"/>
      <protection locked="0"/>
    </xf>
    <xf numFmtId="1" fontId="47" fillId="21" borderId="207" xfId="69" applyNumberFormat="1" applyFont="1" applyFill="1" applyBorder="1" applyAlignment="1" applyProtection="1">
      <alignment horizontal="left" vertical="center"/>
      <protection locked="0"/>
    </xf>
    <xf numFmtId="1" fontId="47" fillId="21" borderId="25" xfId="69" applyNumberFormat="1" applyFont="1" applyFill="1" applyBorder="1" applyAlignment="1" applyProtection="1">
      <alignment horizontal="left" vertical="center"/>
      <protection locked="0"/>
    </xf>
    <xf numFmtId="181" fontId="237" fillId="21" borderId="105" xfId="69" applyNumberFormat="1" applyFont="1" applyFill="1" applyBorder="1" applyAlignment="1" applyProtection="1">
      <alignment horizontal="center" vertical="center"/>
    </xf>
    <xf numFmtId="181" fontId="237" fillId="21" borderId="0" xfId="69" applyNumberFormat="1" applyFont="1" applyFill="1" applyBorder="1" applyAlignment="1" applyProtection="1">
      <alignment horizontal="center" vertical="center"/>
    </xf>
    <xf numFmtId="182" fontId="237" fillId="21" borderId="0" xfId="69" applyNumberFormat="1" applyFont="1" applyFill="1" applyBorder="1" applyAlignment="1" applyProtection="1">
      <alignment horizontal="center" vertical="center"/>
    </xf>
    <xf numFmtId="2" fontId="32" fillId="21" borderId="0" xfId="69" applyNumberFormat="1" applyFont="1" applyFill="1" applyBorder="1" applyAlignment="1" applyProtection="1">
      <alignment horizontal="center" vertical="center"/>
    </xf>
    <xf numFmtId="0" fontId="236" fillId="21" borderId="0" xfId="69" applyFont="1" applyFill="1" applyBorder="1" applyAlignment="1" applyProtection="1">
      <alignment horizontal="left" vertical="center"/>
    </xf>
    <xf numFmtId="0" fontId="33" fillId="21" borderId="0" xfId="69" applyFont="1" applyFill="1" applyBorder="1" applyAlignment="1" applyProtection="1">
      <alignment horizontal="right" vertical="center"/>
    </xf>
    <xf numFmtId="179" fontId="36" fillId="21" borderId="0" xfId="43" applyNumberFormat="1" applyFont="1" applyFill="1" applyBorder="1" applyAlignment="1">
      <alignment horizontal="right" vertical="center" wrapText="1"/>
    </xf>
    <xf numFmtId="0" fontId="9" fillId="21" borderId="0" xfId="60" applyFill="1" applyBorder="1" applyAlignment="1">
      <alignment horizontal="center" vertical="center" wrapText="1"/>
    </xf>
    <xf numFmtId="0" fontId="9" fillId="21" borderId="0" xfId="60" applyFill="1" applyBorder="1" applyAlignment="1">
      <alignment horizontal="center" vertical="center"/>
    </xf>
    <xf numFmtId="0" fontId="9" fillId="21" borderId="148" xfId="60" applyFill="1" applyBorder="1" applyAlignment="1">
      <alignment horizontal="center" vertical="center"/>
    </xf>
    <xf numFmtId="0" fontId="9" fillId="21" borderId="0" xfId="60" applyFill="1" applyBorder="1" applyAlignment="1">
      <alignment horizontal="left" vertical="center"/>
    </xf>
    <xf numFmtId="0" fontId="36" fillId="0" borderId="200" xfId="69" applyFont="1" applyFill="1" applyBorder="1" applyAlignment="1" applyProtection="1">
      <alignment horizontal="center" vertical="center" wrapText="1"/>
      <protection locked="0"/>
    </xf>
    <xf numFmtId="0" fontId="250" fillId="21" borderId="10" xfId="69" applyNumberFormat="1" applyFont="1" applyFill="1" applyBorder="1" applyAlignment="1" applyProtection="1">
      <alignment horizontal="left" vertical="center"/>
      <protection locked="0"/>
    </xf>
    <xf numFmtId="0" fontId="80" fillId="31" borderId="193" xfId="60" applyFont="1" applyFill="1" applyBorder="1" applyAlignment="1">
      <alignment horizontal="center" vertical="center"/>
    </xf>
    <xf numFmtId="0" fontId="77" fillId="21" borderId="193" xfId="60" applyFont="1" applyFill="1" applyBorder="1" applyAlignment="1">
      <alignment horizontal="left" vertical="center"/>
    </xf>
    <xf numFmtId="0" fontId="9" fillId="21" borderId="197" xfId="60" applyFill="1" applyBorder="1" applyAlignment="1">
      <alignment horizontal="center" vertical="center" wrapText="1"/>
    </xf>
    <xf numFmtId="0" fontId="9" fillId="21" borderId="192" xfId="60" applyFill="1" applyBorder="1" applyProtection="1">
      <protection hidden="1"/>
    </xf>
    <xf numFmtId="0" fontId="9" fillId="21" borderId="193" xfId="60" applyFill="1" applyBorder="1" applyProtection="1">
      <protection hidden="1"/>
    </xf>
    <xf numFmtId="0" fontId="9" fillId="21" borderId="194" xfId="60" applyFill="1" applyBorder="1" applyProtection="1">
      <protection hidden="1"/>
    </xf>
    <xf numFmtId="0" fontId="35" fillId="21" borderId="197" xfId="43" applyNumberFormat="1" applyFont="1" applyFill="1" applyBorder="1" applyAlignment="1" applyProtection="1">
      <alignment horizontal="center" vertical="center"/>
      <protection locked="0"/>
    </xf>
    <xf numFmtId="0" fontId="35" fillId="21" borderId="198" xfId="43" applyNumberFormat="1" applyFont="1" applyFill="1" applyBorder="1" applyAlignment="1" applyProtection="1">
      <alignment horizontal="center" vertical="center"/>
      <protection locked="0"/>
    </xf>
    <xf numFmtId="0" fontId="9" fillId="21" borderId="198" xfId="60" applyFill="1" applyBorder="1" applyProtection="1">
      <protection hidden="1"/>
    </xf>
    <xf numFmtId="0" fontId="93" fillId="30" borderId="197" xfId="68" applyFont="1" applyFill="1" applyBorder="1" applyAlignment="1">
      <alignment horizontal="center" vertical="center"/>
    </xf>
    <xf numFmtId="0" fontId="234" fillId="21" borderId="197" xfId="68" applyFont="1" applyFill="1" applyBorder="1"/>
    <xf numFmtId="0" fontId="93" fillId="22" borderId="197" xfId="68" applyFont="1" applyFill="1" applyBorder="1" applyAlignment="1">
      <alignment horizontal="center" vertical="center"/>
    </xf>
    <xf numFmtId="165" fontId="33" fillId="21" borderId="198" xfId="69" applyNumberFormat="1" applyFont="1" applyFill="1" applyBorder="1" applyAlignment="1" applyProtection="1">
      <alignment horizontal="center" vertical="center"/>
    </xf>
    <xf numFmtId="0" fontId="114" fillId="44" borderId="0" xfId="43" applyNumberFormat="1" applyFont="1" applyFill="1" applyBorder="1" applyAlignment="1">
      <alignment horizontal="center" vertical="center"/>
    </xf>
    <xf numFmtId="0" fontId="114" fillId="44" borderId="153" xfId="43" applyNumberFormat="1" applyFont="1" applyFill="1" applyBorder="1" applyAlignment="1">
      <alignment horizontal="center" vertical="center"/>
    </xf>
    <xf numFmtId="0" fontId="261" fillId="19" borderId="181" xfId="43" applyNumberFormat="1" applyFont="1" applyFill="1" applyBorder="1" applyAlignment="1">
      <alignment horizontal="center" vertical="center"/>
    </xf>
    <xf numFmtId="165" fontId="263" fillId="19" borderId="181" xfId="61" applyNumberFormat="1" applyFont="1" applyFill="1" applyBorder="1" applyAlignment="1">
      <alignment horizontal="center" vertical="center"/>
    </xf>
    <xf numFmtId="2" fontId="264" fillId="44" borderId="222" xfId="61" applyNumberFormat="1" applyFont="1" applyFill="1" applyBorder="1" applyAlignment="1">
      <alignment horizontal="center" vertical="center"/>
    </xf>
    <xf numFmtId="2" fontId="265" fillId="44" borderId="154" xfId="43" applyNumberFormat="1" applyFont="1" applyFill="1" applyBorder="1" applyAlignment="1">
      <alignment horizontal="center" vertical="center"/>
    </xf>
    <xf numFmtId="0" fontId="266" fillId="44" borderId="0" xfId="60" applyFont="1" applyFill="1" applyBorder="1" applyAlignment="1">
      <alignment horizontal="left" vertical="center"/>
    </xf>
    <xf numFmtId="172" fontId="32" fillId="44" borderId="154" xfId="43" applyNumberFormat="1" applyFont="1" applyFill="1" applyBorder="1" applyAlignment="1">
      <alignment horizontal="center" vertical="center"/>
    </xf>
    <xf numFmtId="0" fontId="12" fillId="44" borderId="105" xfId="60" applyFont="1" applyFill="1" applyBorder="1" applyAlignment="1">
      <alignment horizontal="center" vertical="center"/>
    </xf>
    <xf numFmtId="0" fontId="267" fillId="44" borderId="223" xfId="60" applyFont="1" applyFill="1" applyBorder="1" applyAlignment="1">
      <alignment vertical="center"/>
    </xf>
    <xf numFmtId="0" fontId="267" fillId="44" borderId="0" xfId="60" applyFont="1" applyFill="1" applyBorder="1" applyAlignment="1">
      <alignment vertical="center"/>
    </xf>
    <xf numFmtId="0" fontId="267" fillId="44" borderId="106" xfId="60" applyFont="1" applyFill="1" applyBorder="1" applyAlignment="1">
      <alignment vertical="center"/>
    </xf>
    <xf numFmtId="0" fontId="35" fillId="21" borderId="105" xfId="43" applyNumberFormat="1" applyFont="1" applyFill="1" applyBorder="1" applyAlignment="1">
      <alignment horizontal="right" vertical="center"/>
    </xf>
    <xf numFmtId="186" fontId="265" fillId="44" borderId="0" xfId="61" applyNumberFormat="1" applyFont="1" applyFill="1" applyBorder="1" applyAlignment="1">
      <alignment horizontal="center" vertical="center"/>
    </xf>
    <xf numFmtId="186" fontId="268" fillId="44" borderId="106" xfId="61" applyNumberFormat="1" applyFont="1" applyFill="1" applyBorder="1" applyAlignment="1">
      <alignment vertical="center"/>
    </xf>
    <xf numFmtId="0" fontId="266" fillId="44" borderId="105" xfId="60" applyFont="1" applyFill="1" applyBorder="1" applyAlignment="1">
      <alignment horizontal="center" vertical="center"/>
    </xf>
    <xf numFmtId="186" fontId="265" fillId="44" borderId="0" xfId="61" applyNumberFormat="1" applyFont="1" applyFill="1" applyBorder="1" applyAlignment="1">
      <alignment horizontal="left" vertical="center"/>
    </xf>
    <xf numFmtId="169" fontId="270" fillId="42" borderId="227" xfId="61" applyNumberFormat="1" applyFont="1" applyFill="1" applyBorder="1" applyAlignment="1">
      <alignment vertical="center"/>
    </xf>
    <xf numFmtId="169" fontId="270" fillId="42" borderId="105" xfId="61" applyNumberFormat="1" applyFont="1" applyFill="1" applyBorder="1" applyAlignment="1">
      <alignment horizontal="left" vertical="center"/>
    </xf>
    <xf numFmtId="0" fontId="114" fillId="44" borderId="200" xfId="43" applyNumberFormat="1" applyFont="1" applyFill="1" applyBorder="1" applyAlignment="1">
      <alignment horizontal="center" vertical="center"/>
    </xf>
    <xf numFmtId="169" fontId="272" fillId="19" borderId="176" xfId="61" applyNumberFormat="1" applyFont="1" applyFill="1" applyBorder="1" applyAlignment="1">
      <alignment horizontal="center" vertical="center"/>
    </xf>
    <xf numFmtId="1" fontId="273" fillId="44" borderId="222" xfId="61" applyNumberFormat="1" applyFont="1" applyFill="1" applyBorder="1" applyAlignment="1">
      <alignment horizontal="center" vertical="center"/>
    </xf>
    <xf numFmtId="0" fontId="274" fillId="44" borderId="105" xfId="60" applyFont="1" applyFill="1" applyBorder="1" applyAlignment="1">
      <alignment horizontal="center" vertical="center"/>
    </xf>
    <xf numFmtId="0" fontId="275" fillId="44" borderId="0" xfId="60" applyFont="1" applyFill="1" applyBorder="1" applyAlignment="1" applyProtection="1">
      <alignment horizontal="left" vertical="center"/>
      <protection hidden="1"/>
    </xf>
    <xf numFmtId="1" fontId="273" fillId="44" borderId="0" xfId="61" applyNumberFormat="1" applyFont="1" applyFill="1" applyBorder="1" applyAlignment="1">
      <alignment horizontal="center" vertical="center"/>
    </xf>
    <xf numFmtId="2" fontId="268" fillId="44" borderId="200" xfId="61" applyNumberFormat="1" applyFont="1" applyFill="1" applyBorder="1" applyAlignment="1">
      <alignment horizontal="center" vertical="center"/>
    </xf>
    <xf numFmtId="0" fontId="266" fillId="44" borderId="131" xfId="60" applyFont="1" applyFill="1" applyBorder="1" applyAlignment="1">
      <alignment horizontal="center" vertical="center"/>
    </xf>
    <xf numFmtId="0" fontId="22" fillId="44" borderId="105" xfId="60" applyFont="1" applyFill="1" applyBorder="1" applyAlignment="1">
      <alignment horizontal="center" vertical="center"/>
    </xf>
    <xf numFmtId="0" fontId="277" fillId="44" borderId="223" xfId="60" applyFont="1" applyFill="1" applyBorder="1" applyAlignment="1">
      <alignment vertical="center"/>
    </xf>
    <xf numFmtId="0" fontId="4" fillId="0" borderId="0" xfId="74" applyAlignment="1">
      <alignment horizontal="center" vertical="center"/>
    </xf>
    <xf numFmtId="0" fontId="4" fillId="21" borderId="0" xfId="75" applyFill="1"/>
    <xf numFmtId="0" fontId="4" fillId="0" borderId="0" xfId="75"/>
    <xf numFmtId="0" fontId="161" fillId="46" borderId="105" xfId="74" applyFont="1" applyFill="1" applyBorder="1" applyAlignment="1" applyProtection="1">
      <alignment horizontal="center" vertical="center"/>
      <protection locked="0"/>
    </xf>
    <xf numFmtId="49" fontId="62" fillId="21" borderId="134" xfId="76" applyNumberFormat="1" applyFont="1" applyFill="1" applyBorder="1" applyAlignment="1">
      <alignment horizontal="center" vertical="center"/>
    </xf>
    <xf numFmtId="49" fontId="135" fillId="21" borderId="11" xfId="76" applyNumberFormat="1" applyFont="1" applyFill="1" applyBorder="1" applyAlignment="1">
      <alignment horizontal="center" vertical="center"/>
    </xf>
    <xf numFmtId="49" fontId="135" fillId="21" borderId="135" xfId="76" applyNumberFormat="1" applyFont="1" applyFill="1" applyBorder="1" applyAlignment="1">
      <alignment horizontal="center" vertical="center"/>
    </xf>
    <xf numFmtId="49" fontId="77" fillId="21" borderId="134" xfId="76" applyNumberFormat="1" applyFont="1" applyFill="1" applyBorder="1" applyAlignment="1">
      <alignment horizontal="center" vertical="center"/>
    </xf>
    <xf numFmtId="49" fontId="203" fillId="21" borderId="11" xfId="76" applyNumberFormat="1" applyFont="1" applyFill="1" applyBorder="1" applyAlignment="1">
      <alignment horizontal="center" vertical="center"/>
    </xf>
    <xf numFmtId="49" fontId="203" fillId="21" borderId="135" xfId="76" applyNumberFormat="1" applyFont="1" applyFill="1" applyBorder="1" applyAlignment="1">
      <alignment horizontal="center" vertical="center"/>
    </xf>
    <xf numFmtId="49" fontId="62" fillId="21" borderId="136" xfId="74" applyNumberFormat="1" applyFont="1" applyFill="1" applyBorder="1" applyAlignment="1">
      <alignment horizontal="right" vertical="center"/>
    </xf>
    <xf numFmtId="49" fontId="4" fillId="21" borderId="137" xfId="74" applyNumberFormat="1" applyFont="1" applyFill="1" applyBorder="1" applyAlignment="1">
      <alignment horizontal="center" vertical="center"/>
    </xf>
    <xf numFmtId="49" fontId="4" fillId="21" borderId="138" xfId="74" applyNumberFormat="1" applyFont="1" applyFill="1" applyBorder="1" applyAlignment="1">
      <alignment horizontal="center" vertical="center"/>
    </xf>
    <xf numFmtId="49" fontId="153" fillId="33" borderId="139" xfId="76" quotePrefix="1" applyNumberFormat="1" applyFont="1" applyFill="1" applyBorder="1" applyAlignment="1">
      <alignment horizontal="center" vertical="center"/>
    </xf>
    <xf numFmtId="49" fontId="153" fillId="33" borderId="140" xfId="76" applyNumberFormat="1" applyFont="1" applyFill="1" applyBorder="1" applyAlignment="1">
      <alignment horizontal="center" vertical="center"/>
    </xf>
    <xf numFmtId="49" fontId="153" fillId="33" borderId="141" xfId="76" applyNumberFormat="1" applyFont="1" applyFill="1" applyBorder="1" applyAlignment="1">
      <alignment horizontal="center" vertical="center"/>
    </xf>
    <xf numFmtId="49" fontId="62" fillId="21" borderId="131" xfId="74" applyNumberFormat="1" applyFont="1" applyFill="1" applyBorder="1" applyAlignment="1">
      <alignment horizontal="right" vertical="center"/>
    </xf>
    <xf numFmtId="49" fontId="4" fillId="21" borderId="10" xfId="74" applyNumberFormat="1" applyFont="1" applyFill="1" applyBorder="1" applyAlignment="1">
      <alignment horizontal="center" vertical="center"/>
    </xf>
    <xf numFmtId="49" fontId="4" fillId="21" borderId="115" xfId="74" applyNumberFormat="1" applyFont="1" applyFill="1" applyBorder="1" applyAlignment="1">
      <alignment horizontal="center" vertical="center"/>
    </xf>
    <xf numFmtId="49" fontId="153" fillId="33" borderId="142" xfId="76" quotePrefix="1" applyNumberFormat="1" applyFont="1" applyFill="1" applyBorder="1" applyAlignment="1">
      <alignment horizontal="center" vertical="center"/>
    </xf>
    <xf numFmtId="49" fontId="153" fillId="33" borderId="12" xfId="76" applyNumberFormat="1" applyFont="1" applyFill="1" applyBorder="1" applyAlignment="1">
      <alignment horizontal="center" vertical="center"/>
    </xf>
    <xf numFmtId="49" fontId="153" fillId="33" borderId="143" xfId="76" applyNumberFormat="1" applyFont="1" applyFill="1" applyBorder="1" applyAlignment="1">
      <alignment horizontal="center" vertical="center"/>
    </xf>
    <xf numFmtId="49" fontId="4" fillId="21" borderId="11" xfId="76" applyNumberFormat="1" applyFill="1" applyBorder="1" applyAlignment="1">
      <alignment horizontal="center" vertical="center"/>
    </xf>
    <xf numFmtId="49" fontId="4" fillId="21" borderId="135" xfId="76" applyNumberFormat="1" applyFill="1" applyBorder="1" applyAlignment="1">
      <alignment horizontal="center" vertical="center"/>
    </xf>
    <xf numFmtId="49" fontId="153" fillId="33" borderId="144" xfId="76" applyNumberFormat="1" applyFont="1" applyFill="1" applyBorder="1" applyAlignment="1">
      <alignment horizontal="center" vertical="center"/>
    </xf>
    <xf numFmtId="49" fontId="153" fillId="33" borderId="145" xfId="76" applyNumberFormat="1" applyFont="1" applyFill="1" applyBorder="1" applyAlignment="1">
      <alignment horizontal="center" vertical="center"/>
    </xf>
    <xf numFmtId="49" fontId="153" fillId="33" borderId="146" xfId="76" applyNumberFormat="1" applyFont="1" applyFill="1" applyBorder="1" applyAlignment="1">
      <alignment horizontal="center" vertical="center"/>
    </xf>
    <xf numFmtId="0" fontId="161" fillId="21" borderId="217" xfId="74" applyFont="1" applyFill="1" applyBorder="1"/>
    <xf numFmtId="0" fontId="161" fillId="21" borderId="10" xfId="74" applyFont="1" applyFill="1" applyBorder="1"/>
    <xf numFmtId="0" fontId="161" fillId="21" borderId="10" xfId="74" applyFont="1" applyFill="1" applyBorder="1" applyAlignment="1">
      <alignment horizontal="center"/>
    </xf>
    <xf numFmtId="1" fontId="278" fillId="64" borderId="218" xfId="74" applyNumberFormat="1" applyFont="1" applyFill="1" applyBorder="1" applyAlignment="1">
      <alignment horizontal="centerContinuous" vertical="center" wrapText="1"/>
    </xf>
    <xf numFmtId="0" fontId="9" fillId="64" borderId="217" xfId="74" applyFont="1" applyFill="1" applyBorder="1" applyAlignment="1">
      <alignment horizontal="centerContinuous" vertical="center" wrapText="1"/>
    </xf>
    <xf numFmtId="0" fontId="9" fillId="64" borderId="219" xfId="74" applyFont="1" applyFill="1" applyBorder="1" applyAlignment="1">
      <alignment horizontal="centerContinuous" vertical="center" wrapText="1"/>
    </xf>
    <xf numFmtId="0" fontId="4" fillId="21" borderId="0" xfId="74" applyFill="1"/>
    <xf numFmtId="0" fontId="32" fillId="64" borderId="218" xfId="74" applyFont="1" applyFill="1" applyBorder="1" applyAlignment="1">
      <alignment horizontal="centerContinuous" vertical="center"/>
    </xf>
    <xf numFmtId="0" fontId="32" fillId="64" borderId="217" xfId="74" applyFont="1" applyFill="1" applyBorder="1" applyAlignment="1">
      <alignment horizontal="centerContinuous" vertical="center"/>
    </xf>
    <xf numFmtId="0" fontId="4" fillId="64" borderId="217" xfId="74" applyFill="1" applyBorder="1" applyAlignment="1">
      <alignment horizontal="centerContinuous" vertical="center"/>
    </xf>
    <xf numFmtId="0" fontId="4" fillId="64" borderId="219" xfId="74" applyFill="1" applyBorder="1" applyAlignment="1">
      <alignment horizontal="centerContinuous" vertical="center"/>
    </xf>
    <xf numFmtId="176" fontId="9" fillId="0" borderId="105" xfId="74" applyNumberFormat="1" applyFont="1" applyFill="1" applyBorder="1" applyAlignment="1" applyProtection="1">
      <alignment horizontal="center" vertical="center" wrapText="1"/>
      <protection locked="0"/>
    </xf>
    <xf numFmtId="176" fontId="9" fillId="0" borderId="0" xfId="74" applyNumberFormat="1" applyFont="1" applyFill="1" applyBorder="1" applyAlignment="1" applyProtection="1">
      <alignment horizontal="center" vertical="center" wrapText="1"/>
      <protection locked="0"/>
    </xf>
    <xf numFmtId="176" fontId="9" fillId="0" borderId="106" xfId="74" applyNumberFormat="1" applyFont="1" applyFill="1" applyBorder="1" applyAlignment="1" applyProtection="1">
      <alignment horizontal="center" vertical="center" wrapText="1"/>
      <protection locked="0"/>
    </xf>
    <xf numFmtId="179" fontId="9" fillId="0" borderId="105" xfId="43" applyNumberFormat="1" applyFont="1" applyFill="1" applyBorder="1" applyAlignment="1">
      <alignment horizontal="center" vertical="center"/>
    </xf>
    <xf numFmtId="179" fontId="9" fillId="0" borderId="0" xfId="43" applyNumberFormat="1" applyFont="1" applyFill="1" applyBorder="1" applyAlignment="1">
      <alignment horizontal="center" vertical="center"/>
    </xf>
    <xf numFmtId="179" fontId="9" fillId="0" borderId="106" xfId="43" applyNumberFormat="1" applyFont="1" applyFill="1" applyBorder="1" applyAlignment="1">
      <alignment horizontal="center" vertical="center"/>
    </xf>
    <xf numFmtId="0" fontId="207" fillId="21" borderId="197" xfId="74" applyFont="1" applyFill="1" applyBorder="1" applyAlignment="1">
      <alignment horizontal="left" vertical="center"/>
    </xf>
    <xf numFmtId="0" fontId="207" fillId="21" borderId="0" xfId="74" applyFont="1" applyFill="1" applyBorder="1" applyAlignment="1">
      <alignment horizontal="left" vertical="center"/>
    </xf>
    <xf numFmtId="0" fontId="208" fillId="21" borderId="0" xfId="74" applyNumberFormat="1" applyFont="1" applyFill="1" applyBorder="1" applyAlignment="1">
      <alignment horizontal="right" vertical="center"/>
    </xf>
    <xf numFmtId="0" fontId="32" fillId="21" borderId="0" xfId="74" applyFont="1" applyFill="1" applyBorder="1" applyAlignment="1">
      <alignment horizontal="center" vertical="center"/>
    </xf>
    <xf numFmtId="2" fontId="114" fillId="21" borderId="0" xfId="74" applyNumberFormat="1" applyFont="1" applyFill="1" applyBorder="1" applyAlignment="1">
      <alignment horizontal="left" vertical="center"/>
    </xf>
    <xf numFmtId="0" fontId="4" fillId="0" borderId="151" xfId="74" applyBorder="1"/>
    <xf numFmtId="0" fontId="4" fillId="21" borderId="0" xfId="74" applyFill="1" applyBorder="1"/>
    <xf numFmtId="0" fontId="207" fillId="21" borderId="198" xfId="74" applyFont="1" applyFill="1" applyBorder="1" applyAlignment="1">
      <alignment horizontal="left" vertical="center"/>
    </xf>
    <xf numFmtId="0" fontId="209" fillId="21" borderId="0" xfId="74" applyNumberFormat="1" applyFont="1" applyFill="1" applyBorder="1" applyAlignment="1">
      <alignment horizontal="right" vertical="center"/>
    </xf>
    <xf numFmtId="0" fontId="211" fillId="21" borderId="0" xfId="74" applyFont="1" applyFill="1" applyBorder="1" applyAlignment="1">
      <alignment horizontal="center" vertical="center"/>
    </xf>
    <xf numFmtId="173" fontId="209" fillId="19" borderId="152" xfId="74" applyNumberFormat="1" applyFont="1" applyFill="1" applyBorder="1" applyAlignment="1" applyProtection="1">
      <alignment horizontal="center" vertical="center"/>
      <protection locked="0"/>
    </xf>
    <xf numFmtId="0" fontId="32" fillId="21" borderId="153" xfId="74" applyNumberFormat="1" applyFont="1" applyFill="1" applyBorder="1" applyAlignment="1" applyProtection="1">
      <alignment horizontal="center" vertical="center"/>
      <protection locked="0"/>
    </xf>
    <xf numFmtId="0" fontId="114" fillId="21" borderId="0" xfId="74" applyNumberFormat="1" applyFont="1" applyFill="1" applyBorder="1" applyAlignment="1">
      <alignment horizontal="right" vertical="center"/>
    </xf>
    <xf numFmtId="0" fontId="114" fillId="21" borderId="0" xfId="74" applyNumberFormat="1" applyFont="1" applyFill="1" applyBorder="1" applyAlignment="1">
      <alignment horizontal="left" vertical="center"/>
    </xf>
    <xf numFmtId="0" fontId="4" fillId="21" borderId="198" xfId="74" applyFill="1" applyBorder="1"/>
    <xf numFmtId="0" fontId="32" fillId="21" borderId="0" xfId="74" applyNumberFormat="1" applyFont="1" applyFill="1" applyBorder="1" applyAlignment="1">
      <alignment horizontal="right" vertical="center"/>
    </xf>
    <xf numFmtId="0" fontId="32" fillId="21" borderId="0" xfId="74" applyNumberFormat="1" applyFont="1" applyFill="1" applyBorder="1" applyAlignment="1">
      <alignment horizontal="left" vertical="center"/>
    </xf>
    <xf numFmtId="0" fontId="214" fillId="21" borderId="0" xfId="74" applyNumberFormat="1" applyFont="1" applyFill="1" applyBorder="1" applyAlignment="1">
      <alignment horizontal="left" vertical="center"/>
    </xf>
    <xf numFmtId="0" fontId="215" fillId="21" borderId="0" xfId="74" applyFont="1" applyFill="1" applyBorder="1" applyAlignment="1">
      <alignment horizontal="left" vertical="center"/>
    </xf>
    <xf numFmtId="0" fontId="216" fillId="21" borderId="0" xfId="74" applyFont="1" applyFill="1" applyBorder="1" applyAlignment="1">
      <alignment horizontal="left" vertical="center"/>
    </xf>
    <xf numFmtId="0" fontId="217" fillId="21" borderId="0" xfId="74" applyFont="1" applyFill="1" applyBorder="1" applyAlignment="1">
      <alignment horizontal="left" vertical="center"/>
    </xf>
    <xf numFmtId="176" fontId="218" fillId="49" borderId="0" xfId="74" applyNumberFormat="1" applyFont="1" applyFill="1" applyBorder="1" applyAlignment="1" applyProtection="1">
      <alignment horizontal="center" vertical="center"/>
      <protection locked="0"/>
    </xf>
    <xf numFmtId="176" fontId="219" fillId="21" borderId="0" xfId="74" applyNumberFormat="1" applyFont="1" applyFill="1" applyBorder="1" applyAlignment="1">
      <alignment vertical="center"/>
    </xf>
    <xf numFmtId="176" fontId="205" fillId="0" borderId="0" xfId="74" applyNumberFormat="1" applyFont="1" applyFill="1" applyBorder="1" applyAlignment="1" applyProtection="1">
      <alignment horizontal="center" vertical="center" wrapText="1"/>
      <protection locked="0"/>
    </xf>
    <xf numFmtId="168" fontId="221" fillId="19" borderId="0" xfId="74" applyNumberFormat="1" applyFont="1" applyFill="1" applyBorder="1" applyAlignment="1" applyProtection="1">
      <alignment horizontal="center" vertical="center"/>
      <protection locked="0"/>
    </xf>
    <xf numFmtId="168" fontId="222" fillId="19" borderId="0" xfId="74" applyNumberFormat="1" applyFont="1" applyFill="1" applyBorder="1" applyAlignment="1" applyProtection="1">
      <alignment horizontal="center" vertical="center"/>
      <protection locked="0"/>
    </xf>
    <xf numFmtId="168" fontId="223" fillId="21" borderId="0" xfId="74" applyNumberFormat="1" applyFont="1" applyFill="1" applyBorder="1" applyAlignment="1" applyProtection="1">
      <alignment horizontal="center" vertical="center"/>
      <protection locked="0"/>
    </xf>
    <xf numFmtId="0" fontId="191" fillId="21" borderId="0" xfId="74" applyFont="1" applyFill="1" applyBorder="1" applyAlignment="1">
      <alignment vertical="center"/>
    </xf>
    <xf numFmtId="0" fontId="4" fillId="21" borderId="0" xfId="74" applyFill="1" applyBorder="1" applyAlignment="1">
      <alignment vertical="center"/>
    </xf>
    <xf numFmtId="0" fontId="4" fillId="21" borderId="24" xfId="74" applyFill="1" applyBorder="1" applyAlignment="1">
      <alignment vertical="center"/>
    </xf>
    <xf numFmtId="0" fontId="4" fillId="21" borderId="10" xfId="75" applyFill="1" applyBorder="1"/>
    <xf numFmtId="9" fontId="4" fillId="21" borderId="10" xfId="74" applyNumberFormat="1" applyFill="1" applyBorder="1" applyAlignment="1">
      <alignment vertical="center"/>
    </xf>
    <xf numFmtId="0" fontId="4" fillId="21" borderId="10" xfId="74" applyFill="1" applyBorder="1" applyAlignment="1">
      <alignment vertical="center"/>
    </xf>
    <xf numFmtId="0" fontId="4" fillId="0" borderId="105" xfId="74" applyBorder="1"/>
    <xf numFmtId="0" fontId="4" fillId="21" borderId="0" xfId="75" applyFill="1" applyBorder="1"/>
    <xf numFmtId="0" fontId="93" fillId="21" borderId="105" xfId="74" applyFont="1" applyFill="1" applyBorder="1" applyAlignment="1">
      <alignment horizontal="center" vertical="center"/>
    </xf>
    <xf numFmtId="0" fontId="4" fillId="21" borderId="106" xfId="74" applyFill="1" applyBorder="1"/>
    <xf numFmtId="0" fontId="33" fillId="21" borderId="0" xfId="74" applyFont="1" applyFill="1" applyBorder="1" applyAlignment="1">
      <alignment horizontal="center" vertical="center"/>
    </xf>
    <xf numFmtId="0" fontId="36" fillId="21" borderId="0" xfId="74" applyFont="1" applyFill="1" applyBorder="1" applyAlignment="1">
      <alignment horizontal="right" vertical="center"/>
    </xf>
    <xf numFmtId="0" fontId="32" fillId="21" borderId="0" xfId="74" applyFont="1" applyFill="1" applyBorder="1" applyAlignment="1">
      <alignment horizontal="right" vertical="center"/>
    </xf>
    <xf numFmtId="176" fontId="219" fillId="21" borderId="105" xfId="74" applyNumberFormat="1" applyFont="1" applyFill="1" applyBorder="1" applyAlignment="1">
      <alignment vertical="center"/>
    </xf>
    <xf numFmtId="0" fontId="36" fillId="21" borderId="0" xfId="74" applyFont="1" applyFill="1" applyBorder="1" applyAlignment="1">
      <alignment horizontal="center" vertical="center"/>
    </xf>
    <xf numFmtId="0" fontId="93" fillId="30" borderId="105" xfId="74" applyFont="1" applyFill="1" applyBorder="1" applyAlignment="1">
      <alignment horizontal="center" vertical="center"/>
    </xf>
    <xf numFmtId="0" fontId="227" fillId="21" borderId="0" xfId="74" applyFont="1" applyFill="1" applyBorder="1" applyAlignment="1">
      <alignment horizontal="right" vertical="center"/>
    </xf>
    <xf numFmtId="0" fontId="228" fillId="21" borderId="0" xfId="75" applyFont="1" applyFill="1" applyBorder="1"/>
    <xf numFmtId="176" fontId="219" fillId="21" borderId="147" xfId="74" applyNumberFormat="1" applyFont="1" applyFill="1" applyBorder="1" applyAlignment="1">
      <alignment vertical="center"/>
    </xf>
    <xf numFmtId="176" fontId="219" fillId="21" borderId="148" xfId="74" applyNumberFormat="1" applyFont="1" applyFill="1" applyBorder="1" applyAlignment="1">
      <alignment vertical="center"/>
    </xf>
    <xf numFmtId="0" fontId="4" fillId="21" borderId="148" xfId="75" applyFill="1" applyBorder="1"/>
    <xf numFmtId="0" fontId="36" fillId="21" borderId="148" xfId="74" applyFont="1" applyFill="1" applyBorder="1" applyAlignment="1">
      <alignment horizontal="center" vertical="center"/>
    </xf>
    <xf numFmtId="176" fontId="191" fillId="21" borderId="148" xfId="74" applyNumberFormat="1" applyFont="1" applyFill="1" applyBorder="1" applyAlignment="1" applyProtection="1">
      <alignment horizontal="center" vertical="center" wrapText="1"/>
      <protection locked="0"/>
    </xf>
    <xf numFmtId="0" fontId="4" fillId="21" borderId="148" xfId="74" applyFill="1" applyBorder="1"/>
    <xf numFmtId="0" fontId="4" fillId="21" borderId="149" xfId="74" applyFill="1" applyBorder="1"/>
    <xf numFmtId="0" fontId="114" fillId="33" borderId="105" xfId="74" applyFont="1" applyFill="1" applyBorder="1" applyAlignment="1">
      <alignment horizontal="centerContinuous" vertical="center"/>
    </xf>
    <xf numFmtId="0" fontId="4" fillId="33" borderId="0" xfId="74" applyFill="1" applyBorder="1" applyAlignment="1">
      <alignment horizontal="centerContinuous" vertical="center"/>
    </xf>
    <xf numFmtId="0" fontId="4" fillId="33" borderId="0" xfId="74" applyFill="1" applyBorder="1" applyAlignment="1">
      <alignment vertical="center"/>
    </xf>
    <xf numFmtId="0" fontId="4" fillId="33" borderId="106" xfId="74" applyFill="1" applyBorder="1" applyAlignment="1">
      <alignment vertical="center"/>
    </xf>
    <xf numFmtId="0" fontId="114" fillId="51" borderId="0" xfId="74" applyFont="1" applyFill="1" applyBorder="1" applyAlignment="1">
      <alignment vertical="center"/>
    </xf>
    <xf numFmtId="0" fontId="9" fillId="51" borderId="106" xfId="74" applyFont="1" applyFill="1" applyBorder="1" applyAlignment="1">
      <alignment vertical="center"/>
    </xf>
    <xf numFmtId="0" fontId="9" fillId="21" borderId="105" xfId="74" applyFont="1" applyFill="1" applyBorder="1" applyAlignment="1">
      <alignment horizontal="center" vertical="center" wrapText="1"/>
    </xf>
    <xf numFmtId="0" fontId="9" fillId="21" borderId="0" xfId="74" applyFont="1" applyFill="1" applyBorder="1" applyAlignment="1">
      <alignment horizontal="center" vertical="center" wrapText="1"/>
    </xf>
    <xf numFmtId="2" fontId="32" fillId="21" borderId="0" xfId="74" applyNumberFormat="1" applyFont="1" applyFill="1" applyBorder="1" applyAlignment="1">
      <alignment horizontal="center" vertical="center"/>
    </xf>
    <xf numFmtId="0" fontId="32" fillId="21" borderId="0" xfId="74" applyFont="1" applyFill="1" applyBorder="1" applyAlignment="1">
      <alignment horizontal="left" vertical="center"/>
    </xf>
    <xf numFmtId="0" fontId="114" fillId="21" borderId="0" xfId="74" applyFont="1" applyFill="1" applyBorder="1" applyAlignment="1">
      <alignment vertical="center"/>
    </xf>
    <xf numFmtId="0" fontId="9" fillId="21" borderId="106" xfId="74" applyFont="1" applyFill="1" applyBorder="1" applyAlignment="1">
      <alignment vertical="center"/>
    </xf>
    <xf numFmtId="0" fontId="191" fillId="38" borderId="0" xfId="74" applyFont="1" applyFill="1" applyBorder="1" applyAlignment="1">
      <alignment horizontal="centerContinuous" vertical="center"/>
    </xf>
    <xf numFmtId="0" fontId="233" fillId="44" borderId="0" xfId="74" applyFont="1" applyFill="1" applyBorder="1" applyAlignment="1">
      <alignment horizontal="center" vertical="center" wrapText="1"/>
    </xf>
    <xf numFmtId="0" fontId="233" fillId="44" borderId="0" xfId="74" applyFont="1" applyFill="1" applyBorder="1" applyAlignment="1">
      <alignment horizontal="centerContinuous" vertical="center"/>
    </xf>
    <xf numFmtId="0" fontId="233" fillId="44" borderId="0" xfId="74" applyFont="1" applyFill="1" applyBorder="1" applyAlignment="1">
      <alignment horizontal="center" vertical="center"/>
    </xf>
    <xf numFmtId="0" fontId="233" fillId="44" borderId="106" xfId="74" applyFont="1" applyFill="1" applyBorder="1" applyAlignment="1">
      <alignment horizontal="center" vertical="center"/>
    </xf>
    <xf numFmtId="0" fontId="233" fillId="44" borderId="148" xfId="74" applyFont="1" applyFill="1" applyBorder="1" applyAlignment="1">
      <alignment horizontal="center" vertical="center"/>
    </xf>
    <xf numFmtId="0" fontId="233" fillId="44" borderId="149" xfId="74" applyFont="1" applyFill="1" applyBorder="1" applyAlignment="1">
      <alignment horizontal="center" vertical="center"/>
    </xf>
    <xf numFmtId="0" fontId="33" fillId="21" borderId="0" xfId="74" applyFont="1" applyFill="1" applyBorder="1" applyAlignment="1">
      <alignment horizontal="left" vertical="center"/>
    </xf>
    <xf numFmtId="0" fontId="4" fillId="21" borderId="24" xfId="74" applyFill="1" applyBorder="1"/>
    <xf numFmtId="0" fontId="4" fillId="21" borderId="10" xfId="74" applyFill="1" applyBorder="1"/>
    <xf numFmtId="0" fontId="4" fillId="21" borderId="25" xfId="74" applyFill="1" applyBorder="1"/>
    <xf numFmtId="0" fontId="238" fillId="21" borderId="0" xfId="74" applyFont="1" applyFill="1" applyBorder="1"/>
    <xf numFmtId="0" fontId="9" fillId="21" borderId="0" xfId="74" applyFont="1" applyFill="1" applyBorder="1"/>
    <xf numFmtId="0" fontId="9" fillId="21" borderId="106" xfId="74" applyFont="1" applyFill="1" applyBorder="1"/>
    <xf numFmtId="0" fontId="256" fillId="59" borderId="0" xfId="75" applyFont="1" applyFill="1" applyBorder="1" applyAlignment="1">
      <alignment horizontal="center" vertical="center"/>
    </xf>
    <xf numFmtId="0" fontId="4" fillId="0" borderId="0" xfId="74"/>
    <xf numFmtId="0" fontId="4" fillId="44" borderId="105" xfId="74" applyFill="1" applyBorder="1" applyAlignment="1">
      <alignment vertical="center"/>
    </xf>
    <xf numFmtId="0" fontId="4" fillId="44" borderId="0" xfId="74" applyFill="1" applyBorder="1" applyAlignment="1">
      <alignment vertical="center"/>
    </xf>
    <xf numFmtId="0" fontId="4" fillId="44" borderId="106" xfId="74" applyFill="1" applyBorder="1" applyAlignment="1">
      <alignment vertical="center"/>
    </xf>
    <xf numFmtId="0" fontId="29" fillId="0" borderId="0" xfId="74" applyFont="1" applyAlignment="1">
      <alignment horizontal="right" vertical="center"/>
    </xf>
    <xf numFmtId="0" fontId="4" fillId="44" borderId="0" xfId="74" applyFill="1" applyBorder="1" applyAlignment="1">
      <alignment horizontal="left" vertical="center"/>
    </xf>
    <xf numFmtId="0" fontId="259" fillId="44" borderId="0" xfId="74" applyFont="1" applyFill="1" applyBorder="1" applyAlignment="1">
      <alignment horizontal="right" vertical="center"/>
    </xf>
    <xf numFmtId="0" fontId="114" fillId="44" borderId="153" xfId="74" applyNumberFormat="1" applyFont="1" applyFill="1" applyBorder="1" applyAlignment="1" applyProtection="1">
      <alignment horizontal="center" vertical="center"/>
      <protection locked="0"/>
    </xf>
    <xf numFmtId="0" fontId="260" fillId="44" borderId="0" xfId="74" applyNumberFormat="1" applyFont="1" applyFill="1" applyBorder="1" applyAlignment="1">
      <alignment horizontal="right" vertical="center"/>
    </xf>
    <xf numFmtId="0" fontId="258" fillId="44" borderId="0" xfId="74" applyNumberFormat="1" applyFont="1" applyFill="1" applyBorder="1" applyAlignment="1">
      <alignment horizontal="left" vertical="center"/>
    </xf>
    <xf numFmtId="0" fontId="262" fillId="44" borderId="0" xfId="74" applyNumberFormat="1" applyFont="1" applyFill="1" applyBorder="1" applyAlignment="1">
      <alignment horizontal="right" vertical="center"/>
    </xf>
    <xf numFmtId="165" fontId="4" fillId="44" borderId="0" xfId="74" applyNumberFormat="1" applyFill="1" applyBorder="1" applyAlignment="1">
      <alignment horizontal="center" vertical="center"/>
    </xf>
    <xf numFmtId="0" fontId="258" fillId="44" borderId="0" xfId="74" applyNumberFormat="1" applyFont="1" applyFill="1" applyBorder="1" applyAlignment="1">
      <alignment horizontal="right" vertical="center"/>
    </xf>
    <xf numFmtId="0" fontId="4" fillId="44" borderId="222" xfId="74" applyFill="1" applyBorder="1" applyAlignment="1">
      <alignment horizontal="center" vertical="center"/>
    </xf>
    <xf numFmtId="0" fontId="4" fillId="0" borderId="105" xfId="74" applyBorder="1" applyAlignment="1">
      <alignment vertical="center"/>
    </xf>
    <xf numFmtId="0" fontId="258" fillId="0" borderId="0" xfId="74" applyNumberFormat="1" applyFont="1" applyBorder="1" applyAlignment="1">
      <alignment horizontal="right" vertical="center"/>
    </xf>
    <xf numFmtId="173" fontId="209" fillId="19" borderId="0" xfId="74" applyNumberFormat="1" applyFont="1" applyFill="1" applyBorder="1" applyAlignment="1" applyProtection="1">
      <alignment horizontal="center" vertical="center"/>
      <protection locked="0"/>
    </xf>
    <xf numFmtId="0" fontId="4" fillId="0" borderId="0" xfId="74" applyAlignment="1">
      <alignment vertical="center"/>
    </xf>
    <xf numFmtId="172" fontId="32" fillId="44" borderId="0" xfId="74" applyNumberFormat="1" applyFont="1" applyFill="1" applyBorder="1" applyAlignment="1">
      <alignment horizontal="center" vertical="center"/>
    </xf>
    <xf numFmtId="0" fontId="29" fillId="44" borderId="222" xfId="74" applyFont="1" applyFill="1" applyBorder="1" applyAlignment="1">
      <alignment horizontal="center" vertical="center"/>
    </xf>
    <xf numFmtId="0" fontId="4" fillId="44" borderId="131" xfId="74" applyFill="1" applyBorder="1" applyAlignment="1">
      <alignment vertical="center"/>
    </xf>
    <xf numFmtId="0" fontId="4" fillId="44" borderId="10" xfId="74" applyFill="1" applyBorder="1" applyAlignment="1">
      <alignment vertical="center"/>
    </xf>
    <xf numFmtId="0" fontId="4" fillId="44" borderId="115" xfId="74" applyFill="1" applyBorder="1" applyAlignment="1">
      <alignment vertical="center"/>
    </xf>
    <xf numFmtId="0" fontId="4" fillId="44" borderId="105" xfId="74" applyFill="1" applyBorder="1"/>
    <xf numFmtId="0" fontId="4" fillId="44" borderId="0" xfId="74" applyFill="1" applyBorder="1"/>
    <xf numFmtId="0" fontId="4" fillId="44" borderId="106" xfId="74" applyFill="1" applyBorder="1"/>
    <xf numFmtId="0" fontId="4" fillId="0" borderId="0" xfId="74" applyBorder="1"/>
    <xf numFmtId="0" fontId="29" fillId="44" borderId="105" xfId="74" applyFont="1" applyFill="1" applyBorder="1" applyAlignment="1">
      <alignment vertical="center" wrapText="1"/>
    </xf>
    <xf numFmtId="0" fontId="29" fillId="44" borderId="0" xfId="74" applyFont="1" applyFill="1" applyBorder="1" applyAlignment="1">
      <alignment vertical="center" wrapText="1"/>
    </xf>
    <xf numFmtId="0" fontId="29" fillId="0" borderId="0" xfId="74" applyFont="1" applyBorder="1" applyAlignment="1">
      <alignment horizontal="right"/>
    </xf>
    <xf numFmtId="0" fontId="259" fillId="44" borderId="0" xfId="74" applyFont="1" applyFill="1" applyBorder="1" applyAlignment="1">
      <alignment horizontal="right"/>
    </xf>
    <xf numFmtId="0" fontId="114" fillId="44" borderId="200" xfId="74" applyNumberFormat="1" applyFont="1" applyFill="1" applyBorder="1" applyAlignment="1" applyProtection="1">
      <alignment horizontal="center" vertical="center"/>
      <protection locked="0"/>
    </xf>
    <xf numFmtId="0" fontId="29" fillId="44" borderId="105" xfId="74" applyFont="1" applyFill="1" applyBorder="1" applyAlignment="1">
      <alignment vertical="center"/>
    </xf>
    <xf numFmtId="0" fontId="29" fillId="44" borderId="0" xfId="74" applyFont="1" applyFill="1" applyBorder="1" applyAlignment="1">
      <alignment vertical="center"/>
    </xf>
    <xf numFmtId="0" fontId="29" fillId="44" borderId="0" xfId="74" applyFont="1" applyFill="1" applyBorder="1" applyAlignment="1">
      <alignment horizontal="right" vertical="center"/>
    </xf>
    <xf numFmtId="0" fontId="4" fillId="44" borderId="0" xfId="74" applyFill="1" applyBorder="1" applyAlignment="1">
      <alignment horizontal="left"/>
    </xf>
    <xf numFmtId="0" fontId="4" fillId="44" borderId="10" xfId="74" applyFill="1" applyBorder="1"/>
    <xf numFmtId="0" fontId="4" fillId="44" borderId="115" xfId="74" applyFill="1" applyBorder="1"/>
    <xf numFmtId="0" fontId="32" fillId="21" borderId="0" xfId="74" applyFont="1" applyFill="1" applyBorder="1"/>
    <xf numFmtId="0" fontId="21" fillId="21" borderId="0" xfId="43" applyFill="1" applyAlignment="1">
      <alignment vertical="center"/>
    </xf>
    <xf numFmtId="0" fontId="32" fillId="64" borderId="246" xfId="43" applyFont="1" applyFill="1" applyBorder="1" applyAlignment="1" applyProtection="1">
      <alignment horizontal="centerContinuous" vertical="center"/>
      <protection locked="0"/>
    </xf>
    <xf numFmtId="0" fontId="32" fillId="64" borderId="247" xfId="43" applyFont="1" applyFill="1" applyBorder="1" applyAlignment="1" applyProtection="1">
      <alignment horizontal="centerContinuous" vertical="center"/>
      <protection locked="0"/>
    </xf>
    <xf numFmtId="0" fontId="32" fillId="64" borderId="248" xfId="43" applyFont="1" applyFill="1" applyBorder="1" applyAlignment="1" applyProtection="1">
      <alignment horizontal="right" vertical="center"/>
      <protection locked="0"/>
    </xf>
    <xf numFmtId="0" fontId="218" fillId="21" borderId="105" xfId="74" applyFont="1" applyFill="1" applyBorder="1" applyAlignment="1" applyProtection="1">
      <alignment horizontal="left" vertical="center"/>
      <protection locked="0"/>
    </xf>
    <xf numFmtId="0" fontId="218" fillId="21" borderId="203" xfId="74" applyFont="1" applyFill="1" applyBorder="1" applyAlignment="1" applyProtection="1">
      <alignment horizontal="right" vertical="center"/>
      <protection locked="0"/>
    </xf>
    <xf numFmtId="166" fontId="282" fillId="19" borderId="198" xfId="74" applyNumberFormat="1" applyFont="1" applyFill="1" applyBorder="1" applyAlignment="1" applyProtection="1">
      <alignment horizontal="center" vertical="center"/>
      <protection locked="0"/>
    </xf>
    <xf numFmtId="0" fontId="218" fillId="21" borderId="0" xfId="74" applyFont="1" applyFill="1" applyBorder="1" applyAlignment="1" applyProtection="1">
      <alignment horizontal="right" vertical="center"/>
      <protection locked="0"/>
    </xf>
    <xf numFmtId="0" fontId="222" fillId="21" borderId="0" xfId="74" applyFont="1" applyFill="1" applyBorder="1" applyAlignment="1" applyProtection="1">
      <alignment horizontal="right" vertical="center"/>
      <protection locked="0"/>
    </xf>
    <xf numFmtId="166" fontId="286" fillId="19" borderId="106" xfId="74" applyNumberFormat="1" applyFont="1" applyFill="1" applyBorder="1" applyAlignment="1" applyProtection="1">
      <alignment horizontal="center" vertical="center"/>
      <protection locked="0"/>
    </xf>
    <xf numFmtId="0" fontId="287" fillId="21" borderId="105" xfId="74" applyFont="1" applyFill="1" applyBorder="1" applyAlignment="1" applyProtection="1">
      <alignment horizontal="left" vertical="center" wrapText="1"/>
      <protection locked="0"/>
    </xf>
    <xf numFmtId="0" fontId="287" fillId="21" borderId="0" xfId="74" applyFont="1" applyFill="1" applyBorder="1" applyAlignment="1" applyProtection="1">
      <alignment horizontal="right" vertical="center" wrapText="1"/>
      <protection locked="0"/>
    </xf>
    <xf numFmtId="187" fontId="286" fillId="19" borderId="198" xfId="74" applyNumberFormat="1" applyFont="1" applyFill="1" applyBorder="1" applyAlignment="1" applyProtection="1">
      <alignment horizontal="center" vertical="center"/>
      <protection locked="0"/>
    </xf>
    <xf numFmtId="166" fontId="286" fillId="19" borderId="198" xfId="74" applyNumberFormat="1" applyFont="1" applyFill="1" applyBorder="1" applyAlignment="1" applyProtection="1">
      <alignment horizontal="center" vertical="center"/>
      <protection locked="0"/>
    </xf>
    <xf numFmtId="166" fontId="282" fillId="19" borderId="106" xfId="74" applyNumberFormat="1" applyFont="1" applyFill="1" applyBorder="1" applyAlignment="1" applyProtection="1">
      <alignment horizontal="center" vertical="center"/>
      <protection locked="0"/>
    </xf>
    <xf numFmtId="0" fontId="114" fillId="21" borderId="105" xfId="74" applyFont="1" applyFill="1" applyBorder="1" applyAlignment="1" applyProtection="1">
      <alignment horizontal="left" vertical="center"/>
      <protection locked="0"/>
    </xf>
    <xf numFmtId="0" fontId="114" fillId="21" borderId="0" xfId="74" applyFont="1" applyFill="1" applyBorder="1" applyAlignment="1" applyProtection="1">
      <alignment horizontal="right" vertical="center"/>
      <protection locked="0"/>
    </xf>
    <xf numFmtId="166" fontId="42" fillId="21" borderId="198" xfId="74" applyNumberFormat="1" applyFont="1" applyFill="1" applyBorder="1" applyAlignment="1" applyProtection="1">
      <alignment horizontal="center" vertical="center"/>
      <protection locked="0"/>
    </xf>
    <xf numFmtId="0" fontId="9" fillId="21" borderId="0" xfId="74" applyFont="1" applyFill="1" applyBorder="1" applyAlignment="1" applyProtection="1">
      <alignment horizontal="right" vertical="center"/>
      <protection locked="0"/>
    </xf>
    <xf numFmtId="166" fontId="42" fillId="21" borderId="106" xfId="74" applyNumberFormat="1" applyFont="1" applyFill="1" applyBorder="1" applyAlignment="1" applyProtection="1">
      <alignment horizontal="center" vertical="center"/>
      <protection locked="0"/>
    </xf>
    <xf numFmtId="0" fontId="9" fillId="21" borderId="105" xfId="74" applyFont="1" applyFill="1" applyBorder="1" applyAlignment="1" applyProtection="1">
      <alignment horizontal="left" vertical="center"/>
      <protection locked="0"/>
    </xf>
    <xf numFmtId="0" fontId="42" fillId="21" borderId="0" xfId="74" applyFont="1" applyFill="1" applyBorder="1" applyAlignment="1" applyProtection="1">
      <alignment horizontal="right" vertical="center"/>
      <protection locked="0"/>
    </xf>
    <xf numFmtId="187" fontId="42" fillId="21" borderId="198" xfId="74" applyNumberFormat="1" applyFont="1" applyFill="1" applyBorder="1" applyAlignment="1" applyProtection="1">
      <alignment horizontal="center" vertical="center"/>
      <protection locked="0"/>
    </xf>
    <xf numFmtId="187" fontId="42" fillId="21" borderId="106" xfId="74" applyNumberFormat="1" applyFont="1" applyFill="1" applyBorder="1" applyAlignment="1" applyProtection="1">
      <alignment horizontal="center" vertical="center"/>
      <protection locked="0"/>
    </xf>
    <xf numFmtId="0" fontId="9" fillId="38" borderId="249" xfId="74" applyFont="1" applyFill="1" applyBorder="1" applyAlignment="1" applyProtection="1">
      <alignment horizontal="left" vertical="center"/>
      <protection locked="0"/>
    </xf>
    <xf numFmtId="0" fontId="9" fillId="38" borderId="180" xfId="74" applyFont="1" applyFill="1" applyBorder="1" applyAlignment="1" applyProtection="1">
      <alignment horizontal="right" vertical="center"/>
      <protection locked="0"/>
    </xf>
    <xf numFmtId="166" fontId="42" fillId="38" borderId="180" xfId="74" applyNumberFormat="1" applyFont="1" applyFill="1" applyBorder="1" applyAlignment="1" applyProtection="1">
      <alignment horizontal="center" vertical="center"/>
      <protection locked="0"/>
    </xf>
    <xf numFmtId="0" fontId="9" fillId="38" borderId="180" xfId="60" applyFill="1" applyBorder="1" applyProtection="1">
      <protection hidden="1"/>
    </xf>
    <xf numFmtId="0" fontId="42" fillId="38" borderId="180" xfId="74" applyFont="1" applyFill="1" applyBorder="1" applyAlignment="1" applyProtection="1">
      <alignment horizontal="right" vertical="center"/>
      <protection locked="0"/>
    </xf>
    <xf numFmtId="187" fontId="42" fillId="38" borderId="180" xfId="74" applyNumberFormat="1" applyFont="1" applyFill="1" applyBorder="1" applyAlignment="1" applyProtection="1">
      <alignment horizontal="center" vertical="center"/>
      <protection locked="0"/>
    </xf>
    <xf numFmtId="187" fontId="42" fillId="38" borderId="189" xfId="74" applyNumberFormat="1" applyFont="1" applyFill="1" applyBorder="1" applyAlignment="1" applyProtection="1">
      <alignment horizontal="center" vertical="center"/>
      <protection locked="0"/>
    </xf>
    <xf numFmtId="0" fontId="222" fillId="21" borderId="105" xfId="74" applyFont="1" applyFill="1" applyBorder="1" applyAlignment="1" applyProtection="1">
      <alignment horizontal="left" vertical="center"/>
      <protection locked="0"/>
    </xf>
    <xf numFmtId="168" fontId="231" fillId="19" borderId="198" xfId="74" applyNumberFormat="1" applyFont="1" applyFill="1" applyBorder="1" applyAlignment="1" applyProtection="1">
      <alignment horizontal="center" vertical="center"/>
      <protection locked="0"/>
    </xf>
    <xf numFmtId="0" fontId="42" fillId="21" borderId="131" xfId="74" applyFont="1" applyFill="1" applyBorder="1" applyAlignment="1" applyProtection="1">
      <alignment horizontal="left" vertical="center"/>
      <protection locked="0"/>
    </xf>
    <xf numFmtId="0" fontId="42" fillId="21" borderId="10" xfId="74" applyFont="1" applyFill="1" applyBorder="1" applyAlignment="1" applyProtection="1">
      <alignment horizontal="right" vertical="center"/>
      <protection locked="0"/>
    </xf>
    <xf numFmtId="187" fontId="42" fillId="21" borderId="25" xfId="74" applyNumberFormat="1" applyFont="1" applyFill="1" applyBorder="1" applyAlignment="1" applyProtection="1">
      <alignment horizontal="center" vertical="center"/>
      <protection locked="0"/>
    </xf>
    <xf numFmtId="0" fontId="9" fillId="21" borderId="10" xfId="74" applyFont="1" applyFill="1" applyBorder="1" applyAlignment="1" applyProtection="1">
      <alignment horizontal="right" vertical="center"/>
      <protection locked="0"/>
    </xf>
    <xf numFmtId="166" fontId="42" fillId="21" borderId="25" xfId="74" applyNumberFormat="1" applyFont="1" applyFill="1" applyBorder="1" applyAlignment="1" applyProtection="1">
      <alignment horizontal="center" vertical="center"/>
      <protection locked="0"/>
    </xf>
    <xf numFmtId="187" fontId="42" fillId="21" borderId="115" xfId="74" applyNumberFormat="1" applyFont="1" applyFill="1" applyBorder="1" applyAlignment="1" applyProtection="1">
      <alignment horizontal="center" vertical="center"/>
      <protection locked="0"/>
    </xf>
    <xf numFmtId="0" fontId="34" fillId="64" borderId="246" xfId="43" applyFont="1" applyFill="1" applyBorder="1" applyAlignment="1" applyProtection="1">
      <alignment horizontal="centerContinuous" vertical="center"/>
      <protection locked="0"/>
    </xf>
    <xf numFmtId="0" fontId="218" fillId="44" borderId="105" xfId="74" applyFont="1" applyFill="1" applyBorder="1" applyAlignment="1" applyProtection="1">
      <alignment horizontal="left" vertical="center"/>
      <protection locked="0"/>
    </xf>
    <xf numFmtId="0" fontId="218" fillId="44" borderId="0" xfId="74" applyFont="1" applyFill="1" applyBorder="1" applyAlignment="1" applyProtection="1">
      <alignment horizontal="right" vertical="center"/>
      <protection locked="0"/>
    </xf>
    <xf numFmtId="188" fontId="218" fillId="19" borderId="198" xfId="74" applyNumberFormat="1" applyFont="1" applyFill="1" applyBorder="1" applyAlignment="1" applyProtection="1">
      <alignment horizontal="center" vertical="center"/>
      <protection locked="0"/>
    </xf>
    <xf numFmtId="188" fontId="218" fillId="19" borderId="106" xfId="74" applyNumberFormat="1" applyFont="1" applyFill="1" applyBorder="1" applyAlignment="1" applyProtection="1">
      <alignment horizontal="center" vertical="center"/>
      <protection locked="0"/>
    </xf>
    <xf numFmtId="0" fontId="222" fillId="44" borderId="105" xfId="74" applyFont="1" applyFill="1" applyBorder="1" applyAlignment="1" applyProtection="1">
      <alignment horizontal="left" vertical="center"/>
      <protection locked="0"/>
    </xf>
    <xf numFmtId="0" fontId="222" fillId="44" borderId="0" xfId="74" applyFont="1" applyFill="1" applyBorder="1" applyAlignment="1" applyProtection="1">
      <alignment horizontal="right" vertical="center"/>
      <protection locked="0"/>
    </xf>
    <xf numFmtId="168" fontId="222" fillId="19" borderId="198" xfId="74" applyNumberFormat="1" applyFont="1" applyFill="1" applyBorder="1" applyAlignment="1" applyProtection="1">
      <alignment horizontal="center" vertical="center"/>
      <protection locked="0"/>
    </xf>
    <xf numFmtId="188" fontId="222" fillId="19" borderId="198" xfId="74" applyNumberFormat="1" applyFont="1" applyFill="1" applyBorder="1" applyAlignment="1" applyProtection="1">
      <alignment horizontal="center" vertical="center"/>
      <protection locked="0"/>
    </xf>
    <xf numFmtId="188" fontId="222" fillId="19" borderId="106" xfId="74" applyNumberFormat="1" applyFont="1" applyFill="1" applyBorder="1" applyAlignment="1" applyProtection="1">
      <alignment horizontal="center" vertical="center"/>
      <protection locked="0"/>
    </xf>
    <xf numFmtId="0" fontId="9" fillId="44" borderId="105" xfId="74" applyFont="1" applyFill="1" applyBorder="1" applyAlignment="1" applyProtection="1">
      <alignment horizontal="left" vertical="center"/>
      <protection locked="0"/>
    </xf>
    <xf numFmtId="0" fontId="9" fillId="44" borderId="0" xfId="74" applyFont="1" applyFill="1" applyBorder="1" applyAlignment="1" applyProtection="1">
      <alignment horizontal="right" vertical="center"/>
      <protection locked="0"/>
    </xf>
    <xf numFmtId="188" fontId="9" fillId="44" borderId="198" xfId="74" applyNumberFormat="1" applyFont="1" applyFill="1" applyBorder="1" applyAlignment="1" applyProtection="1">
      <alignment horizontal="left" vertical="center"/>
      <protection locked="0"/>
    </xf>
    <xf numFmtId="188" fontId="9" fillId="44" borderId="106" xfId="74" applyNumberFormat="1" applyFont="1" applyFill="1" applyBorder="1" applyAlignment="1" applyProtection="1">
      <alignment horizontal="left" vertical="center"/>
      <protection locked="0"/>
    </xf>
    <xf numFmtId="0" fontId="9" fillId="44" borderId="131" xfId="74" applyFont="1" applyFill="1" applyBorder="1" applyAlignment="1" applyProtection="1">
      <alignment horizontal="left" vertical="center"/>
      <protection locked="0"/>
    </xf>
    <xf numFmtId="0" fontId="9" fillId="44" borderId="10" xfId="74" applyFont="1" applyFill="1" applyBorder="1" applyAlignment="1" applyProtection="1">
      <alignment horizontal="right" vertical="center"/>
      <protection locked="0"/>
    </xf>
    <xf numFmtId="176" fontId="9" fillId="44" borderId="25" xfId="74" applyNumberFormat="1" applyFont="1" applyFill="1" applyBorder="1" applyAlignment="1" applyProtection="1">
      <alignment horizontal="left" vertical="center"/>
      <protection locked="0"/>
    </xf>
    <xf numFmtId="9" fontId="9" fillId="44" borderId="25" xfId="74" applyNumberFormat="1" applyFont="1" applyFill="1" applyBorder="1" applyAlignment="1" applyProtection="1">
      <alignment horizontal="left" vertical="center"/>
      <protection locked="0"/>
    </xf>
    <xf numFmtId="9" fontId="9" fillId="44" borderId="115" xfId="74" applyNumberFormat="1" applyFont="1" applyFill="1" applyBorder="1" applyAlignment="1" applyProtection="1">
      <alignment horizontal="left" vertical="center"/>
      <protection locked="0"/>
    </xf>
    <xf numFmtId="0" fontId="218" fillId="44" borderId="122" xfId="74" applyFont="1" applyFill="1" applyBorder="1" applyAlignment="1" applyProtection="1">
      <alignment horizontal="left" vertical="center"/>
      <protection locked="0"/>
    </xf>
    <xf numFmtId="0" fontId="218" fillId="44" borderId="193" xfId="74" applyFont="1" applyFill="1" applyBorder="1" applyAlignment="1" applyProtection="1">
      <alignment horizontal="right" vertical="center"/>
      <protection locked="0"/>
    </xf>
    <xf numFmtId="188" fontId="218" fillId="19" borderId="114" xfId="74" applyNumberFormat="1" applyFont="1" applyFill="1" applyBorder="1" applyAlignment="1" applyProtection="1">
      <alignment horizontal="center" vertical="center"/>
      <protection locked="0"/>
    </xf>
    <xf numFmtId="176" fontId="9" fillId="44" borderId="198" xfId="74" applyNumberFormat="1" applyFont="1" applyFill="1" applyBorder="1" applyAlignment="1" applyProtection="1">
      <alignment horizontal="left" vertical="center"/>
      <protection locked="0"/>
    </xf>
    <xf numFmtId="0" fontId="289" fillId="21" borderId="0" xfId="74" applyFont="1" applyFill="1" applyAlignment="1">
      <alignment vertical="center"/>
    </xf>
    <xf numFmtId="0" fontId="290" fillId="21" borderId="0" xfId="74" applyFont="1" applyFill="1" applyAlignment="1">
      <alignment horizontal="left" vertical="center"/>
    </xf>
    <xf numFmtId="0" fontId="290" fillId="21" borderId="0" xfId="74" applyFont="1" applyFill="1" applyAlignment="1">
      <alignment horizontal="right" vertical="center"/>
    </xf>
    <xf numFmtId="0" fontId="291" fillId="21" borderId="0" xfId="74" applyFont="1" applyFill="1" applyAlignment="1">
      <alignment vertical="center"/>
    </xf>
    <xf numFmtId="0" fontId="292" fillId="21" borderId="0" xfId="74" applyFont="1" applyFill="1" applyAlignment="1">
      <alignment vertical="center"/>
    </xf>
    <xf numFmtId="0" fontId="4" fillId="21" borderId="0" xfId="76" applyFill="1"/>
    <xf numFmtId="0" fontId="4" fillId="0" borderId="0" xfId="76"/>
    <xf numFmtId="0" fontId="171" fillId="53" borderId="253" xfId="69" applyFont="1" applyFill="1" applyBorder="1" applyAlignment="1">
      <alignment horizontal="left" vertical="center"/>
    </xf>
    <xf numFmtId="0" fontId="41" fillId="53" borderId="254" xfId="69" applyFont="1" applyFill="1" applyBorder="1" applyAlignment="1">
      <alignment horizontal="left" vertical="center"/>
    </xf>
    <xf numFmtId="0" fontId="241" fillId="53" borderId="254" xfId="69" applyFont="1" applyFill="1" applyBorder="1" applyAlignment="1">
      <alignment horizontal="left" vertical="center"/>
    </xf>
    <xf numFmtId="0" fontId="242" fillId="53" borderId="254" xfId="69" applyFont="1" applyFill="1" applyBorder="1" applyAlignment="1">
      <alignment horizontal="centerContinuous" vertical="center"/>
    </xf>
    <xf numFmtId="0" fontId="241" fillId="53" borderId="254" xfId="69" applyFont="1" applyFill="1" applyBorder="1" applyAlignment="1">
      <alignment horizontal="centerContinuous" vertical="center"/>
    </xf>
    <xf numFmtId="0" fontId="243" fillId="53" borderId="255" xfId="69" applyFont="1" applyFill="1" applyBorder="1" applyAlignment="1">
      <alignment horizontal="right" vertical="center"/>
    </xf>
    <xf numFmtId="0" fontId="114" fillId="21" borderId="0" xfId="69" applyFont="1" applyFill="1" applyAlignment="1" applyProtection="1"/>
    <xf numFmtId="0" fontId="9" fillId="21" borderId="0" xfId="69" applyFont="1" applyFill="1"/>
    <xf numFmtId="0" fontId="191" fillId="21" borderId="0" xfId="69" applyFill="1"/>
    <xf numFmtId="0" fontId="171" fillId="53" borderId="218" xfId="69" applyFont="1" applyFill="1" applyBorder="1" applyAlignment="1">
      <alignment vertical="center"/>
    </xf>
    <xf numFmtId="0" fontId="171" fillId="53" borderId="217" xfId="69" applyFont="1" applyFill="1" applyBorder="1" applyAlignment="1">
      <alignment vertical="center"/>
    </xf>
    <xf numFmtId="0" fontId="120" fillId="53" borderId="219" xfId="69" applyFont="1" applyFill="1" applyBorder="1" applyAlignment="1">
      <alignment horizontal="right" vertical="center"/>
    </xf>
    <xf numFmtId="0" fontId="209" fillId="54" borderId="263" xfId="69" applyNumberFormat="1" applyFont="1" applyFill="1" applyBorder="1" applyAlignment="1" applyProtection="1">
      <alignment horizontal="center" vertical="center"/>
      <protection locked="0"/>
    </xf>
    <xf numFmtId="0" fontId="209" fillId="54" borderId="263" xfId="69" applyFont="1" applyFill="1" applyBorder="1" applyAlignment="1" applyProtection="1">
      <alignment horizontal="left" vertical="center"/>
      <protection locked="0"/>
    </xf>
    <xf numFmtId="183" fontId="32" fillId="21" borderId="263" xfId="69" applyNumberFormat="1" applyFont="1" applyFill="1" applyBorder="1" applyAlignment="1" applyProtection="1">
      <alignment horizontal="right" vertical="center"/>
      <protection locked="0"/>
    </xf>
    <xf numFmtId="184" fontId="32" fillId="21" borderId="263" xfId="76" applyNumberFormat="1" applyFont="1" applyFill="1" applyBorder="1" applyAlignment="1" applyProtection="1">
      <alignment horizontal="center" vertical="center"/>
    </xf>
    <xf numFmtId="184" fontId="32" fillId="21" borderId="180" xfId="76" applyNumberFormat="1" applyFont="1" applyFill="1" applyBorder="1" applyAlignment="1" applyProtection="1">
      <alignment horizontal="center" vertical="center"/>
    </xf>
    <xf numFmtId="184" fontId="32" fillId="21" borderId="186" xfId="76" applyNumberFormat="1" applyFont="1" applyFill="1" applyBorder="1" applyAlignment="1" applyProtection="1">
      <alignment horizontal="center" vertical="center"/>
    </xf>
    <xf numFmtId="185" fontId="32" fillId="21" borderId="180" xfId="76" applyNumberFormat="1" applyFont="1" applyFill="1" applyBorder="1" applyAlignment="1" applyProtection="1">
      <alignment horizontal="center" vertical="center"/>
    </xf>
    <xf numFmtId="185" fontId="32" fillId="21" borderId="186" xfId="76" applyNumberFormat="1" applyFont="1" applyFill="1" applyBorder="1" applyAlignment="1" applyProtection="1">
      <alignment horizontal="center" vertical="center"/>
    </xf>
    <xf numFmtId="184" fontId="32" fillId="38" borderId="0" xfId="76" applyNumberFormat="1" applyFont="1" applyFill="1" applyBorder="1" applyAlignment="1" applyProtection="1">
      <alignment horizontal="center" vertical="center"/>
    </xf>
    <xf numFmtId="0" fontId="119" fillId="53" borderId="219" xfId="69" applyFont="1" applyFill="1" applyBorder="1" applyAlignment="1">
      <alignment horizontal="right" vertical="center"/>
    </xf>
    <xf numFmtId="184" fontId="32" fillId="21" borderId="0" xfId="76" applyNumberFormat="1" applyFont="1" applyFill="1" applyBorder="1" applyAlignment="1" applyProtection="1">
      <alignment horizontal="center" vertical="center"/>
    </xf>
    <xf numFmtId="184" fontId="32" fillId="21" borderId="148" xfId="76" applyNumberFormat="1" applyFont="1" applyFill="1" applyBorder="1" applyAlignment="1" applyProtection="1">
      <alignment horizontal="center" vertical="center"/>
    </xf>
    <xf numFmtId="0" fontId="171" fillId="57" borderId="267" xfId="69" applyFont="1" applyFill="1" applyBorder="1" applyAlignment="1">
      <alignment horizontal="left" vertical="center"/>
    </xf>
    <xf numFmtId="0" fontId="41" fillId="57" borderId="268" xfId="69" applyFont="1" applyFill="1" applyBorder="1" applyAlignment="1">
      <alignment horizontal="left" vertical="center"/>
    </xf>
    <xf numFmtId="0" fontId="241" fillId="57" borderId="268" xfId="69" applyFont="1" applyFill="1" applyBorder="1" applyAlignment="1">
      <alignment horizontal="left" vertical="center"/>
    </xf>
    <xf numFmtId="0" fontId="242" fillId="57" borderId="268" xfId="69" applyFont="1" applyFill="1" applyBorder="1" applyAlignment="1">
      <alignment horizontal="centerContinuous" vertical="center"/>
    </xf>
    <xf numFmtId="0" fontId="241" fillId="57" borderId="268" xfId="69" applyFont="1" applyFill="1" applyBorder="1" applyAlignment="1">
      <alignment horizontal="centerContinuous" vertical="center"/>
    </xf>
    <xf numFmtId="0" fontId="171" fillId="57" borderId="269" xfId="69" applyFont="1" applyFill="1" applyBorder="1" applyAlignment="1">
      <alignment horizontal="right" vertical="center"/>
    </xf>
    <xf numFmtId="0" fontId="41" fillId="57" borderId="263" xfId="69" applyFont="1" applyFill="1" applyBorder="1" applyAlignment="1">
      <alignment horizontal="left" vertical="center"/>
    </xf>
    <xf numFmtId="0" fontId="241" fillId="57" borderId="263" xfId="69" applyFont="1" applyFill="1" applyBorder="1" applyAlignment="1">
      <alignment horizontal="left" vertical="center"/>
    </xf>
    <xf numFmtId="0" fontId="242" fillId="57" borderId="263" xfId="69" applyFont="1" applyFill="1" applyBorder="1" applyAlignment="1">
      <alignment horizontal="centerContinuous" vertical="center"/>
    </xf>
    <xf numFmtId="0" fontId="241" fillId="57" borderId="263" xfId="69" applyFont="1" applyFill="1" applyBorder="1" applyAlignment="1">
      <alignment horizontal="centerContinuous" vertical="center"/>
    </xf>
    <xf numFmtId="184" fontId="250" fillId="21" borderId="10" xfId="76" applyNumberFormat="1" applyFont="1" applyFill="1" applyBorder="1" applyAlignment="1" applyProtection="1">
      <alignment horizontal="center" vertical="center"/>
    </xf>
    <xf numFmtId="0" fontId="171" fillId="58" borderId="267" xfId="69" applyFont="1" applyFill="1" applyBorder="1" applyAlignment="1">
      <alignment horizontal="left" vertical="center"/>
    </xf>
    <xf numFmtId="0" fontId="41" fillId="58" borderId="268" xfId="69" applyFont="1" applyFill="1" applyBorder="1" applyAlignment="1">
      <alignment horizontal="left" vertical="center"/>
    </xf>
    <xf numFmtId="0" fontId="241" fillId="58" borderId="268" xfId="69" applyFont="1" applyFill="1" applyBorder="1" applyAlignment="1">
      <alignment horizontal="left" vertical="center"/>
    </xf>
    <xf numFmtId="0" fontId="242" fillId="58" borderId="268" xfId="69" applyFont="1" applyFill="1" applyBorder="1" applyAlignment="1">
      <alignment horizontal="centerContinuous" vertical="center"/>
    </xf>
    <xf numFmtId="0" fontId="241" fillId="58" borderId="268" xfId="69" applyFont="1" applyFill="1" applyBorder="1" applyAlignment="1">
      <alignment horizontal="centerContinuous" vertical="center"/>
    </xf>
    <xf numFmtId="0" fontId="171" fillId="58" borderId="269" xfId="69" applyFont="1" applyFill="1" applyBorder="1" applyAlignment="1">
      <alignment horizontal="right" vertical="center"/>
    </xf>
    <xf numFmtId="0" fontId="41" fillId="58" borderId="263" xfId="69" applyFont="1" applyFill="1" applyBorder="1" applyAlignment="1">
      <alignment horizontal="left" vertical="center"/>
    </xf>
    <xf numFmtId="0" fontId="241" fillId="58" borderId="263" xfId="69" applyFont="1" applyFill="1" applyBorder="1" applyAlignment="1">
      <alignment horizontal="left" vertical="center"/>
    </xf>
    <xf numFmtId="0" fontId="242" fillId="58" borderId="263" xfId="69" applyFont="1" applyFill="1" applyBorder="1" applyAlignment="1">
      <alignment horizontal="centerContinuous" vertical="center"/>
    </xf>
    <xf numFmtId="0" fontId="241" fillId="58" borderId="263" xfId="69" applyFont="1" applyFill="1" applyBorder="1" applyAlignment="1">
      <alignment horizontal="centerContinuous" vertical="center"/>
    </xf>
    <xf numFmtId="184" fontId="62" fillId="21" borderId="10" xfId="76" applyNumberFormat="1" applyFont="1" applyFill="1" applyBorder="1" applyAlignment="1" applyProtection="1">
      <alignment horizontal="center" vertical="center"/>
    </xf>
    <xf numFmtId="0" fontId="4" fillId="0" borderId="0" xfId="76" applyAlignment="1">
      <alignment vertical="center"/>
    </xf>
    <xf numFmtId="0" fontId="4" fillId="21" borderId="0" xfId="76" applyFill="1" applyAlignment="1">
      <alignment vertical="center"/>
    </xf>
    <xf numFmtId="0" fontId="4" fillId="0" borderId="0" xfId="76" applyFill="1" applyAlignment="1">
      <alignment vertical="center"/>
    </xf>
    <xf numFmtId="0" fontId="297" fillId="0" borderId="0" xfId="76" applyFont="1" applyFill="1" applyAlignment="1">
      <alignment vertical="center"/>
    </xf>
    <xf numFmtId="0" fontId="36" fillId="21" borderId="0" xfId="76" applyFont="1" applyFill="1" applyAlignment="1">
      <alignment vertical="center"/>
    </xf>
    <xf numFmtId="0" fontId="191" fillId="52" borderId="202" xfId="76" applyFont="1" applyFill="1" applyBorder="1" applyAlignment="1">
      <alignment horizontal="left" vertical="center"/>
    </xf>
    <xf numFmtId="0" fontId="36" fillId="52" borderId="203" xfId="76" applyFont="1" applyFill="1" applyBorder="1" applyAlignment="1">
      <alignment horizontal="left" vertical="center"/>
    </xf>
    <xf numFmtId="0" fontId="36" fillId="52" borderId="225" xfId="76" applyFont="1" applyFill="1" applyBorder="1" applyAlignment="1">
      <alignment horizontal="left" vertical="center"/>
    </xf>
    <xf numFmtId="0" fontId="191" fillId="52" borderId="0" xfId="76" applyFont="1" applyFill="1" applyBorder="1" applyAlignment="1">
      <alignment horizontal="left" vertical="center"/>
    </xf>
    <xf numFmtId="0" fontId="36" fillId="52" borderId="0" xfId="76" applyFont="1" applyFill="1" applyBorder="1" applyAlignment="1">
      <alignment horizontal="left" vertical="center"/>
    </xf>
    <xf numFmtId="0" fontId="36" fillId="52" borderId="106" xfId="76" applyFont="1" applyFill="1" applyBorder="1" applyAlignment="1">
      <alignment horizontal="left" vertical="center"/>
    </xf>
    <xf numFmtId="0" fontId="36" fillId="0" borderId="274" xfId="76" applyFont="1" applyBorder="1" applyAlignment="1">
      <alignment horizontal="center" vertical="center"/>
    </xf>
    <xf numFmtId="0" fontId="299" fillId="19" borderId="182" xfId="76" applyFont="1" applyFill="1" applyBorder="1" applyAlignment="1">
      <alignment horizontal="center" vertical="center"/>
    </xf>
    <xf numFmtId="165" fontId="286" fillId="19" borderId="182" xfId="76" applyNumberFormat="1" applyFont="1" applyFill="1" applyBorder="1" applyAlignment="1">
      <alignment horizontal="center" vertical="center"/>
    </xf>
    <xf numFmtId="0" fontId="231" fillId="19" borderId="181" xfId="69" applyFont="1" applyFill="1" applyBorder="1" applyAlignment="1" applyProtection="1">
      <alignment horizontal="center" vertical="center"/>
      <protection locked="0"/>
    </xf>
    <xf numFmtId="168" fontId="218" fillId="19" borderId="181" xfId="76" applyNumberFormat="1" applyFont="1" applyFill="1" applyBorder="1" applyAlignment="1" applyProtection="1">
      <alignment horizontal="center" vertical="center"/>
      <protection locked="0"/>
    </xf>
    <xf numFmtId="165" fontId="9" fillId="44" borderId="182" xfId="76" applyNumberFormat="1" applyFont="1" applyFill="1" applyBorder="1" applyAlignment="1">
      <alignment vertical="center"/>
    </xf>
    <xf numFmtId="165" fontId="31" fillId="21" borderId="183" xfId="76" applyNumberFormat="1" applyFont="1" applyFill="1" applyBorder="1" applyAlignment="1">
      <alignment vertical="center"/>
    </xf>
    <xf numFmtId="165" fontId="36" fillId="44" borderId="182" xfId="76" applyNumberFormat="1" applyFont="1" applyFill="1" applyBorder="1" applyAlignment="1">
      <alignment vertical="center"/>
    </xf>
    <xf numFmtId="165" fontId="31" fillId="21" borderId="182" xfId="76" applyNumberFormat="1" applyFont="1" applyFill="1" applyBorder="1" applyAlignment="1">
      <alignment vertical="center"/>
    </xf>
    <xf numFmtId="0" fontId="9" fillId="21" borderId="0" xfId="76" applyFont="1" applyFill="1" applyAlignment="1">
      <alignment vertical="center"/>
    </xf>
    <xf numFmtId="0" fontId="36" fillId="64" borderId="274" xfId="76" applyFont="1" applyFill="1" applyBorder="1" applyAlignment="1">
      <alignment horizontal="center" vertical="center"/>
    </xf>
    <xf numFmtId="0" fontId="300" fillId="19" borderId="182" xfId="76" applyFont="1" applyFill="1" applyBorder="1" applyAlignment="1">
      <alignment horizontal="center" vertical="center"/>
    </xf>
    <xf numFmtId="165" fontId="300" fillId="19" borderId="181" xfId="76" applyNumberFormat="1" applyFont="1" applyFill="1" applyBorder="1" applyAlignment="1">
      <alignment horizontal="center" vertical="center"/>
    </xf>
    <xf numFmtId="0" fontId="300" fillId="19" borderId="181" xfId="76" applyFont="1" applyFill="1" applyBorder="1" applyAlignment="1">
      <alignment horizontal="center" vertical="center"/>
    </xf>
    <xf numFmtId="165" fontId="42" fillId="59" borderId="181" xfId="76" applyNumberFormat="1" applyFont="1" applyFill="1" applyBorder="1" applyAlignment="1">
      <alignment horizontal="center" vertical="center"/>
    </xf>
    <xf numFmtId="168" fontId="301" fillId="49" borderId="180" xfId="76" applyNumberFormat="1" applyFont="1" applyFill="1" applyBorder="1" applyAlignment="1" applyProtection="1">
      <alignment horizontal="center" vertical="center"/>
      <protection locked="0"/>
    </xf>
    <xf numFmtId="0" fontId="205" fillId="21" borderId="0" xfId="76" applyFont="1" applyFill="1" applyBorder="1" applyAlignment="1">
      <alignment vertical="center"/>
    </xf>
    <xf numFmtId="0" fontId="281" fillId="21" borderId="106" xfId="76" applyFont="1" applyFill="1" applyBorder="1" applyAlignment="1">
      <alignment vertical="top"/>
    </xf>
    <xf numFmtId="165" fontId="286" fillId="19" borderId="181" xfId="76" applyNumberFormat="1" applyFont="1" applyFill="1" applyBorder="1" applyAlignment="1">
      <alignment horizontal="center" vertical="center"/>
    </xf>
    <xf numFmtId="0" fontId="36" fillId="38" borderId="0" xfId="76" applyFont="1" applyFill="1" applyBorder="1" applyAlignment="1">
      <alignment horizontal="right" vertical="center"/>
    </xf>
    <xf numFmtId="2" fontId="205" fillId="38" borderId="0" xfId="76" applyNumberFormat="1" applyFont="1" applyFill="1" applyBorder="1" applyAlignment="1">
      <alignment horizontal="center" vertical="center"/>
    </xf>
    <xf numFmtId="0" fontId="36" fillId="38" borderId="0" xfId="76" applyFont="1" applyFill="1" applyBorder="1" applyAlignment="1">
      <alignment vertical="center"/>
    </xf>
    <xf numFmtId="0" fontId="222" fillId="38" borderId="0" xfId="76" applyFont="1" applyFill="1" applyBorder="1" applyAlignment="1">
      <alignment vertical="top"/>
    </xf>
    <xf numFmtId="0" fontId="222" fillId="38" borderId="106" xfId="76" applyFont="1" applyFill="1" applyBorder="1" applyAlignment="1">
      <alignment vertical="top"/>
    </xf>
    <xf numFmtId="0" fontId="36" fillId="38" borderId="10" xfId="76" applyFont="1" applyFill="1" applyBorder="1" applyAlignment="1">
      <alignment horizontal="right" vertical="center"/>
    </xf>
    <xf numFmtId="2" fontId="205" fillId="38" borderId="10" xfId="76" applyNumberFormat="1" applyFont="1" applyFill="1" applyBorder="1" applyAlignment="1">
      <alignment horizontal="center" vertical="center"/>
    </xf>
    <xf numFmtId="0" fontId="36" fillId="38" borderId="10" xfId="76" applyFont="1" applyFill="1" applyBorder="1" applyAlignment="1">
      <alignment vertical="center"/>
    </xf>
    <xf numFmtId="0" fontId="222" fillId="38" borderId="10" xfId="76" applyFont="1" applyFill="1" applyBorder="1" applyAlignment="1">
      <alignment vertical="top"/>
    </xf>
    <xf numFmtId="0" fontId="222" fillId="38" borderId="115" xfId="76" applyFont="1" applyFill="1" applyBorder="1" applyAlignment="1">
      <alignment vertical="top"/>
    </xf>
    <xf numFmtId="0" fontId="305" fillId="21" borderId="0" xfId="76" applyFont="1" applyFill="1" applyAlignment="1">
      <alignment vertical="center"/>
    </xf>
    <xf numFmtId="1" fontId="36" fillId="44" borderId="181" xfId="76" applyNumberFormat="1" applyFont="1" applyFill="1" applyBorder="1" applyAlignment="1">
      <alignment horizontal="center" vertical="center"/>
    </xf>
    <xf numFmtId="0" fontId="303" fillId="19" borderId="180" xfId="76" applyFont="1" applyFill="1" applyBorder="1" applyAlignment="1">
      <alignment horizontal="center" vertical="center" wrapText="1"/>
    </xf>
    <xf numFmtId="0" fontId="222" fillId="55" borderId="180" xfId="69" applyNumberFormat="1" applyFont="1" applyFill="1" applyBorder="1" applyAlignment="1" applyProtection="1">
      <alignment horizontal="center" vertical="center"/>
      <protection locked="0"/>
    </xf>
    <xf numFmtId="0" fontId="42" fillId="0" borderId="180" xfId="69" applyNumberFormat="1" applyFont="1" applyFill="1" applyBorder="1" applyAlignment="1" applyProtection="1">
      <alignment horizontal="center" vertical="center"/>
      <protection locked="0"/>
    </xf>
    <xf numFmtId="172" fontId="33" fillId="44" borderId="183" xfId="76" applyNumberFormat="1" applyFont="1" applyFill="1" applyBorder="1" applyAlignment="1" applyProtection="1">
      <alignment horizontal="center" vertical="center"/>
      <protection locked="0"/>
    </xf>
    <xf numFmtId="190" fontId="33" fillId="0" borderId="180" xfId="69" applyNumberFormat="1" applyFont="1" applyFill="1" applyBorder="1" applyAlignment="1" applyProtection="1">
      <alignment horizontal="right" vertical="center"/>
      <protection locked="0"/>
    </xf>
    <xf numFmtId="184" fontId="33" fillId="0" borderId="180" xfId="76" applyNumberFormat="1" applyFont="1" applyFill="1" applyBorder="1" applyAlignment="1" applyProtection="1">
      <alignment horizontal="center" vertical="center"/>
    </xf>
    <xf numFmtId="1" fontId="9" fillId="0" borderId="180" xfId="69" applyNumberFormat="1" applyFont="1" applyFill="1" applyBorder="1" applyAlignment="1" applyProtection="1">
      <alignment horizontal="left" vertical="center"/>
      <protection locked="0"/>
    </xf>
    <xf numFmtId="0" fontId="222" fillId="55" borderId="277" xfId="69" applyNumberFormat="1" applyFont="1" applyFill="1" applyBorder="1" applyAlignment="1" applyProtection="1">
      <alignment horizontal="center" vertical="center"/>
      <protection locked="0"/>
    </xf>
    <xf numFmtId="0" fontId="33" fillId="0" borderId="183" xfId="76" applyFont="1" applyBorder="1" applyAlignment="1">
      <alignment horizontal="center" vertical="center"/>
    </xf>
    <xf numFmtId="1" fontId="9" fillId="0" borderId="189" xfId="69" applyNumberFormat="1" applyFont="1" applyFill="1" applyBorder="1" applyAlignment="1" applyProtection="1">
      <alignment horizontal="left" vertical="center"/>
      <protection locked="0"/>
    </xf>
    <xf numFmtId="0" fontId="36" fillId="44" borderId="181" xfId="76" applyFont="1" applyFill="1" applyBorder="1" applyAlignment="1">
      <alignment horizontal="center" vertical="center"/>
    </xf>
    <xf numFmtId="0" fontId="36" fillId="0" borderId="278" xfId="76" applyFont="1" applyBorder="1" applyAlignment="1">
      <alignment horizontal="center" vertical="center"/>
    </xf>
    <xf numFmtId="0" fontId="36" fillId="44" borderId="200" xfId="76" applyFont="1" applyFill="1" applyBorder="1" applyAlignment="1">
      <alignment horizontal="center" vertical="center"/>
    </xf>
    <xf numFmtId="0" fontId="303" fillId="19" borderId="203" xfId="76" applyFont="1" applyFill="1" applyBorder="1" applyAlignment="1">
      <alignment horizontal="center" vertical="center" wrapText="1"/>
    </xf>
    <xf numFmtId="0" fontId="222" fillId="55" borderId="203" xfId="69" applyNumberFormat="1" applyFont="1" applyFill="1" applyBorder="1" applyAlignment="1" applyProtection="1">
      <alignment horizontal="center" vertical="center"/>
      <protection locked="0"/>
    </xf>
    <xf numFmtId="0" fontId="42" fillId="0" borderId="203" xfId="69" applyNumberFormat="1" applyFont="1" applyFill="1" applyBorder="1" applyAlignment="1" applyProtection="1">
      <alignment horizontal="center" vertical="center"/>
      <protection locked="0"/>
    </xf>
    <xf numFmtId="172" fontId="33" fillId="44" borderId="210" xfId="76" applyNumberFormat="1" applyFont="1" applyFill="1" applyBorder="1" applyAlignment="1" applyProtection="1">
      <alignment horizontal="center" vertical="center"/>
      <protection locked="0"/>
    </xf>
    <xf numFmtId="190" fontId="33" fillId="0" borderId="203" xfId="69" applyNumberFormat="1" applyFont="1" applyFill="1" applyBorder="1" applyAlignment="1" applyProtection="1">
      <alignment horizontal="right" vertical="center"/>
      <protection locked="0"/>
    </xf>
    <xf numFmtId="184" fontId="33" fillId="0" borderId="203" xfId="76" applyNumberFormat="1" applyFont="1" applyFill="1" applyBorder="1" applyAlignment="1" applyProtection="1">
      <alignment horizontal="center" vertical="center"/>
    </xf>
    <xf numFmtId="1" fontId="9" fillId="0" borderId="203" xfId="69" applyNumberFormat="1" applyFont="1" applyFill="1" applyBorder="1" applyAlignment="1" applyProtection="1">
      <alignment horizontal="left" vertical="center"/>
      <protection locked="0"/>
    </xf>
    <xf numFmtId="0" fontId="222" fillId="55" borderId="209" xfId="69" applyNumberFormat="1" applyFont="1" applyFill="1" applyBorder="1" applyAlignment="1" applyProtection="1">
      <alignment horizontal="center" vertical="center"/>
      <protection locked="0"/>
    </xf>
    <xf numFmtId="0" fontId="33" fillId="0" borderId="210" xfId="76" applyFont="1" applyBorder="1" applyAlignment="1">
      <alignment horizontal="center" vertical="center"/>
    </xf>
    <xf numFmtId="1" fontId="9" fillId="0" borderId="225" xfId="69" applyNumberFormat="1" applyFont="1" applyFill="1" applyBorder="1" applyAlignment="1" applyProtection="1">
      <alignment horizontal="left" vertical="center"/>
      <protection locked="0"/>
    </xf>
    <xf numFmtId="0" fontId="284" fillId="68" borderId="105" xfId="76" applyFont="1" applyFill="1" applyBorder="1" applyAlignment="1">
      <alignment horizontal="centerContinuous" vertical="center"/>
    </xf>
    <xf numFmtId="0" fontId="284" fillId="68" borderId="0" xfId="76" applyFont="1" applyFill="1" applyBorder="1" applyAlignment="1">
      <alignment horizontal="centerContinuous" vertical="center"/>
    </xf>
    <xf numFmtId="0" fontId="284" fillId="68" borderId="106" xfId="76" applyFont="1" applyFill="1" applyBorder="1" applyAlignment="1">
      <alignment horizontal="centerContinuous" vertical="center"/>
    </xf>
    <xf numFmtId="0" fontId="4" fillId="0" borderId="203" xfId="76" applyBorder="1" applyAlignment="1">
      <alignment vertical="center"/>
    </xf>
    <xf numFmtId="0" fontId="4" fillId="21" borderId="203" xfId="76" applyFill="1" applyBorder="1" applyAlignment="1">
      <alignment vertical="center"/>
    </xf>
    <xf numFmtId="0" fontId="4" fillId="21" borderId="225" xfId="76" applyFill="1" applyBorder="1" applyAlignment="1">
      <alignment vertical="center"/>
    </xf>
    <xf numFmtId="0" fontId="4" fillId="0" borderId="263" xfId="76" applyBorder="1" applyAlignment="1">
      <alignment vertical="center"/>
    </xf>
    <xf numFmtId="0" fontId="4" fillId="21" borderId="263" xfId="76" applyFill="1" applyBorder="1" applyAlignment="1">
      <alignment vertical="center"/>
    </xf>
    <xf numFmtId="0" fontId="4" fillId="21" borderId="119" xfId="76" applyFill="1" applyBorder="1" applyAlignment="1">
      <alignment vertical="center"/>
    </xf>
    <xf numFmtId="0" fontId="191" fillId="52" borderId="203" xfId="76" applyFont="1" applyFill="1" applyBorder="1" applyAlignment="1">
      <alignment horizontal="left" vertical="center"/>
    </xf>
    <xf numFmtId="1" fontId="33" fillId="0" borderId="181" xfId="76" applyNumberFormat="1" applyFont="1" applyFill="1" applyBorder="1" applyAlignment="1">
      <alignment horizontal="center" vertical="center"/>
    </xf>
    <xf numFmtId="165" fontId="231" fillId="19" borderId="181" xfId="76" applyNumberFormat="1" applyFont="1" applyFill="1" applyBorder="1" applyAlignment="1">
      <alignment horizontal="center" vertical="center"/>
    </xf>
    <xf numFmtId="172" fontId="42" fillId="0" borderId="181" xfId="69" applyNumberFormat="1" applyFont="1" applyFill="1" applyBorder="1" applyAlignment="1" applyProtection="1">
      <alignment horizontal="center" vertical="center"/>
      <protection locked="0"/>
    </xf>
    <xf numFmtId="165" fontId="36" fillId="0" borderId="182" xfId="76" applyNumberFormat="1" applyFont="1" applyFill="1" applyBorder="1" applyAlignment="1">
      <alignment vertical="center"/>
    </xf>
    <xf numFmtId="165" fontId="31" fillId="0" borderId="182" xfId="76" applyNumberFormat="1" applyFont="1" applyFill="1" applyBorder="1" applyAlignment="1">
      <alignment horizontal="center" vertical="center"/>
    </xf>
    <xf numFmtId="1" fontId="33" fillId="0" borderId="200" xfId="76" applyNumberFormat="1" applyFont="1" applyFill="1" applyBorder="1" applyAlignment="1">
      <alignment horizontal="center" vertical="center"/>
    </xf>
    <xf numFmtId="165" fontId="231" fillId="19" borderId="200" xfId="76" applyNumberFormat="1" applyFont="1" applyFill="1" applyBorder="1" applyAlignment="1">
      <alignment horizontal="center" vertical="center"/>
    </xf>
    <xf numFmtId="168" fontId="218" fillId="19" borderId="200" xfId="76" applyNumberFormat="1" applyFont="1" applyFill="1" applyBorder="1" applyAlignment="1" applyProtection="1">
      <alignment horizontal="center" vertical="center"/>
      <protection locked="0"/>
    </xf>
    <xf numFmtId="165" fontId="9" fillId="44" borderId="202" xfId="76" applyNumberFormat="1" applyFont="1" applyFill="1" applyBorder="1" applyAlignment="1">
      <alignment vertical="center"/>
    </xf>
    <xf numFmtId="165" fontId="31" fillId="21" borderId="210" xfId="76" applyNumberFormat="1" applyFont="1" applyFill="1" applyBorder="1" applyAlignment="1">
      <alignment vertical="center"/>
    </xf>
    <xf numFmtId="172" fontId="42" fillId="0" borderId="200" xfId="69" applyNumberFormat="1" applyFont="1" applyFill="1" applyBorder="1" applyAlignment="1" applyProtection="1">
      <alignment horizontal="center" vertical="center"/>
      <protection locked="0"/>
    </xf>
    <xf numFmtId="165" fontId="36" fillId="0" borderId="202" xfId="76" applyNumberFormat="1" applyFont="1" applyFill="1" applyBorder="1" applyAlignment="1">
      <alignment vertical="center"/>
    </xf>
    <xf numFmtId="165" fontId="31" fillId="0" borderId="202" xfId="76" applyNumberFormat="1" applyFont="1" applyFill="1" applyBorder="1" applyAlignment="1">
      <alignment horizontal="center" vertical="center"/>
    </xf>
    <xf numFmtId="0" fontId="308" fillId="38" borderId="131" xfId="76" applyFont="1" applyFill="1" applyBorder="1" applyAlignment="1">
      <alignment horizontal="right" vertical="center"/>
    </xf>
    <xf numFmtId="1" fontId="31" fillId="38" borderId="10" xfId="76" applyNumberFormat="1" applyFont="1" applyFill="1" applyBorder="1" applyAlignment="1">
      <alignment horizontal="center" vertical="center"/>
    </xf>
    <xf numFmtId="0" fontId="183" fillId="38" borderId="10" xfId="76" applyFont="1" applyFill="1" applyBorder="1" applyAlignment="1">
      <alignment horizontal="center" vertical="center"/>
    </xf>
    <xf numFmtId="0" fontId="4" fillId="38" borderId="10" xfId="76" applyFill="1" applyBorder="1" applyAlignment="1">
      <alignment vertical="center"/>
    </xf>
    <xf numFmtId="2" fontId="184" fillId="38" borderId="10" xfId="76" applyNumberFormat="1" applyFont="1" applyFill="1" applyBorder="1" applyAlignment="1">
      <alignment vertical="center"/>
    </xf>
    <xf numFmtId="165" fontId="184" fillId="38" borderId="10" xfId="76" applyNumberFormat="1" applyFont="1" applyFill="1" applyBorder="1" applyAlignment="1">
      <alignment vertical="center"/>
    </xf>
    <xf numFmtId="0" fontId="281" fillId="38" borderId="10" xfId="76" applyFont="1" applyFill="1" applyBorder="1" applyAlignment="1">
      <alignment vertical="top" wrapText="1"/>
    </xf>
    <xf numFmtId="0" fontId="281" fillId="38" borderId="115" xfId="76" applyFont="1" applyFill="1" applyBorder="1" applyAlignment="1">
      <alignment vertical="top" wrapText="1"/>
    </xf>
    <xf numFmtId="2" fontId="33" fillId="44" borderId="183" xfId="76" applyNumberFormat="1" applyFont="1" applyFill="1" applyBorder="1" applyAlignment="1" applyProtection="1">
      <alignment horizontal="center" vertical="center"/>
      <protection locked="0"/>
    </xf>
    <xf numFmtId="172" fontId="33" fillId="0" borderId="183" xfId="76" applyNumberFormat="1" applyFont="1" applyBorder="1" applyAlignment="1">
      <alignment horizontal="center" vertical="center"/>
    </xf>
    <xf numFmtId="0" fontId="36" fillId="38" borderId="203" xfId="76" applyFont="1" applyFill="1" applyBorder="1" applyAlignment="1">
      <alignment vertical="center"/>
    </xf>
    <xf numFmtId="165" fontId="31" fillId="0" borderId="182" xfId="76" applyNumberFormat="1" applyFont="1" applyFill="1" applyBorder="1" applyAlignment="1">
      <alignment horizontal="centerContinuous" vertical="center"/>
    </xf>
    <xf numFmtId="165" fontId="31" fillId="0" borderId="183" xfId="76" applyNumberFormat="1" applyFont="1" applyFill="1" applyBorder="1" applyAlignment="1">
      <alignment horizontal="centerContinuous" vertical="center"/>
    </xf>
    <xf numFmtId="0" fontId="302" fillId="38" borderId="224" xfId="76" applyFont="1" applyFill="1" applyBorder="1" applyAlignment="1">
      <alignment horizontal="center" vertical="center"/>
    </xf>
    <xf numFmtId="1" fontId="184" fillId="38" borderId="203" xfId="76" applyNumberFormat="1" applyFont="1" applyFill="1" applyBorder="1" applyAlignment="1">
      <alignment horizontal="center" vertical="center"/>
    </xf>
    <xf numFmtId="0" fontId="183" fillId="38" borderId="203" xfId="76" applyFont="1" applyFill="1" applyBorder="1" applyAlignment="1">
      <alignment horizontal="center" vertical="center"/>
    </xf>
    <xf numFmtId="2" fontId="36" fillId="44" borderId="183" xfId="76" applyNumberFormat="1" applyFont="1" applyFill="1" applyBorder="1" applyAlignment="1" applyProtection="1">
      <alignment horizontal="center" vertical="center"/>
      <protection locked="0"/>
    </xf>
    <xf numFmtId="190" fontId="33" fillId="0" borderId="182" xfId="69" applyNumberFormat="1" applyFont="1" applyFill="1" applyBorder="1" applyAlignment="1" applyProtection="1">
      <alignment horizontal="right" vertical="center"/>
      <protection locked="0"/>
    </xf>
    <xf numFmtId="1" fontId="191" fillId="0" borderId="189" xfId="69" applyNumberFormat="1" applyFont="1" applyFill="1" applyBorder="1" applyAlignment="1" applyProtection="1">
      <alignment horizontal="left" vertical="center"/>
      <protection locked="0"/>
    </xf>
    <xf numFmtId="2" fontId="36" fillId="44" borderId="210" xfId="76" applyNumberFormat="1" applyFont="1" applyFill="1" applyBorder="1" applyAlignment="1" applyProtection="1">
      <alignment horizontal="center" vertical="center"/>
      <protection locked="0"/>
    </xf>
    <xf numFmtId="190" fontId="33" fillId="0" borderId="202" xfId="69" applyNumberFormat="1" applyFont="1" applyFill="1" applyBorder="1" applyAlignment="1" applyProtection="1">
      <alignment horizontal="right" vertical="center"/>
      <protection locked="0"/>
    </xf>
    <xf numFmtId="1" fontId="191" fillId="0" borderId="225" xfId="69" applyNumberFormat="1" applyFont="1" applyFill="1" applyBorder="1" applyAlignment="1" applyProtection="1">
      <alignment horizontal="left" vertical="center"/>
      <protection locked="0"/>
    </xf>
    <xf numFmtId="0" fontId="302" fillId="21" borderId="105" xfId="76" applyFont="1" applyFill="1" applyBorder="1" applyAlignment="1">
      <alignment horizontal="center" vertical="center"/>
    </xf>
    <xf numFmtId="1" fontId="184" fillId="21" borderId="0" xfId="76" applyNumberFormat="1" applyFont="1" applyFill="1" applyBorder="1" applyAlignment="1">
      <alignment horizontal="center" vertical="center"/>
    </xf>
    <xf numFmtId="0" fontId="36" fillId="21" borderId="0" xfId="76" applyFont="1" applyFill="1" applyBorder="1" applyAlignment="1">
      <alignment vertical="center"/>
    </xf>
    <xf numFmtId="172" fontId="184" fillId="21" borderId="0" xfId="76" applyNumberFormat="1" applyFont="1" applyFill="1" applyBorder="1" applyAlignment="1">
      <alignment horizontal="center" vertical="center"/>
    </xf>
    <xf numFmtId="190" fontId="184" fillId="21" borderId="0" xfId="69" applyNumberFormat="1" applyFont="1" applyFill="1" applyBorder="1" applyAlignment="1" applyProtection="1">
      <alignment horizontal="center" vertical="center"/>
      <protection locked="0"/>
    </xf>
    <xf numFmtId="184" fontId="184" fillId="21" borderId="0" xfId="76" applyNumberFormat="1" applyFont="1" applyFill="1" applyBorder="1" applyAlignment="1" applyProtection="1">
      <alignment horizontal="center" vertical="center"/>
    </xf>
    <xf numFmtId="1" fontId="184" fillId="21" borderId="0" xfId="69" applyNumberFormat="1" applyFont="1" applyFill="1" applyBorder="1" applyAlignment="1" applyProtection="1">
      <alignment horizontal="center" vertical="center"/>
      <protection locked="0"/>
    </xf>
    <xf numFmtId="1" fontId="205" fillId="21" borderId="106" xfId="69" applyNumberFormat="1" applyFont="1" applyFill="1" applyBorder="1" applyAlignment="1" applyProtection="1">
      <alignment horizontal="center" vertical="center"/>
      <protection locked="0"/>
    </xf>
    <xf numFmtId="0" fontId="74" fillId="21" borderId="105" xfId="76" applyFont="1" applyFill="1" applyBorder="1" applyAlignment="1">
      <alignment horizontal="left" vertical="center"/>
    </xf>
    <xf numFmtId="0" fontId="74" fillId="21" borderId="0" xfId="76" applyFont="1" applyFill="1" applyBorder="1" applyAlignment="1">
      <alignment horizontal="left" vertical="center"/>
    </xf>
    <xf numFmtId="0" fontId="47" fillId="21" borderId="0" xfId="76" applyNumberFormat="1" applyFont="1" applyFill="1" applyBorder="1" applyAlignment="1">
      <alignment vertical="center"/>
    </xf>
    <xf numFmtId="0" fontId="74" fillId="64" borderId="0" xfId="76" applyFont="1" applyFill="1" applyBorder="1" applyAlignment="1">
      <alignment horizontal="left" vertical="center"/>
    </xf>
    <xf numFmtId="0" fontId="47" fillId="21" borderId="0" xfId="76" applyNumberFormat="1" applyFont="1" applyFill="1" applyBorder="1" applyAlignment="1" applyProtection="1">
      <alignment vertical="center"/>
      <protection locked="0"/>
    </xf>
    <xf numFmtId="0" fontId="47" fillId="21" borderId="106" xfId="76" applyNumberFormat="1" applyFont="1" applyFill="1" applyBorder="1" applyAlignment="1">
      <alignment vertical="center"/>
    </xf>
    <xf numFmtId="0" fontId="284" fillId="68" borderId="147" xfId="76" applyFont="1" applyFill="1" applyBorder="1" applyAlignment="1">
      <alignment horizontal="center" vertical="center"/>
    </xf>
    <xf numFmtId="0" fontId="284" fillId="68" borderId="148" xfId="76" applyFont="1" applyFill="1" applyBorder="1" applyAlignment="1">
      <alignment horizontal="center" vertical="center"/>
    </xf>
    <xf numFmtId="0" fontId="284" fillId="69" borderId="279" xfId="76" applyFont="1" applyFill="1" applyBorder="1" applyAlignment="1">
      <alignment horizontal="center" vertical="center"/>
    </xf>
    <xf numFmtId="0" fontId="284" fillId="68" borderId="149" xfId="76" applyFont="1" applyFill="1" applyBorder="1" applyAlignment="1">
      <alignment horizontal="center" vertical="center"/>
    </xf>
    <xf numFmtId="0" fontId="9" fillId="21" borderId="0" xfId="76" applyFont="1" applyFill="1"/>
    <xf numFmtId="0" fontId="32" fillId="67" borderId="273" xfId="60" applyFont="1" applyFill="1" applyBorder="1" applyAlignment="1">
      <alignment vertical="center"/>
    </xf>
    <xf numFmtId="169" fontId="195" fillId="67" borderId="105" xfId="61" applyNumberFormat="1" applyFont="1" applyFill="1" applyBorder="1" applyAlignment="1">
      <alignment vertical="center"/>
    </xf>
    <xf numFmtId="169" fontId="195" fillId="38" borderId="106" xfId="61" applyNumberFormat="1" applyFont="1" applyFill="1" applyBorder="1" applyAlignment="1">
      <alignment vertical="center"/>
    </xf>
    <xf numFmtId="169" fontId="195" fillId="67" borderId="105" xfId="61" applyNumberFormat="1" applyFont="1" applyFill="1" applyBorder="1" applyAlignment="1">
      <alignment horizontal="left" vertical="center"/>
    </xf>
    <xf numFmtId="0" fontId="36" fillId="66" borderId="181" xfId="76" applyFont="1" applyFill="1" applyBorder="1" applyAlignment="1">
      <alignment horizontal="right" vertical="center"/>
    </xf>
    <xf numFmtId="14" fontId="4" fillId="0" borderId="180" xfId="76" applyNumberFormat="1" applyBorder="1" applyAlignment="1">
      <alignment horizontal="center" vertical="center"/>
    </xf>
    <xf numFmtId="0" fontId="36" fillId="66" borderId="183" xfId="76" applyFont="1" applyFill="1" applyBorder="1" applyAlignment="1">
      <alignment horizontal="center" vertical="center"/>
    </xf>
    <xf numFmtId="0" fontId="41" fillId="44" borderId="182" xfId="76" applyFont="1" applyFill="1" applyBorder="1" applyAlignment="1">
      <alignment horizontal="center" vertical="center"/>
    </xf>
    <xf numFmtId="0" fontId="41" fillId="44" borderId="183" xfId="76" applyFont="1" applyFill="1" applyBorder="1" applyAlignment="1">
      <alignment horizontal="center" vertical="center"/>
    </xf>
    <xf numFmtId="0" fontId="103" fillId="21" borderId="0" xfId="76" applyFont="1" applyFill="1" applyAlignment="1">
      <alignment vertical="center"/>
    </xf>
    <xf numFmtId="0" fontId="4" fillId="44" borderId="0" xfId="76" applyFill="1" applyAlignment="1">
      <alignment vertical="center"/>
    </xf>
    <xf numFmtId="0" fontId="135" fillId="21" borderId="0" xfId="76" applyFont="1" applyFill="1" applyAlignment="1">
      <alignment vertical="center"/>
    </xf>
    <xf numFmtId="0" fontId="284" fillId="68" borderId="218" xfId="76" applyFont="1" applyFill="1" applyBorder="1" applyAlignment="1">
      <alignment horizontal="center" vertical="center"/>
    </xf>
    <xf numFmtId="0" fontId="284" fillId="68" borderId="217" xfId="76" applyFont="1" applyFill="1" applyBorder="1" applyAlignment="1">
      <alignment horizontal="center" vertical="center"/>
    </xf>
    <xf numFmtId="0" fontId="284" fillId="68" borderId="219" xfId="76" applyFont="1" applyFill="1" applyBorder="1" applyAlignment="1">
      <alignment horizontal="center" vertical="center"/>
    </xf>
    <xf numFmtId="0" fontId="4" fillId="43" borderId="218" xfId="76" applyFill="1" applyBorder="1" applyAlignment="1">
      <alignment vertical="center"/>
    </xf>
    <xf numFmtId="0" fontId="9" fillId="43" borderId="217" xfId="76" applyFont="1" applyFill="1" applyBorder="1"/>
    <xf numFmtId="0" fontId="4" fillId="43" borderId="217" xfId="76" applyFill="1" applyBorder="1"/>
    <xf numFmtId="0" fontId="191" fillId="0" borderId="271" xfId="76" applyFont="1" applyFill="1" applyBorder="1" applyAlignment="1">
      <alignment horizontal="left" vertical="center"/>
    </xf>
    <xf numFmtId="0" fontId="4" fillId="0" borderId="263" xfId="76" applyFill="1" applyBorder="1"/>
    <xf numFmtId="0" fontId="300" fillId="0" borderId="263" xfId="76" applyFont="1" applyFill="1" applyBorder="1" applyAlignment="1">
      <alignment horizontal="center" vertical="center" wrapText="1"/>
    </xf>
    <xf numFmtId="0" fontId="4" fillId="0" borderId="119" xfId="76" applyFill="1" applyBorder="1"/>
    <xf numFmtId="0" fontId="114" fillId="21" borderId="0" xfId="76" applyFont="1" applyFill="1" applyAlignment="1">
      <alignment vertical="center"/>
    </xf>
    <xf numFmtId="0" fontId="4" fillId="38" borderId="0" xfId="76" applyFill="1" applyAlignment="1">
      <alignment vertical="center"/>
    </xf>
    <xf numFmtId="0" fontId="4" fillId="38" borderId="0" xfId="76" applyFill="1"/>
    <xf numFmtId="0" fontId="314" fillId="44" borderId="281" xfId="76" applyFont="1" applyFill="1" applyBorder="1" applyAlignment="1">
      <alignment horizontal="center" vertical="center"/>
    </xf>
    <xf numFmtId="0" fontId="315" fillId="44" borderId="281" xfId="76" applyFont="1" applyFill="1" applyBorder="1" applyAlignment="1">
      <alignment horizontal="center" vertical="center"/>
    </xf>
    <xf numFmtId="0" fontId="184" fillId="0" borderId="273" xfId="76" applyFont="1" applyBorder="1" applyAlignment="1">
      <alignment horizontal="center" vertical="center"/>
    </xf>
    <xf numFmtId="0" fontId="31" fillId="44" borderId="272" xfId="76" applyFont="1" applyFill="1" applyBorder="1" applyAlignment="1">
      <alignment vertical="center"/>
    </xf>
    <xf numFmtId="0" fontId="4" fillId="44" borderId="268" xfId="76" applyFill="1" applyBorder="1" applyAlignment="1">
      <alignment vertical="center"/>
    </xf>
    <xf numFmtId="0" fontId="306" fillId="0" borderId="273" xfId="76" applyFont="1" applyBorder="1" applyAlignment="1">
      <alignment horizontal="center" vertical="center"/>
    </xf>
    <xf numFmtId="0" fontId="135" fillId="21" borderId="0" xfId="76" applyFont="1" applyFill="1" applyAlignment="1">
      <alignment horizontal="right" vertical="center"/>
    </xf>
    <xf numFmtId="0" fontId="80" fillId="21" borderId="0" xfId="76" applyFont="1" applyFill="1" applyAlignment="1">
      <alignment horizontal="right" vertical="center"/>
    </xf>
    <xf numFmtId="0" fontId="4" fillId="21" borderId="106" xfId="76" applyFill="1" applyBorder="1" applyAlignment="1">
      <alignment horizontal="center"/>
    </xf>
    <xf numFmtId="0" fontId="191" fillId="44" borderId="105" xfId="76" applyFont="1" applyFill="1" applyBorder="1" applyAlignment="1">
      <alignment horizontal="left" vertical="center"/>
    </xf>
    <xf numFmtId="0" fontId="311" fillId="44" borderId="0" xfId="76" applyFont="1" applyFill="1" applyBorder="1" applyAlignment="1">
      <alignment horizontal="center" vertical="center"/>
    </xf>
    <xf numFmtId="0" fontId="205" fillId="44" borderId="275" xfId="76" applyFont="1" applyFill="1" applyBorder="1" applyAlignment="1">
      <alignment horizontal="right" vertical="center"/>
    </xf>
    <xf numFmtId="168" fontId="301" fillId="49" borderId="282" xfId="76" applyNumberFormat="1" applyFont="1" applyFill="1" applyBorder="1" applyAlignment="1" applyProtection="1">
      <alignment horizontal="center" vertical="center"/>
      <protection locked="0"/>
    </xf>
    <xf numFmtId="0" fontId="31" fillId="21" borderId="275" xfId="76" applyFont="1" applyFill="1" applyBorder="1" applyAlignment="1">
      <alignment horizontal="right" vertical="center"/>
    </xf>
    <xf numFmtId="165" fontId="42" fillId="21" borderId="182" xfId="76" applyNumberFormat="1" applyFont="1" applyFill="1" applyBorder="1" applyAlignment="1">
      <alignment horizontal="center" vertical="center"/>
    </xf>
    <xf numFmtId="165" fontId="33" fillId="21" borderId="181" xfId="76" applyNumberFormat="1" applyFont="1" applyFill="1" applyBorder="1" applyAlignment="1">
      <alignment horizontal="center" vertical="center"/>
    </xf>
    <xf numFmtId="165" fontId="42" fillId="21" borderId="181" xfId="76" applyNumberFormat="1" applyFont="1" applyFill="1" applyBorder="1" applyAlignment="1">
      <alignment horizontal="center" vertical="center"/>
    </xf>
    <xf numFmtId="0" fontId="4" fillId="21" borderId="115" xfId="76" applyFill="1" applyBorder="1" applyAlignment="1">
      <alignment horizontal="center"/>
    </xf>
    <xf numFmtId="0" fontId="36" fillId="44" borderId="105" xfId="76" applyFont="1" applyFill="1" applyBorder="1" applyAlignment="1">
      <alignment horizontal="left" vertical="center"/>
    </xf>
    <xf numFmtId="0" fontId="231" fillId="21" borderId="180" xfId="76" applyFont="1" applyFill="1" applyBorder="1" applyAlignment="1">
      <alignment horizontal="left" vertical="center"/>
    </xf>
    <xf numFmtId="0" fontId="317" fillId="21" borderId="180" xfId="76" applyFont="1" applyFill="1" applyBorder="1" applyAlignment="1">
      <alignment horizontal="left" vertical="center"/>
    </xf>
    <xf numFmtId="0" fontId="4" fillId="21" borderId="183" xfId="76" applyFill="1" applyBorder="1" applyAlignment="1">
      <alignment vertical="center"/>
    </xf>
    <xf numFmtId="0" fontId="31" fillId="21" borderId="0" xfId="76" applyFont="1" applyFill="1" applyBorder="1" applyAlignment="1">
      <alignment vertical="center"/>
    </xf>
    <xf numFmtId="0" fontId="184" fillId="21" borderId="275" xfId="76" applyFont="1" applyFill="1" applyBorder="1" applyAlignment="1">
      <alignment horizontal="right" vertical="center"/>
    </xf>
    <xf numFmtId="172" fontId="42" fillId="21" borderId="182" xfId="76" applyNumberFormat="1" applyFont="1" applyFill="1" applyBorder="1" applyAlignment="1">
      <alignment horizontal="center" vertical="center"/>
    </xf>
    <xf numFmtId="172" fontId="33" fillId="21" borderId="181" xfId="76" applyNumberFormat="1" applyFont="1" applyFill="1" applyBorder="1" applyAlignment="1">
      <alignment horizontal="center" vertical="center"/>
    </xf>
    <xf numFmtId="172" fontId="42" fillId="21" borderId="181" xfId="76" applyNumberFormat="1" applyFont="1" applyFill="1" applyBorder="1" applyAlignment="1">
      <alignment horizontal="center" vertical="center"/>
    </xf>
    <xf numFmtId="0" fontId="4" fillId="21" borderId="282" xfId="76" applyFill="1" applyBorder="1" applyAlignment="1">
      <alignment horizontal="center" vertical="center"/>
    </xf>
    <xf numFmtId="0" fontId="191" fillId="44" borderId="105" xfId="76" applyFont="1" applyFill="1" applyBorder="1" applyAlignment="1">
      <alignment horizontal="right" vertical="center"/>
    </xf>
    <xf numFmtId="0" fontId="231" fillId="21" borderId="283" xfId="76" applyFont="1" applyFill="1" applyBorder="1" applyAlignment="1">
      <alignment horizontal="left" vertical="center"/>
    </xf>
    <xf numFmtId="0" fontId="317" fillId="21" borderId="283" xfId="76" applyFont="1" applyFill="1" applyBorder="1" applyAlignment="1">
      <alignment horizontal="left" vertical="center"/>
    </xf>
    <xf numFmtId="0" fontId="4" fillId="21" borderId="284" xfId="76" applyFill="1" applyBorder="1" applyAlignment="1">
      <alignment vertical="center"/>
    </xf>
    <xf numFmtId="0" fontId="318" fillId="21" borderId="180" xfId="76" applyFont="1" applyFill="1" applyBorder="1" applyAlignment="1">
      <alignment horizontal="left" vertical="center"/>
    </xf>
    <xf numFmtId="0" fontId="209" fillId="21" borderId="180" xfId="76" applyFont="1" applyFill="1" applyBorder="1" applyAlignment="1">
      <alignment horizontal="left" vertical="center"/>
    </xf>
    <xf numFmtId="0" fontId="318" fillId="21" borderId="283" xfId="76" applyFont="1" applyFill="1" applyBorder="1" applyAlignment="1">
      <alignment horizontal="left" vertical="center"/>
    </xf>
    <xf numFmtId="0" fontId="209" fillId="21" borderId="283" xfId="76" applyFont="1" applyFill="1" applyBorder="1" applyAlignment="1">
      <alignment horizontal="left" vertical="center"/>
    </xf>
    <xf numFmtId="0" fontId="209" fillId="21" borderId="0" xfId="76" applyFont="1" applyFill="1" applyBorder="1" applyAlignment="1">
      <alignment horizontal="left" vertical="center"/>
    </xf>
    <xf numFmtId="0" fontId="209" fillId="21" borderId="0" xfId="76" applyFont="1" applyFill="1" applyBorder="1" applyAlignment="1">
      <alignment horizontal="right" vertical="center"/>
    </xf>
    <xf numFmtId="165" fontId="286" fillId="19" borderId="202" xfId="76" applyNumberFormat="1" applyFont="1" applyFill="1" applyBorder="1" applyAlignment="1">
      <alignment horizontal="center" vertical="center"/>
    </xf>
    <xf numFmtId="165" fontId="300" fillId="19" borderId="200" xfId="76" applyNumberFormat="1" applyFont="1" applyFill="1" applyBorder="1" applyAlignment="1">
      <alignment horizontal="center" vertical="center"/>
    </xf>
    <xf numFmtId="165" fontId="286" fillId="19" borderId="200" xfId="76" applyNumberFormat="1" applyFont="1" applyFill="1" applyBorder="1" applyAlignment="1">
      <alignment horizontal="center" vertical="center"/>
    </xf>
    <xf numFmtId="168" fontId="301" fillId="49" borderId="285" xfId="76" applyNumberFormat="1" applyFont="1" applyFill="1" applyBorder="1" applyAlignment="1" applyProtection="1">
      <alignment horizontal="center" vertical="center"/>
      <protection locked="0"/>
    </xf>
    <xf numFmtId="164" fontId="4" fillId="0" borderId="0" xfId="77" applyAlignment="1">
      <alignment vertical="center"/>
    </xf>
    <xf numFmtId="164" fontId="4" fillId="44" borderId="105" xfId="77" applyFill="1" applyBorder="1" applyAlignment="1">
      <alignment horizontal="left" vertical="center"/>
    </xf>
    <xf numFmtId="164" fontId="4" fillId="21" borderId="180" xfId="77" applyFill="1" applyBorder="1" applyAlignment="1">
      <alignment horizontal="left" vertical="center"/>
    </xf>
    <xf numFmtId="164" fontId="4" fillId="21" borderId="183" xfId="77" applyFill="1" applyBorder="1" applyAlignment="1">
      <alignment vertical="center"/>
    </xf>
    <xf numFmtId="165" fontId="4" fillId="19" borderId="177" xfId="77" applyNumberFormat="1" applyFill="1" applyBorder="1" applyAlignment="1">
      <alignment horizontal="center" vertical="center"/>
    </xf>
    <xf numFmtId="165" fontId="4" fillId="19" borderId="176" xfId="77" applyNumberFormat="1" applyFill="1" applyBorder="1" applyAlignment="1">
      <alignment horizontal="center" vertical="center"/>
    </xf>
    <xf numFmtId="165" fontId="4" fillId="59" borderId="176" xfId="77" applyNumberFormat="1" applyFill="1" applyBorder="1" applyAlignment="1">
      <alignment horizontal="center" vertical="center"/>
    </xf>
    <xf numFmtId="168" fontId="4" fillId="49" borderId="286" xfId="77" applyNumberFormat="1" applyFill="1" applyBorder="1" applyAlignment="1" applyProtection="1">
      <alignment horizontal="center" vertical="center"/>
      <protection locked="0"/>
    </xf>
    <xf numFmtId="164" fontId="4" fillId="21" borderId="0" xfId="77" applyFill="1" applyAlignment="1">
      <alignment vertical="center"/>
    </xf>
    <xf numFmtId="0" fontId="36" fillId="21" borderId="0" xfId="76" applyFont="1" applyFill="1" applyBorder="1" applyAlignment="1">
      <alignment horizontal="right" vertical="center"/>
    </xf>
    <xf numFmtId="0" fontId="311" fillId="0" borderId="0" xfId="76" applyFont="1" applyFill="1" applyBorder="1" applyAlignment="1">
      <alignment horizontal="center" vertical="center"/>
    </xf>
    <xf numFmtId="0" fontId="36" fillId="0" borderId="0" xfId="76" applyFont="1" applyFill="1" applyBorder="1" applyAlignment="1">
      <alignment horizontal="right" vertical="center"/>
    </xf>
    <xf numFmtId="165" fontId="191" fillId="0" borderId="203" xfId="76" applyNumberFormat="1" applyFont="1" applyFill="1" applyBorder="1" applyAlignment="1">
      <alignment horizontal="center" vertical="center"/>
    </xf>
    <xf numFmtId="165" fontId="191" fillId="0" borderId="225" xfId="76" applyNumberFormat="1" applyFont="1" applyFill="1" applyBorder="1" applyAlignment="1">
      <alignment horizontal="center" vertical="center"/>
    </xf>
    <xf numFmtId="0" fontId="209" fillId="21" borderId="183" xfId="76" applyFont="1" applyFill="1" applyBorder="1" applyAlignment="1">
      <alignment horizontal="left" vertical="center"/>
    </xf>
    <xf numFmtId="0" fontId="209" fillId="21" borderId="284" xfId="76" applyFont="1" applyFill="1" applyBorder="1" applyAlignment="1">
      <alignment horizontal="left" vertical="center"/>
    </xf>
    <xf numFmtId="0" fontId="4" fillId="21" borderId="0" xfId="76" applyFill="1" applyBorder="1" applyAlignment="1">
      <alignment vertical="center"/>
    </xf>
    <xf numFmtId="0" fontId="9" fillId="0" borderId="0" xfId="76" applyFont="1" applyAlignment="1">
      <alignment vertical="center"/>
    </xf>
    <xf numFmtId="0" fontId="191" fillId="44" borderId="147" xfId="76" applyFont="1" applyFill="1" applyBorder="1" applyAlignment="1">
      <alignment horizontal="left" vertical="center"/>
    </xf>
    <xf numFmtId="0" fontId="209" fillId="21" borderId="186" xfId="76" applyFont="1" applyFill="1" applyBorder="1" applyAlignment="1">
      <alignment horizontal="left" vertical="center"/>
    </xf>
    <xf numFmtId="0" fontId="209" fillId="21" borderId="187" xfId="76" applyFont="1" applyFill="1" applyBorder="1" applyAlignment="1">
      <alignment horizontal="left" vertical="center"/>
    </xf>
    <xf numFmtId="165" fontId="286" fillId="19" borderId="185" xfId="76" applyNumberFormat="1" applyFont="1" applyFill="1" applyBorder="1" applyAlignment="1">
      <alignment horizontal="center" vertical="center"/>
    </xf>
    <xf numFmtId="165" fontId="300" fillId="19" borderId="190" xfId="76" applyNumberFormat="1" applyFont="1" applyFill="1" applyBorder="1" applyAlignment="1">
      <alignment horizontal="center" vertical="center"/>
    </xf>
    <xf numFmtId="165" fontId="42" fillId="59" borderId="190" xfId="76" applyNumberFormat="1" applyFont="1" applyFill="1" applyBorder="1" applyAlignment="1">
      <alignment horizontal="center" vertical="center"/>
    </xf>
    <xf numFmtId="165" fontId="286" fillId="19" borderId="190" xfId="76" applyNumberFormat="1" applyFont="1" applyFill="1" applyBorder="1" applyAlignment="1">
      <alignment horizontal="center" vertical="center"/>
    </xf>
    <xf numFmtId="168" fontId="301" fillId="49" borderId="287" xfId="76" applyNumberFormat="1" applyFont="1" applyFill="1" applyBorder="1" applyAlignment="1" applyProtection="1">
      <alignment horizontal="center" vertical="center"/>
      <protection locked="0"/>
    </xf>
    <xf numFmtId="0" fontId="4" fillId="21" borderId="147" xfId="76" applyFill="1" applyBorder="1" applyAlignment="1">
      <alignment vertical="center"/>
    </xf>
    <xf numFmtId="0" fontId="4" fillId="21" borderId="148" xfId="76" applyFill="1" applyBorder="1" applyAlignment="1">
      <alignment vertical="center"/>
    </xf>
    <xf numFmtId="0" fontId="31" fillId="21" borderId="288" xfId="76" applyFont="1" applyFill="1" applyBorder="1" applyAlignment="1">
      <alignment horizontal="right" vertical="center"/>
    </xf>
    <xf numFmtId="165" fontId="42" fillId="21" borderId="190" xfId="76" applyNumberFormat="1" applyFont="1" applyFill="1" applyBorder="1" applyAlignment="1">
      <alignment horizontal="center" vertical="center"/>
    </xf>
    <xf numFmtId="165" fontId="42" fillId="21" borderId="185" xfId="76" applyNumberFormat="1" applyFont="1" applyFill="1" applyBorder="1" applyAlignment="1">
      <alignment horizontal="center" vertical="center"/>
    </xf>
    <xf numFmtId="165" fontId="33" fillId="21" borderId="190" xfId="76" applyNumberFormat="1" applyFont="1" applyFill="1" applyBorder="1" applyAlignment="1">
      <alignment horizontal="center" vertical="center"/>
    </xf>
    <xf numFmtId="0" fontId="0" fillId="44" borderId="0" xfId="0" applyFill="1"/>
    <xf numFmtId="0" fontId="32" fillId="31" borderId="0" xfId="0" applyFont="1" applyFill="1" applyAlignment="1">
      <alignment horizontal="centerContinuous" vertical="center"/>
    </xf>
    <xf numFmtId="0" fontId="0" fillId="31" borderId="0" xfId="0" applyFill="1" applyAlignment="1">
      <alignment horizontal="centerContinuous" vertical="center"/>
    </xf>
    <xf numFmtId="0" fontId="327" fillId="31" borderId="0" xfId="0" applyFont="1" applyFill="1" applyAlignment="1">
      <alignment horizontal="centerContinuous" vertical="center"/>
    </xf>
    <xf numFmtId="0" fontId="44" fillId="44" borderId="0" xfId="41" applyFill="1"/>
    <xf numFmtId="0" fontId="33" fillId="70" borderId="0" xfId="78" applyFont="1" applyFill="1" applyBorder="1" applyAlignment="1">
      <alignment vertical="top"/>
    </xf>
    <xf numFmtId="0" fontId="0" fillId="70" borderId="0" xfId="0" applyFill="1"/>
    <xf numFmtId="0" fontId="327" fillId="70" borderId="0" xfId="0" applyFont="1" applyFill="1" applyAlignment="1">
      <alignment horizontal="left" vertical="center"/>
    </xf>
    <xf numFmtId="0" fontId="36" fillId="53" borderId="0" xfId="78" applyFont="1" applyFill="1" applyBorder="1" applyAlignment="1">
      <alignment horizontal="right" vertical="center"/>
    </xf>
    <xf numFmtId="49" fontId="42" fillId="21" borderId="11" xfId="0" applyNumberFormat="1" applyFont="1" applyFill="1" applyBorder="1" applyAlignment="1">
      <alignment horizontal="left" vertical="center"/>
    </xf>
    <xf numFmtId="0" fontId="257" fillId="71" borderId="0" xfId="79" applyFont="1" applyFill="1" applyAlignment="1">
      <alignment horizontal="right" vertical="center"/>
    </xf>
    <xf numFmtId="0" fontId="285" fillId="71" borderId="0" xfId="79" applyFont="1" applyFill="1" applyAlignment="1">
      <alignment horizontal="left" vertical="center" wrapText="1"/>
    </xf>
    <xf numFmtId="0" fontId="329" fillId="72" borderId="0" xfId="0" applyFont="1" applyFill="1" applyAlignment="1">
      <alignment horizontal="left" vertical="center"/>
    </xf>
    <xf numFmtId="0" fontId="327" fillId="44" borderId="0" xfId="0" applyFont="1" applyFill="1" applyAlignment="1">
      <alignment horizontal="left" vertical="center"/>
    </xf>
    <xf numFmtId="0" fontId="36" fillId="44" borderId="0" xfId="60" applyFont="1" applyFill="1" applyProtection="1">
      <protection hidden="1"/>
    </xf>
    <xf numFmtId="0" fontId="9" fillId="44" borderId="0" xfId="60" applyFill="1" applyProtection="1">
      <protection hidden="1"/>
    </xf>
    <xf numFmtId="0" fontId="330" fillId="44" borderId="0" xfId="65" applyFont="1" applyFill="1" applyAlignment="1" applyProtection="1">
      <protection hidden="1"/>
    </xf>
    <xf numFmtId="0" fontId="239" fillId="44" borderId="0" xfId="60" applyFont="1" applyFill="1" applyAlignment="1" applyProtection="1">
      <protection hidden="1"/>
    </xf>
    <xf numFmtId="0" fontId="240" fillId="44" borderId="0" xfId="60" applyFont="1" applyFill="1" applyAlignment="1" applyProtection="1">
      <protection hidden="1"/>
    </xf>
    <xf numFmtId="0" fontId="34" fillId="44" borderId="0" xfId="60" applyFont="1" applyFill="1" applyAlignment="1" applyProtection="1">
      <alignment horizontal="left" vertical="center"/>
      <protection hidden="1"/>
    </xf>
    <xf numFmtId="0" fontId="47" fillId="0" borderId="0" xfId="60" applyFont="1" applyAlignment="1">
      <alignment vertical="center"/>
    </xf>
    <xf numFmtId="0" fontId="331" fillId="0" borderId="290" xfId="60" applyFont="1" applyBorder="1" applyAlignment="1">
      <alignment vertical="center"/>
    </xf>
    <xf numFmtId="0" fontId="47" fillId="0" borderId="0" xfId="60" applyFont="1"/>
    <xf numFmtId="0" fontId="10" fillId="75" borderId="0" xfId="82" applyFill="1" applyAlignment="1">
      <alignment horizontal="center" vertical="center"/>
    </xf>
    <xf numFmtId="0" fontId="10" fillId="44" borderId="0" xfId="82" applyFill="1" applyAlignment="1">
      <alignment horizontal="center" vertical="center"/>
    </xf>
    <xf numFmtId="0" fontId="10" fillId="76" borderId="0" xfId="82" applyFill="1" applyAlignment="1">
      <alignment horizontal="center" vertical="center"/>
    </xf>
    <xf numFmtId="0" fontId="10" fillId="72" borderId="0" xfId="82" applyFill="1" applyAlignment="1">
      <alignment horizontal="center" vertical="center"/>
    </xf>
    <xf numFmtId="0" fontId="10" fillId="71" borderId="0" xfId="82" applyFill="1" applyAlignment="1">
      <alignment horizontal="center" vertical="center"/>
    </xf>
    <xf numFmtId="0" fontId="10" fillId="77" borderId="0" xfId="82" applyFill="1" applyAlignment="1">
      <alignment horizontal="center" vertical="center"/>
    </xf>
    <xf numFmtId="0" fontId="10" fillId="78" borderId="0" xfId="82" applyFill="1" applyAlignment="1">
      <alignment horizontal="center" vertical="center"/>
    </xf>
    <xf numFmtId="0" fontId="10" fillId="79" borderId="0" xfId="82" applyFill="1" applyAlignment="1">
      <alignment horizontal="center" vertical="center"/>
    </xf>
    <xf numFmtId="0" fontId="10" fillId="80" borderId="0" xfId="82" applyFill="1" applyAlignment="1">
      <alignment horizontal="center" vertical="center"/>
    </xf>
    <xf numFmtId="0" fontId="10" fillId="81" borderId="0" xfId="82" applyFill="1" applyAlignment="1">
      <alignment horizontal="center" vertical="center"/>
    </xf>
    <xf numFmtId="0" fontId="10" fillId="82" borderId="0" xfId="82" applyFill="1" applyAlignment="1">
      <alignment horizontal="center" vertical="center"/>
    </xf>
    <xf numFmtId="0" fontId="10" fillId="83" borderId="0" xfId="82" applyFill="1" applyAlignment="1">
      <alignment horizontal="center" vertical="center"/>
    </xf>
    <xf numFmtId="0" fontId="10" fillId="84" borderId="0" xfId="82" applyFill="1" applyAlignment="1">
      <alignment horizontal="center" vertical="center"/>
    </xf>
    <xf numFmtId="0" fontId="10" fillId="85" borderId="0" xfId="82" applyFill="1" applyAlignment="1">
      <alignment horizontal="center" vertical="center"/>
    </xf>
    <xf numFmtId="0" fontId="10" fillId="59" borderId="0" xfId="82" applyFill="1" applyAlignment="1">
      <alignment horizontal="center" vertical="center"/>
    </xf>
    <xf numFmtId="0" fontId="10" fillId="68" borderId="0" xfId="82" applyFill="1" applyAlignment="1">
      <alignment horizontal="center" vertical="center"/>
    </xf>
    <xf numFmtId="0" fontId="9" fillId="0" borderId="0" xfId="81"/>
    <xf numFmtId="0" fontId="10" fillId="87" borderId="0" xfId="82" applyFill="1" applyAlignment="1">
      <alignment horizontal="center" vertical="center"/>
    </xf>
    <xf numFmtId="0" fontId="10" fillId="88" borderId="0" xfId="82" applyFill="1" applyAlignment="1">
      <alignment horizontal="center" vertical="center"/>
    </xf>
    <xf numFmtId="0" fontId="10" fillId="19" borderId="0" xfId="82" applyFill="1" applyAlignment="1">
      <alignment horizontal="center" vertical="center"/>
    </xf>
    <xf numFmtId="0" fontId="10" fillId="89" borderId="0" xfId="82" applyFill="1" applyAlignment="1">
      <alignment horizontal="center" vertical="center"/>
    </xf>
    <xf numFmtId="0" fontId="10" fillId="90" borderId="0" xfId="82" applyFill="1" applyAlignment="1">
      <alignment horizontal="center" vertical="center"/>
    </xf>
    <xf numFmtId="0" fontId="10" fillId="91" borderId="0" xfId="82" applyFill="1" applyAlignment="1">
      <alignment horizontal="center" vertical="center"/>
    </xf>
    <xf numFmtId="0" fontId="10" fillId="92" borderId="0" xfId="82" applyFill="1" applyAlignment="1">
      <alignment horizontal="center" vertical="center"/>
    </xf>
    <xf numFmtId="0" fontId="10" fillId="66" borderId="0" xfId="82" applyFill="1" applyAlignment="1">
      <alignment horizontal="center" vertical="center"/>
    </xf>
    <xf numFmtId="0" fontId="10" fillId="94" borderId="0" xfId="82" applyFill="1" applyAlignment="1">
      <alignment horizontal="center" vertical="center"/>
    </xf>
    <xf numFmtId="0" fontId="10" fillId="95" borderId="0" xfId="82" applyFill="1" applyAlignment="1">
      <alignment horizontal="center" vertical="center"/>
    </xf>
    <xf numFmtId="0" fontId="10" fillId="96" borderId="0" xfId="82" applyFill="1" applyAlignment="1">
      <alignment horizontal="center" vertical="center"/>
    </xf>
    <xf numFmtId="0" fontId="10" fillId="97" borderId="0" xfId="82" applyFill="1" applyAlignment="1">
      <alignment horizontal="center" vertical="center"/>
    </xf>
    <xf numFmtId="0" fontId="10" fillId="98" borderId="0" xfId="82" applyFill="1" applyAlignment="1">
      <alignment horizontal="center" vertical="center"/>
    </xf>
    <xf numFmtId="0" fontId="10" fillId="99" borderId="0" xfId="82" applyFill="1" applyAlignment="1">
      <alignment horizontal="center" vertical="center"/>
    </xf>
    <xf numFmtId="0" fontId="10" fillId="100" borderId="0" xfId="82" applyFill="1" applyAlignment="1">
      <alignment horizontal="center" vertical="center"/>
    </xf>
    <xf numFmtId="0" fontId="10" fillId="101" borderId="0" xfId="82" applyFill="1" applyAlignment="1">
      <alignment horizontal="center" vertical="center"/>
    </xf>
    <xf numFmtId="0" fontId="10" fillId="103" borderId="0" xfId="82" applyFill="1" applyAlignment="1">
      <alignment horizontal="center" vertical="center"/>
    </xf>
    <xf numFmtId="0" fontId="10" fillId="104" borderId="0" xfId="82" applyFill="1" applyAlignment="1">
      <alignment horizontal="center" vertical="center"/>
    </xf>
    <xf numFmtId="0" fontId="10" fillId="64" borderId="0" xfId="82" applyFill="1" applyAlignment="1">
      <alignment horizontal="center" vertical="center"/>
    </xf>
    <xf numFmtId="0" fontId="10" fillId="49" borderId="0" xfId="82" applyFill="1" applyAlignment="1">
      <alignment horizontal="center" vertical="center"/>
    </xf>
    <xf numFmtId="0" fontId="10" fillId="105" borderId="0" xfId="82" applyFill="1" applyAlignment="1">
      <alignment horizontal="center" vertical="center"/>
    </xf>
    <xf numFmtId="0" fontId="10" fillId="106" borderId="0" xfId="82" applyFill="1" applyAlignment="1">
      <alignment horizontal="center" vertical="center"/>
    </xf>
    <xf numFmtId="0" fontId="10" fillId="53" borderId="0" xfId="82" applyFill="1" applyAlignment="1">
      <alignment horizontal="center" vertical="center"/>
    </xf>
    <xf numFmtId="0" fontId="10" fillId="107" borderId="0" xfId="82" applyFill="1" applyAlignment="1">
      <alignment horizontal="center" vertical="center"/>
    </xf>
    <xf numFmtId="0" fontId="10" fillId="108" borderId="0" xfId="82" applyFill="1" applyAlignment="1">
      <alignment horizontal="center" vertical="center"/>
    </xf>
    <xf numFmtId="0" fontId="10" fillId="109" borderId="0" xfId="82" applyFill="1" applyAlignment="1">
      <alignment horizontal="center" vertical="center"/>
    </xf>
    <xf numFmtId="0" fontId="10" fillId="61" borderId="0" xfId="82" applyFill="1" applyAlignment="1">
      <alignment horizontal="center" vertical="center"/>
    </xf>
    <xf numFmtId="0" fontId="10" fillId="73" borderId="0" xfId="82" applyFill="1" applyAlignment="1">
      <alignment horizontal="center" vertical="center"/>
    </xf>
    <xf numFmtId="0" fontId="10" fillId="110" borderId="0" xfId="82" applyFill="1" applyAlignment="1">
      <alignment horizontal="center" vertical="center"/>
    </xf>
    <xf numFmtId="0" fontId="10" fillId="111" borderId="0" xfId="82" applyFill="1" applyAlignment="1">
      <alignment horizontal="center" vertical="center"/>
    </xf>
    <xf numFmtId="0" fontId="10" fillId="112" borderId="0" xfId="82" applyFill="1" applyAlignment="1">
      <alignment horizontal="center" vertical="center"/>
    </xf>
    <xf numFmtId="0" fontId="10" fillId="113" borderId="0" xfId="82" applyFill="1" applyAlignment="1">
      <alignment horizontal="center" vertical="center"/>
    </xf>
    <xf numFmtId="0" fontId="10" fillId="114" borderId="0" xfId="82" applyFill="1" applyAlignment="1">
      <alignment horizontal="center" vertical="center"/>
    </xf>
    <xf numFmtId="0" fontId="10" fillId="115" borderId="0" xfId="82" applyFill="1" applyAlignment="1">
      <alignment horizontal="center" vertical="center"/>
    </xf>
    <xf numFmtId="0" fontId="10" fillId="116" borderId="0" xfId="82" applyFill="1" applyAlignment="1">
      <alignment horizontal="center" vertical="center"/>
    </xf>
    <xf numFmtId="0" fontId="10" fillId="117" borderId="0" xfId="82" applyFill="1" applyAlignment="1">
      <alignment horizontal="center" vertical="center"/>
    </xf>
    <xf numFmtId="0" fontId="10" fillId="118" borderId="0" xfId="82" applyFill="1" applyAlignment="1">
      <alignment horizontal="center" vertical="center"/>
    </xf>
    <xf numFmtId="0" fontId="10" fillId="119" borderId="0" xfId="82" applyFill="1" applyAlignment="1">
      <alignment horizontal="center" vertical="center"/>
    </xf>
    <xf numFmtId="0" fontId="10" fillId="120" borderId="0" xfId="82" applyFill="1" applyAlignment="1">
      <alignment horizontal="center" vertical="center"/>
    </xf>
    <xf numFmtId="0" fontId="10" fillId="69" borderId="0" xfId="82" applyFill="1" applyAlignment="1">
      <alignment horizontal="center" vertical="center"/>
    </xf>
    <xf numFmtId="0" fontId="335" fillId="44" borderId="296" xfId="82" applyFont="1" applyFill="1" applyBorder="1" applyAlignment="1">
      <alignment vertical="center" wrapText="1"/>
    </xf>
    <xf numFmtId="0" fontId="335" fillId="59" borderId="296" xfId="82" applyFont="1" applyFill="1" applyBorder="1" applyAlignment="1">
      <alignment vertical="center" wrapText="1"/>
    </xf>
    <xf numFmtId="0" fontId="223" fillId="44" borderId="296" xfId="82" applyFont="1" applyFill="1" applyBorder="1" applyAlignment="1">
      <alignment vertical="center" wrapText="1"/>
    </xf>
    <xf numFmtId="0" fontId="335" fillId="80" borderId="296" xfId="82" applyFont="1" applyFill="1" applyBorder="1" applyAlignment="1">
      <alignment vertical="center" wrapText="1"/>
    </xf>
    <xf numFmtId="0" fontId="336" fillId="44" borderId="296" xfId="82" applyFont="1" applyFill="1" applyBorder="1" applyAlignment="1">
      <alignment vertical="center" wrapText="1"/>
    </xf>
    <xf numFmtId="0" fontId="335" fillId="110" borderId="296" xfId="82" applyFont="1" applyFill="1" applyBorder="1" applyAlignment="1">
      <alignment vertical="center" wrapText="1"/>
    </xf>
    <xf numFmtId="0" fontId="337" fillId="44" borderId="296" xfId="82" applyFont="1" applyFill="1" applyBorder="1" applyAlignment="1">
      <alignment vertical="center" wrapText="1"/>
    </xf>
    <xf numFmtId="0" fontId="335" fillId="75" borderId="296" xfId="82" applyFont="1" applyFill="1" applyBorder="1" applyAlignment="1">
      <alignment vertical="center" wrapText="1"/>
    </xf>
    <xf numFmtId="0" fontId="335" fillId="68" borderId="296" xfId="82" applyFont="1" applyFill="1" applyBorder="1" applyAlignment="1">
      <alignment vertical="center" wrapText="1"/>
    </xf>
    <xf numFmtId="0" fontId="338" fillId="44" borderId="296" xfId="82" applyFont="1" applyFill="1" applyBorder="1" applyAlignment="1">
      <alignment vertical="center" wrapText="1"/>
    </xf>
    <xf numFmtId="0" fontId="335" fillId="85" borderId="296" xfId="82" applyFont="1" applyFill="1" applyBorder="1" applyAlignment="1">
      <alignment vertical="center" wrapText="1"/>
    </xf>
    <xf numFmtId="0" fontId="339" fillId="44" borderId="296" xfId="82" applyFont="1" applyFill="1" applyBorder="1" applyAlignment="1">
      <alignment vertical="center" wrapText="1"/>
    </xf>
    <xf numFmtId="0" fontId="335" fillId="111" borderId="296" xfId="82" applyFont="1" applyFill="1" applyBorder="1" applyAlignment="1">
      <alignment vertical="center" wrapText="1"/>
    </xf>
    <xf numFmtId="0" fontId="340" fillId="44" borderId="296" xfId="82" applyFont="1" applyFill="1" applyBorder="1" applyAlignment="1">
      <alignment vertical="center" wrapText="1"/>
    </xf>
    <xf numFmtId="0" fontId="280" fillId="44" borderId="296" xfId="82" applyFont="1" applyFill="1" applyBorder="1" applyAlignment="1">
      <alignment vertical="center" wrapText="1"/>
    </xf>
    <xf numFmtId="0" fontId="335" fillId="87" borderId="296" xfId="82" applyFont="1" applyFill="1" applyBorder="1" applyAlignment="1">
      <alignment vertical="center" wrapText="1"/>
    </xf>
    <xf numFmtId="0" fontId="341" fillId="44" borderId="296" xfId="82" applyFont="1" applyFill="1" applyBorder="1" applyAlignment="1">
      <alignment vertical="center" wrapText="1"/>
    </xf>
    <xf numFmtId="0" fontId="335" fillId="71" borderId="296" xfId="82" applyFont="1" applyFill="1" applyBorder="1" applyAlignment="1">
      <alignment vertical="center" wrapText="1"/>
    </xf>
    <xf numFmtId="0" fontId="281" fillId="44" borderId="296" xfId="82" applyFont="1" applyFill="1" applyBorder="1" applyAlignment="1">
      <alignment vertical="center" wrapText="1"/>
    </xf>
    <xf numFmtId="0" fontId="335" fillId="112" borderId="296" xfId="82" applyFont="1" applyFill="1" applyBorder="1" applyAlignment="1">
      <alignment vertical="center" wrapText="1"/>
    </xf>
    <xf numFmtId="0" fontId="342" fillId="44" borderId="296" xfId="82" applyFont="1" applyFill="1" applyBorder="1" applyAlignment="1">
      <alignment vertical="center" wrapText="1"/>
    </xf>
    <xf numFmtId="0" fontId="335" fillId="76" borderId="296" xfId="82" applyFont="1" applyFill="1" applyBorder="1" applyAlignment="1">
      <alignment vertical="center" wrapText="1"/>
    </xf>
    <xf numFmtId="0" fontId="297" fillId="44" borderId="296" xfId="82" applyFont="1" applyFill="1" applyBorder="1" applyAlignment="1">
      <alignment vertical="center" wrapText="1"/>
    </xf>
    <xf numFmtId="0" fontId="335" fillId="88" borderId="296" xfId="82" applyFont="1" applyFill="1" applyBorder="1" applyAlignment="1">
      <alignment vertical="center" wrapText="1"/>
    </xf>
    <xf numFmtId="0" fontId="343" fillId="44" borderId="296" xfId="82" applyFont="1" applyFill="1" applyBorder="1" applyAlignment="1">
      <alignment vertical="center" wrapText="1"/>
    </xf>
    <xf numFmtId="0" fontId="335" fillId="103" borderId="296" xfId="82" applyFont="1" applyFill="1" applyBorder="1" applyAlignment="1">
      <alignment vertical="center" wrapText="1"/>
    </xf>
    <xf numFmtId="0" fontId="344" fillId="44" borderId="296" xfId="82" applyFont="1" applyFill="1" applyBorder="1" applyAlignment="1">
      <alignment vertical="center" wrapText="1"/>
    </xf>
    <xf numFmtId="0" fontId="335" fillId="113" borderId="296" xfId="82" applyFont="1" applyFill="1" applyBorder="1" applyAlignment="1">
      <alignment vertical="center" wrapText="1"/>
    </xf>
    <xf numFmtId="0" fontId="345" fillId="44" borderId="296" xfId="82" applyFont="1" applyFill="1" applyBorder="1" applyAlignment="1">
      <alignment vertical="center" wrapText="1"/>
    </xf>
    <xf numFmtId="0" fontId="335" fillId="72" borderId="296" xfId="82" applyFont="1" applyFill="1" applyBorder="1" applyAlignment="1">
      <alignment vertical="center" wrapText="1"/>
    </xf>
    <xf numFmtId="0" fontId="346" fillId="44" borderId="296" xfId="82" applyFont="1" applyFill="1" applyBorder="1" applyAlignment="1">
      <alignment vertical="center" wrapText="1"/>
    </xf>
    <xf numFmtId="0" fontId="335" fillId="19" borderId="296" xfId="82" applyFont="1" applyFill="1" applyBorder="1" applyAlignment="1">
      <alignment vertical="center" wrapText="1"/>
    </xf>
    <xf numFmtId="0" fontId="347" fillId="44" borderId="296" xfId="82" applyFont="1" applyFill="1" applyBorder="1" applyAlignment="1">
      <alignment vertical="center" wrapText="1"/>
    </xf>
    <xf numFmtId="0" fontId="335" fillId="89" borderId="296" xfId="82" applyFont="1" applyFill="1" applyBorder="1" applyAlignment="1">
      <alignment vertical="center" wrapText="1"/>
    </xf>
    <xf numFmtId="0" fontId="348" fillId="44" borderId="296" xfId="82" applyFont="1" applyFill="1" applyBorder="1" applyAlignment="1">
      <alignment vertical="center" wrapText="1"/>
    </xf>
    <xf numFmtId="0" fontId="335" fillId="114" borderId="296" xfId="82" applyFont="1" applyFill="1" applyBorder="1" applyAlignment="1">
      <alignment vertical="center" wrapText="1"/>
    </xf>
    <xf numFmtId="0" fontId="349" fillId="44" borderId="296" xfId="82" applyFont="1" applyFill="1" applyBorder="1" applyAlignment="1">
      <alignment vertical="center" wrapText="1"/>
    </xf>
    <xf numFmtId="0" fontId="335" fillId="64" borderId="296" xfId="82" applyFont="1" applyFill="1" applyBorder="1" applyAlignment="1">
      <alignment vertical="center" wrapText="1"/>
    </xf>
    <xf numFmtId="0" fontId="350" fillId="44" borderId="296" xfId="82" applyFont="1" applyFill="1" applyBorder="1" applyAlignment="1">
      <alignment vertical="center" wrapText="1"/>
    </xf>
    <xf numFmtId="0" fontId="335" fillId="115" borderId="296" xfId="82" applyFont="1" applyFill="1" applyBorder="1" applyAlignment="1">
      <alignment vertical="center" wrapText="1"/>
    </xf>
    <xf numFmtId="0" fontId="351" fillId="44" borderId="296" xfId="82" applyFont="1" applyFill="1" applyBorder="1" applyAlignment="1">
      <alignment vertical="center" wrapText="1"/>
    </xf>
    <xf numFmtId="0" fontId="335" fillId="77" borderId="296" xfId="82" applyFont="1" applyFill="1" applyBorder="1" applyAlignment="1">
      <alignment vertical="center" wrapText="1"/>
    </xf>
    <xf numFmtId="0" fontId="352" fillId="44" borderId="296" xfId="82" applyFont="1" applyFill="1" applyBorder="1" applyAlignment="1">
      <alignment vertical="center" wrapText="1"/>
    </xf>
    <xf numFmtId="0" fontId="335" fillId="90" borderId="296" xfId="82" applyFont="1" applyFill="1" applyBorder="1" applyAlignment="1">
      <alignment vertical="center" wrapText="1"/>
    </xf>
    <xf numFmtId="0" fontId="353" fillId="44" borderId="296" xfId="82" applyFont="1" applyFill="1" applyBorder="1" applyAlignment="1">
      <alignment vertical="center" wrapText="1"/>
    </xf>
    <xf numFmtId="0" fontId="335" fillId="49" borderId="296" xfId="82" applyFont="1" applyFill="1" applyBorder="1" applyAlignment="1">
      <alignment vertical="center" wrapText="1"/>
    </xf>
    <xf numFmtId="0" fontId="354" fillId="44" borderId="296" xfId="82" applyFont="1" applyFill="1" applyBorder="1" applyAlignment="1">
      <alignment vertical="center" wrapText="1"/>
    </xf>
    <xf numFmtId="0" fontId="335" fillId="116" borderId="296" xfId="82" applyFont="1" applyFill="1" applyBorder="1" applyAlignment="1">
      <alignment vertical="center" wrapText="1"/>
    </xf>
    <xf numFmtId="0" fontId="355" fillId="44" borderId="296" xfId="82" applyFont="1" applyFill="1" applyBorder="1" applyAlignment="1">
      <alignment vertical="center" wrapText="1"/>
    </xf>
    <xf numFmtId="0" fontId="335" fillId="78" borderId="296" xfId="82" applyFont="1" applyFill="1" applyBorder="1" applyAlignment="1">
      <alignment vertical="center" wrapText="1"/>
    </xf>
    <xf numFmtId="0" fontId="356" fillId="44" borderId="296" xfId="82" applyFont="1" applyFill="1" applyBorder="1" applyAlignment="1">
      <alignment vertical="center" wrapText="1"/>
    </xf>
    <xf numFmtId="0" fontId="335" fillId="91" borderId="296" xfId="82" applyFont="1" applyFill="1" applyBorder="1" applyAlignment="1">
      <alignment vertical="center" wrapText="1"/>
    </xf>
    <xf numFmtId="0" fontId="357" fillId="44" borderId="296" xfId="82" applyFont="1" applyFill="1" applyBorder="1" applyAlignment="1">
      <alignment vertical="center" wrapText="1"/>
    </xf>
    <xf numFmtId="0" fontId="335" fillId="105" borderId="296" xfId="82" applyFont="1" applyFill="1" applyBorder="1" applyAlignment="1">
      <alignment vertical="center" wrapText="1"/>
    </xf>
    <xf numFmtId="0" fontId="358" fillId="44" borderId="296" xfId="82" applyFont="1" applyFill="1" applyBorder="1" applyAlignment="1">
      <alignment vertical="center" wrapText="1"/>
    </xf>
    <xf numFmtId="0" fontId="335" fillId="117" borderId="296" xfId="82" applyFont="1" applyFill="1" applyBorder="1" applyAlignment="1">
      <alignment vertical="center" wrapText="1"/>
    </xf>
    <xf numFmtId="0" fontId="359" fillId="44" borderId="296" xfId="82" applyFont="1" applyFill="1" applyBorder="1" applyAlignment="1">
      <alignment vertical="center" wrapText="1"/>
    </xf>
    <xf numFmtId="0" fontId="335" fillId="79" borderId="296" xfId="82" applyFont="1" applyFill="1" applyBorder="1" applyAlignment="1">
      <alignment vertical="center" wrapText="1"/>
    </xf>
    <xf numFmtId="0" fontId="360" fillId="44" borderId="296" xfId="82" applyFont="1" applyFill="1" applyBorder="1" applyAlignment="1">
      <alignment vertical="center" wrapText="1"/>
    </xf>
    <xf numFmtId="0" fontId="335" fillId="92" borderId="296" xfId="82" applyFont="1" applyFill="1" applyBorder="1" applyAlignment="1">
      <alignment vertical="center" wrapText="1"/>
    </xf>
    <xf numFmtId="0" fontId="361" fillId="44" borderId="296" xfId="82" applyFont="1" applyFill="1" applyBorder="1" applyAlignment="1">
      <alignment vertical="center" wrapText="1"/>
    </xf>
    <xf numFmtId="0" fontId="335" fillId="106" borderId="296" xfId="82" applyFont="1" applyFill="1" applyBorder="1" applyAlignment="1">
      <alignment vertical="center" wrapText="1"/>
    </xf>
    <xf numFmtId="0" fontId="362" fillId="44" borderId="296" xfId="82" applyFont="1" applyFill="1" applyBorder="1" applyAlignment="1">
      <alignment vertical="center" wrapText="1"/>
    </xf>
    <xf numFmtId="0" fontId="335" fillId="118" borderId="296" xfId="82" applyFont="1" applyFill="1" applyBorder="1" applyAlignment="1">
      <alignment vertical="center" wrapText="1"/>
    </xf>
    <xf numFmtId="0" fontId="363" fillId="44" borderId="296" xfId="82" applyFont="1" applyFill="1" applyBorder="1" applyAlignment="1">
      <alignment vertical="center" wrapText="1"/>
    </xf>
    <xf numFmtId="0" fontId="335" fillId="66" borderId="296" xfId="82" applyFont="1" applyFill="1" applyBorder="1" applyAlignment="1">
      <alignment vertical="center" wrapText="1"/>
    </xf>
    <xf numFmtId="0" fontId="364" fillId="44" borderId="296" xfId="82" applyFont="1" applyFill="1" applyBorder="1" applyAlignment="1">
      <alignment vertical="center" wrapText="1"/>
    </xf>
    <xf numFmtId="0" fontId="335" fillId="53" borderId="296" xfId="82" applyFont="1" applyFill="1" applyBorder="1" applyAlignment="1">
      <alignment vertical="center" wrapText="1"/>
    </xf>
    <xf numFmtId="0" fontId="365" fillId="44" borderId="296" xfId="82" applyFont="1" applyFill="1" applyBorder="1" applyAlignment="1">
      <alignment vertical="center" wrapText="1"/>
    </xf>
    <xf numFmtId="0" fontId="88" fillId="130" borderId="0" xfId="60" applyFont="1" applyFill="1" applyAlignment="1">
      <alignment horizontal="right" vertical="center"/>
    </xf>
    <xf numFmtId="0" fontId="335" fillId="81" borderId="296" xfId="82" applyFont="1" applyFill="1" applyBorder="1" applyAlignment="1">
      <alignment vertical="center" wrapText="1"/>
    </xf>
    <xf numFmtId="0" fontId="366" fillId="44" borderId="296" xfId="82" applyFont="1" applyFill="1" applyBorder="1" applyAlignment="1">
      <alignment vertical="center" wrapText="1"/>
    </xf>
    <xf numFmtId="0" fontId="335" fillId="82" borderId="296" xfId="82" applyFont="1" applyFill="1" applyBorder="1" applyAlignment="1">
      <alignment vertical="center" wrapText="1"/>
    </xf>
    <xf numFmtId="0" fontId="367" fillId="44" borderId="296" xfId="82" applyFont="1" applyFill="1" applyBorder="1" applyAlignment="1">
      <alignment vertical="center" wrapText="1"/>
    </xf>
    <xf numFmtId="0" fontId="335" fillId="107" borderId="296" xfId="82" applyFont="1" applyFill="1" applyBorder="1" applyAlignment="1">
      <alignment vertical="center" wrapText="1"/>
    </xf>
    <xf numFmtId="0" fontId="368" fillId="44" borderId="296" xfId="82" applyFont="1" applyFill="1" applyBorder="1" applyAlignment="1">
      <alignment vertical="center" wrapText="1"/>
    </xf>
    <xf numFmtId="0" fontId="335" fillId="120" borderId="296" xfId="82" applyFont="1" applyFill="1" applyBorder="1" applyAlignment="1">
      <alignment vertical="center" wrapText="1"/>
    </xf>
    <xf numFmtId="0" fontId="369" fillId="44" borderId="296" xfId="82" applyFont="1" applyFill="1" applyBorder="1" applyAlignment="1">
      <alignment vertical="center" wrapText="1"/>
    </xf>
    <xf numFmtId="0" fontId="335" fillId="108" borderId="296" xfId="82" applyFont="1" applyFill="1" applyBorder="1" applyAlignment="1">
      <alignment vertical="center" wrapText="1"/>
    </xf>
    <xf numFmtId="0" fontId="370" fillId="44" borderId="296" xfId="82" applyFont="1" applyFill="1" applyBorder="1" applyAlignment="1">
      <alignment vertical="center" wrapText="1"/>
    </xf>
    <xf numFmtId="0" fontId="335" fillId="69" borderId="296" xfId="82" applyFont="1" applyFill="1" applyBorder="1" applyAlignment="1">
      <alignment vertical="center" wrapText="1"/>
    </xf>
    <xf numFmtId="0" fontId="371" fillId="44" borderId="296" xfId="82" applyFont="1" applyFill="1" applyBorder="1" applyAlignment="1">
      <alignment vertical="center" wrapText="1"/>
    </xf>
    <xf numFmtId="0" fontId="335" fillId="83" borderId="296" xfId="82" applyFont="1" applyFill="1" applyBorder="1" applyAlignment="1">
      <alignment vertical="center" wrapText="1"/>
    </xf>
    <xf numFmtId="0" fontId="372" fillId="44" borderId="296" xfId="82" applyFont="1" applyFill="1" applyBorder="1" applyAlignment="1">
      <alignment vertical="center" wrapText="1"/>
    </xf>
    <xf numFmtId="0" fontId="335" fillId="109" borderId="296" xfId="82" applyFont="1" applyFill="1" applyBorder="1" applyAlignment="1">
      <alignment vertical="center" wrapText="1"/>
    </xf>
    <xf numFmtId="0" fontId="373" fillId="44" borderId="296" xfId="82" applyFont="1" applyFill="1" applyBorder="1" applyAlignment="1">
      <alignment vertical="center" wrapText="1"/>
    </xf>
    <xf numFmtId="0" fontId="335" fillId="84" borderId="296" xfId="82" applyFont="1" applyFill="1" applyBorder="1" applyAlignment="1">
      <alignment vertical="center" wrapText="1"/>
    </xf>
    <xf numFmtId="0" fontId="374" fillId="44" borderId="296" xfId="82" applyFont="1" applyFill="1" applyBorder="1" applyAlignment="1">
      <alignment vertical="center" wrapText="1"/>
    </xf>
    <xf numFmtId="0" fontId="335" fillId="61" borderId="296" xfId="82" applyFont="1" applyFill="1" applyBorder="1" applyAlignment="1">
      <alignment vertical="center" wrapText="1"/>
    </xf>
    <xf numFmtId="0" fontId="375" fillId="44" borderId="296" xfId="82" applyFont="1" applyFill="1" applyBorder="1" applyAlignment="1">
      <alignment vertical="center" wrapText="1"/>
    </xf>
    <xf numFmtId="0" fontId="335" fillId="73" borderId="296" xfId="82" applyFont="1" applyFill="1" applyBorder="1" applyAlignment="1">
      <alignment vertical="center" wrapText="1"/>
    </xf>
    <xf numFmtId="0" fontId="376" fillId="44" borderId="296" xfId="82" applyFont="1" applyFill="1" applyBorder="1" applyAlignment="1">
      <alignment vertical="center" wrapText="1"/>
    </xf>
    <xf numFmtId="0" fontId="9" fillId="0" borderId="0" xfId="84" applyAlignment="1">
      <alignment vertical="center"/>
    </xf>
    <xf numFmtId="0" fontId="377" fillId="44" borderId="296" xfId="82" applyFont="1" applyFill="1" applyBorder="1" applyAlignment="1">
      <alignment vertical="center" wrapText="1"/>
    </xf>
    <xf numFmtId="0" fontId="218" fillId="44" borderId="296" xfId="82" applyFont="1" applyFill="1" applyBorder="1" applyAlignment="1">
      <alignment horizontal="center" vertical="center" wrapText="1"/>
    </xf>
    <xf numFmtId="0" fontId="221" fillId="44" borderId="296" xfId="82" applyFont="1" applyFill="1" applyBorder="1" applyAlignment="1">
      <alignment horizontal="center" vertical="center" wrapText="1"/>
    </xf>
    <xf numFmtId="0" fontId="222" fillId="44" borderId="296" xfId="82" applyFont="1" applyFill="1" applyBorder="1" applyAlignment="1">
      <alignment horizontal="center" vertical="center" wrapText="1"/>
    </xf>
    <xf numFmtId="0" fontId="378" fillId="44" borderId="296" xfId="82" applyFont="1" applyFill="1" applyBorder="1" applyAlignment="1">
      <alignment vertical="center" wrapText="1"/>
    </xf>
    <xf numFmtId="0" fontId="280" fillId="75" borderId="296" xfId="82" applyFont="1" applyFill="1" applyBorder="1" applyAlignment="1">
      <alignment vertical="center" wrapText="1"/>
    </xf>
    <xf numFmtId="0" fontId="335" fillId="44" borderId="296" xfId="82" applyFont="1" applyFill="1" applyBorder="1" applyAlignment="1">
      <alignment horizontal="right" vertical="center" wrapText="1"/>
    </xf>
    <xf numFmtId="0" fontId="335" fillId="84" borderId="296" xfId="82" applyFont="1" applyFill="1" applyBorder="1" applyAlignment="1">
      <alignment wrapText="1"/>
    </xf>
    <xf numFmtId="0" fontId="374" fillId="44" borderId="296" xfId="82" applyFont="1" applyFill="1" applyBorder="1" applyAlignment="1">
      <alignment wrapText="1"/>
    </xf>
    <xf numFmtId="0" fontId="335" fillId="44" borderId="296" xfId="82" applyFont="1" applyFill="1" applyBorder="1" applyAlignment="1">
      <alignment wrapText="1"/>
    </xf>
    <xf numFmtId="0" fontId="335" fillId="44" borderId="296" xfId="82" applyFont="1" applyFill="1" applyBorder="1" applyAlignment="1">
      <alignment horizontal="right" wrapText="1"/>
    </xf>
    <xf numFmtId="0" fontId="335" fillId="85" borderId="296" xfId="82" applyFont="1" applyFill="1" applyBorder="1" applyAlignment="1">
      <alignment wrapText="1"/>
    </xf>
    <xf numFmtId="0" fontId="339" fillId="44" borderId="296" xfId="82" applyFont="1" applyFill="1" applyBorder="1" applyAlignment="1">
      <alignment wrapText="1"/>
    </xf>
    <xf numFmtId="0" fontId="335" fillId="59" borderId="296" xfId="82" applyFont="1" applyFill="1" applyBorder="1" applyAlignment="1">
      <alignment wrapText="1"/>
    </xf>
    <xf numFmtId="0" fontId="223" fillId="44" borderId="296" xfId="82" applyFont="1" applyFill="1" applyBorder="1" applyAlignment="1">
      <alignment wrapText="1"/>
    </xf>
    <xf numFmtId="0" fontId="335" fillId="68" borderId="296" xfId="82" applyFont="1" applyFill="1" applyBorder="1" applyAlignment="1">
      <alignment wrapText="1"/>
    </xf>
    <xf numFmtId="0" fontId="338" fillId="44" borderId="296" xfId="82" applyFont="1" applyFill="1" applyBorder="1" applyAlignment="1">
      <alignment wrapText="1"/>
    </xf>
    <xf numFmtId="0" fontId="335" fillId="87" borderId="296" xfId="82" applyFont="1" applyFill="1" applyBorder="1" applyAlignment="1">
      <alignment wrapText="1"/>
    </xf>
    <xf numFmtId="0" fontId="341" fillId="44" borderId="296" xfId="82" applyFont="1" applyFill="1" applyBorder="1" applyAlignment="1">
      <alignment wrapText="1"/>
    </xf>
    <xf numFmtId="0" fontId="335" fillId="88" borderId="296" xfId="82" applyFont="1" applyFill="1" applyBorder="1" applyAlignment="1">
      <alignment wrapText="1"/>
    </xf>
    <xf numFmtId="0" fontId="343" fillId="44" borderId="296" xfId="82" applyFont="1" applyFill="1" applyBorder="1" applyAlignment="1">
      <alignment wrapText="1"/>
    </xf>
    <xf numFmtId="0" fontId="335" fillId="89" borderId="296" xfId="82" applyFont="1" applyFill="1" applyBorder="1" applyAlignment="1">
      <alignment wrapText="1"/>
    </xf>
    <xf numFmtId="0" fontId="348" fillId="44" borderId="296" xfId="82" applyFont="1" applyFill="1" applyBorder="1" applyAlignment="1">
      <alignment wrapText="1"/>
    </xf>
    <xf numFmtId="0" fontId="335" fillId="90" borderId="296" xfId="82" applyFont="1" applyFill="1" applyBorder="1" applyAlignment="1">
      <alignment wrapText="1"/>
    </xf>
    <xf numFmtId="0" fontId="353" fillId="44" borderId="296" xfId="82" applyFont="1" applyFill="1" applyBorder="1" applyAlignment="1">
      <alignment wrapText="1"/>
    </xf>
    <xf numFmtId="0" fontId="335" fillId="91" borderId="296" xfId="82" applyFont="1" applyFill="1" applyBorder="1" applyAlignment="1">
      <alignment wrapText="1"/>
    </xf>
    <xf numFmtId="0" fontId="357" fillId="44" borderId="296" xfId="82" applyFont="1" applyFill="1" applyBorder="1" applyAlignment="1">
      <alignment wrapText="1"/>
    </xf>
    <xf numFmtId="0" fontId="335" fillId="92" borderId="296" xfId="82" applyFont="1" applyFill="1" applyBorder="1" applyAlignment="1">
      <alignment wrapText="1"/>
    </xf>
    <xf numFmtId="0" fontId="361" fillId="44" borderId="296" xfId="82" applyFont="1" applyFill="1" applyBorder="1" applyAlignment="1">
      <alignment wrapText="1"/>
    </xf>
    <xf numFmtId="0" fontId="335" fillId="66" borderId="296" xfId="82" applyFont="1" applyFill="1" applyBorder="1" applyAlignment="1">
      <alignment wrapText="1"/>
    </xf>
    <xf numFmtId="0" fontId="364" fillId="44" borderId="296" xfId="82" applyFont="1" applyFill="1" applyBorder="1" applyAlignment="1">
      <alignment wrapText="1"/>
    </xf>
    <xf numFmtId="0" fontId="335" fillId="82" borderId="296" xfId="82" applyFont="1" applyFill="1" applyBorder="1" applyAlignment="1">
      <alignment wrapText="1"/>
    </xf>
    <xf numFmtId="0" fontId="367" fillId="44" borderId="296" xfId="82" applyFont="1" applyFill="1" applyBorder="1" applyAlignment="1">
      <alignment wrapText="1"/>
    </xf>
    <xf numFmtId="0" fontId="335" fillId="78" borderId="296" xfId="82" applyFont="1" applyFill="1" applyBorder="1" applyAlignment="1">
      <alignment wrapText="1"/>
    </xf>
    <xf numFmtId="0" fontId="356" fillId="44" borderId="296" xfId="82" applyFont="1" applyFill="1" applyBorder="1" applyAlignment="1">
      <alignment wrapText="1"/>
    </xf>
    <xf numFmtId="0" fontId="335" fillId="77" borderId="296" xfId="82" applyFont="1" applyFill="1" applyBorder="1" applyAlignment="1">
      <alignment wrapText="1"/>
    </xf>
    <xf numFmtId="0" fontId="352" fillId="44" borderId="296" xfId="82" applyFont="1" applyFill="1" applyBorder="1" applyAlignment="1">
      <alignment wrapText="1"/>
    </xf>
    <xf numFmtId="0" fontId="335" fillId="79" borderId="296" xfId="82" applyFont="1" applyFill="1" applyBorder="1" applyAlignment="1">
      <alignment wrapText="1"/>
    </xf>
    <xf numFmtId="0" fontId="360" fillId="44" borderId="296" xfId="82" applyFont="1" applyFill="1" applyBorder="1" applyAlignment="1">
      <alignment wrapText="1"/>
    </xf>
    <xf numFmtId="0" fontId="335" fillId="80" borderId="296" xfId="82" applyFont="1" applyFill="1" applyBorder="1" applyAlignment="1">
      <alignment wrapText="1"/>
    </xf>
    <xf numFmtId="0" fontId="336" fillId="44" borderId="296" xfId="82" applyFont="1" applyFill="1" applyBorder="1" applyAlignment="1">
      <alignment wrapText="1"/>
    </xf>
    <xf numFmtId="0" fontId="335" fillId="71" borderId="296" xfId="82" applyFont="1" applyFill="1" applyBorder="1" applyAlignment="1">
      <alignment wrapText="1"/>
    </xf>
    <xf numFmtId="0" fontId="281" fillId="44" borderId="296" xfId="82" applyFont="1" applyFill="1" applyBorder="1" applyAlignment="1">
      <alignment wrapText="1"/>
    </xf>
    <xf numFmtId="0" fontId="335" fillId="103" borderId="296" xfId="82" applyFont="1" applyFill="1" applyBorder="1" applyAlignment="1">
      <alignment wrapText="1"/>
    </xf>
    <xf numFmtId="0" fontId="344" fillId="44" borderId="296" xfId="82" applyFont="1" applyFill="1" applyBorder="1" applyAlignment="1">
      <alignment wrapText="1"/>
    </xf>
    <xf numFmtId="0" fontId="335" fillId="64" borderId="296" xfId="82" applyFont="1" applyFill="1" applyBorder="1" applyAlignment="1">
      <alignment wrapText="1"/>
    </xf>
    <xf numFmtId="0" fontId="350" fillId="44" borderId="296" xfId="82" applyFont="1" applyFill="1" applyBorder="1" applyAlignment="1">
      <alignment wrapText="1"/>
    </xf>
    <xf numFmtId="0" fontId="335" fillId="49" borderId="296" xfId="82" applyFont="1" applyFill="1" applyBorder="1" applyAlignment="1">
      <alignment wrapText="1"/>
    </xf>
    <xf numFmtId="0" fontId="354" fillId="44" borderId="296" xfId="82" applyFont="1" applyFill="1" applyBorder="1" applyAlignment="1">
      <alignment wrapText="1"/>
    </xf>
    <xf numFmtId="0" fontId="335" fillId="105" borderId="296" xfId="82" applyFont="1" applyFill="1" applyBorder="1" applyAlignment="1">
      <alignment wrapText="1"/>
    </xf>
    <xf numFmtId="0" fontId="358" fillId="44" borderId="296" xfId="82" applyFont="1" applyFill="1" applyBorder="1" applyAlignment="1">
      <alignment wrapText="1"/>
    </xf>
    <xf numFmtId="0" fontId="335" fillId="106" borderId="296" xfId="82" applyFont="1" applyFill="1" applyBorder="1" applyAlignment="1">
      <alignment wrapText="1"/>
    </xf>
    <xf numFmtId="0" fontId="362" fillId="44" borderId="296" xfId="82" applyFont="1" applyFill="1" applyBorder="1" applyAlignment="1">
      <alignment wrapText="1"/>
    </xf>
    <xf numFmtId="0" fontId="335" fillId="53" borderId="296" xfId="82" applyFont="1" applyFill="1" applyBorder="1" applyAlignment="1">
      <alignment wrapText="1"/>
    </xf>
    <xf numFmtId="0" fontId="365" fillId="44" borderId="296" xfId="82" applyFont="1" applyFill="1" applyBorder="1" applyAlignment="1">
      <alignment wrapText="1"/>
    </xf>
    <xf numFmtId="0" fontId="335" fillId="107" borderId="296" xfId="82" applyFont="1" applyFill="1" applyBorder="1" applyAlignment="1">
      <alignment wrapText="1"/>
    </xf>
    <xf numFmtId="0" fontId="368" fillId="44" borderId="296" xfId="82" applyFont="1" applyFill="1" applyBorder="1" applyAlignment="1">
      <alignment wrapText="1"/>
    </xf>
    <xf numFmtId="0" fontId="335" fillId="108" borderId="296" xfId="82" applyFont="1" applyFill="1" applyBorder="1" applyAlignment="1">
      <alignment wrapText="1"/>
    </xf>
    <xf numFmtId="0" fontId="370" fillId="44" borderId="296" xfId="82" applyFont="1" applyFill="1" applyBorder="1" applyAlignment="1">
      <alignment wrapText="1"/>
    </xf>
    <xf numFmtId="0" fontId="335" fillId="109" borderId="296" xfId="82" applyFont="1" applyFill="1" applyBorder="1" applyAlignment="1">
      <alignment wrapText="1"/>
    </xf>
    <xf numFmtId="0" fontId="373" fillId="44" borderId="296" xfId="82" applyFont="1" applyFill="1" applyBorder="1" applyAlignment="1">
      <alignment wrapText="1"/>
    </xf>
    <xf numFmtId="0" fontId="335" fillId="61" borderId="296" xfId="82" applyFont="1" applyFill="1" applyBorder="1" applyAlignment="1">
      <alignment wrapText="1"/>
    </xf>
    <xf numFmtId="0" fontId="375" fillId="44" borderId="296" xfId="82" applyFont="1" applyFill="1" applyBorder="1" applyAlignment="1">
      <alignment wrapText="1"/>
    </xf>
    <xf numFmtId="0" fontId="335" fillId="73" borderId="296" xfId="82" applyFont="1" applyFill="1" applyBorder="1" applyAlignment="1">
      <alignment wrapText="1"/>
    </xf>
    <xf numFmtId="0" fontId="376" fillId="44" borderId="296" xfId="82" applyFont="1" applyFill="1" applyBorder="1" applyAlignment="1">
      <alignment wrapText="1"/>
    </xf>
    <xf numFmtId="0" fontId="335" fillId="110" borderId="296" xfId="82" applyFont="1" applyFill="1" applyBorder="1" applyAlignment="1">
      <alignment wrapText="1"/>
    </xf>
    <xf numFmtId="0" fontId="337" fillId="44" borderId="296" xfId="82" applyFont="1" applyFill="1" applyBorder="1" applyAlignment="1">
      <alignment wrapText="1"/>
    </xf>
    <xf numFmtId="0" fontId="335" fillId="111" borderId="296" xfId="82" applyFont="1" applyFill="1" applyBorder="1" applyAlignment="1">
      <alignment wrapText="1"/>
    </xf>
    <xf numFmtId="0" fontId="340" fillId="44" borderId="296" xfId="82" applyFont="1" applyFill="1" applyBorder="1" applyAlignment="1">
      <alignment wrapText="1"/>
    </xf>
    <xf numFmtId="0" fontId="335" fillId="112" borderId="296" xfId="82" applyFont="1" applyFill="1" applyBorder="1" applyAlignment="1">
      <alignment wrapText="1"/>
    </xf>
    <xf numFmtId="0" fontId="342" fillId="44" borderId="296" xfId="82" applyFont="1" applyFill="1" applyBorder="1" applyAlignment="1">
      <alignment wrapText="1"/>
    </xf>
    <xf numFmtId="0" fontId="335" fillId="113" borderId="296" xfId="82" applyFont="1" applyFill="1" applyBorder="1" applyAlignment="1">
      <alignment wrapText="1"/>
    </xf>
    <xf numFmtId="0" fontId="345" fillId="44" borderId="296" xfId="82" applyFont="1" applyFill="1" applyBorder="1" applyAlignment="1">
      <alignment wrapText="1"/>
    </xf>
    <xf numFmtId="0" fontId="335" fillId="114" borderId="296" xfId="82" applyFont="1" applyFill="1" applyBorder="1" applyAlignment="1">
      <alignment wrapText="1"/>
    </xf>
    <xf numFmtId="0" fontId="349" fillId="44" borderId="296" xfId="82" applyFont="1" applyFill="1" applyBorder="1" applyAlignment="1">
      <alignment wrapText="1"/>
    </xf>
    <xf numFmtId="0" fontId="335" fillId="115" borderId="296" xfId="82" applyFont="1" applyFill="1" applyBorder="1" applyAlignment="1">
      <alignment wrapText="1"/>
    </xf>
    <xf numFmtId="0" fontId="351" fillId="44" borderId="296" xfId="82" applyFont="1" applyFill="1" applyBorder="1" applyAlignment="1">
      <alignment wrapText="1"/>
    </xf>
    <xf numFmtId="0" fontId="335" fillId="116" borderId="296" xfId="82" applyFont="1" applyFill="1" applyBorder="1" applyAlignment="1">
      <alignment wrapText="1"/>
    </xf>
    <xf numFmtId="0" fontId="355" fillId="44" borderId="296" xfId="82" applyFont="1" applyFill="1" applyBorder="1" applyAlignment="1">
      <alignment wrapText="1"/>
    </xf>
    <xf numFmtId="0" fontId="335" fillId="117" borderId="296" xfId="82" applyFont="1" applyFill="1" applyBorder="1" applyAlignment="1">
      <alignment wrapText="1"/>
    </xf>
    <xf numFmtId="0" fontId="359" fillId="44" borderId="296" xfId="82" applyFont="1" applyFill="1" applyBorder="1" applyAlignment="1">
      <alignment wrapText="1"/>
    </xf>
    <xf numFmtId="0" fontId="335" fillId="118" borderId="296" xfId="82" applyFont="1" applyFill="1" applyBorder="1" applyAlignment="1">
      <alignment wrapText="1"/>
    </xf>
    <xf numFmtId="0" fontId="363" fillId="44" borderId="296" xfId="82" applyFont="1" applyFill="1" applyBorder="1" applyAlignment="1">
      <alignment wrapText="1"/>
    </xf>
    <xf numFmtId="0" fontId="335" fillId="120" borderId="296" xfId="82" applyFont="1" applyFill="1" applyBorder="1" applyAlignment="1">
      <alignment wrapText="1"/>
    </xf>
    <xf numFmtId="0" fontId="369" fillId="44" borderId="296" xfId="82" applyFont="1" applyFill="1" applyBorder="1" applyAlignment="1">
      <alignment wrapText="1"/>
    </xf>
    <xf numFmtId="0" fontId="335" fillId="69" borderId="296" xfId="82" applyFont="1" applyFill="1" applyBorder="1" applyAlignment="1">
      <alignment wrapText="1"/>
    </xf>
    <xf numFmtId="0" fontId="371" fillId="44" borderId="296" xfId="82" applyFont="1" applyFill="1" applyBorder="1" applyAlignment="1">
      <alignment wrapText="1"/>
    </xf>
    <xf numFmtId="0" fontId="379" fillId="0" borderId="0" xfId="82" applyFont="1"/>
    <xf numFmtId="0" fontId="4" fillId="34" borderId="0" xfId="76" applyFill="1"/>
    <xf numFmtId="0" fontId="9" fillId="34" borderId="0" xfId="60" applyFill="1" applyAlignment="1">
      <alignment vertical="center"/>
    </xf>
    <xf numFmtId="0" fontId="9" fillId="0" borderId="0" xfId="60"/>
    <xf numFmtId="0" fontId="9" fillId="34" borderId="0" xfId="60" applyFill="1" applyProtection="1">
      <protection hidden="1"/>
    </xf>
    <xf numFmtId="0" fontId="98" fillId="34" borderId="0" xfId="60" applyFont="1" applyFill="1" applyAlignment="1">
      <alignment vertical="center"/>
    </xf>
    <xf numFmtId="0" fontId="382" fillId="34" borderId="0" xfId="60" applyFont="1" applyFill="1" applyAlignment="1">
      <alignment vertical="center"/>
    </xf>
    <xf numFmtId="0" fontId="382" fillId="34" borderId="0" xfId="60" applyFont="1" applyFill="1" applyProtection="1">
      <protection hidden="1"/>
    </xf>
    <xf numFmtId="0" fontId="9" fillId="0" borderId="0" xfId="60" applyAlignment="1">
      <alignment vertical="center"/>
    </xf>
    <xf numFmtId="0" fontId="385" fillId="34" borderId="0" xfId="78" applyFont="1" applyFill="1" applyAlignment="1">
      <alignment vertical="center"/>
    </xf>
    <xf numFmtId="0" fontId="100" fillId="34" borderId="0" xfId="60" applyFont="1" applyFill="1" applyAlignment="1">
      <alignment vertical="center"/>
    </xf>
    <xf numFmtId="0" fontId="386" fillId="34" borderId="0" xfId="60" applyFont="1" applyFill="1" applyAlignment="1">
      <alignment vertical="center"/>
    </xf>
    <xf numFmtId="0" fontId="387" fillId="34" borderId="0" xfId="40" applyFont="1" applyFill="1" applyAlignment="1">
      <alignment horizontal="left" vertical="center"/>
    </xf>
    <xf numFmtId="0" fontId="96" fillId="34" borderId="0" xfId="60" applyFont="1" applyFill="1" applyAlignment="1">
      <alignment vertical="center"/>
    </xf>
    <xf numFmtId="0" fontId="386" fillId="34" borderId="0" xfId="60" applyFont="1" applyFill="1" applyAlignment="1">
      <alignment horizontal="center" vertical="center"/>
    </xf>
    <xf numFmtId="0" fontId="94" fillId="34" borderId="0" xfId="60" applyFont="1" applyFill="1" applyAlignment="1">
      <alignment vertical="center"/>
    </xf>
    <xf numFmtId="169" fontId="388" fillId="34" borderId="180" xfId="61" applyNumberFormat="1" applyFont="1" applyFill="1" applyBorder="1" applyAlignment="1">
      <alignment horizontal="center" vertical="center"/>
    </xf>
    <xf numFmtId="187" fontId="102" fillId="132" borderId="302" xfId="0" applyNumberFormat="1" applyFont="1" applyFill="1" applyBorder="1" applyAlignment="1" applyProtection="1">
      <alignment horizontal="center" vertical="center"/>
      <protection locked="0"/>
    </xf>
    <xf numFmtId="166" fontId="389" fillId="133" borderId="303" xfId="60" applyNumberFormat="1" applyFont="1" applyFill="1" applyBorder="1" applyAlignment="1">
      <alignment horizontal="center" vertical="center"/>
    </xf>
    <xf numFmtId="0" fontId="390" fillId="34" borderId="0" xfId="60" applyFont="1" applyFill="1" applyAlignment="1">
      <alignment horizontal="right" vertical="center"/>
    </xf>
    <xf numFmtId="0" fontId="100" fillId="34" borderId="0" xfId="60" applyFont="1" applyFill="1" applyAlignment="1">
      <alignment horizontal="center" vertical="center"/>
    </xf>
    <xf numFmtId="0" fontId="391" fillId="34" borderId="0" xfId="0" applyFont="1" applyFill="1" applyAlignment="1">
      <alignment horizontal="left" vertical="center"/>
    </xf>
    <xf numFmtId="0" fontId="392" fillId="34" borderId="0" xfId="0" applyFont="1" applyFill="1" applyAlignment="1">
      <alignment horizontal="left" vertical="center"/>
    </xf>
    <xf numFmtId="0" fontId="393" fillId="34" borderId="0" xfId="0" applyFont="1" applyFill="1" applyAlignment="1">
      <alignment horizontal="left" vertical="center"/>
    </xf>
    <xf numFmtId="0" fontId="394" fillId="34" borderId="0" xfId="0" applyFont="1" applyFill="1" applyAlignment="1">
      <alignment horizontal="left" vertical="center"/>
    </xf>
    <xf numFmtId="0" fontId="395" fillId="34" borderId="0" xfId="0" applyFont="1" applyFill="1" applyAlignment="1">
      <alignment horizontal="left" vertical="center"/>
    </xf>
    <xf numFmtId="0" fontId="396" fillId="34" borderId="0" xfId="0" applyFont="1" applyFill="1" applyAlignment="1">
      <alignment horizontal="left" vertical="center"/>
    </xf>
    <xf numFmtId="0" fontId="397" fillId="34" borderId="0" xfId="0" applyFont="1" applyFill="1" applyAlignment="1">
      <alignment horizontal="left" vertical="center"/>
    </xf>
    <xf numFmtId="0" fontId="398" fillId="34" borderId="0" xfId="0" applyFont="1" applyFill="1" applyAlignment="1">
      <alignment horizontal="left" vertical="center"/>
    </xf>
    <xf numFmtId="0" fontId="399" fillId="34" borderId="0" xfId="0" applyFont="1" applyFill="1" applyAlignment="1">
      <alignment horizontal="left" vertical="center"/>
    </xf>
    <xf numFmtId="0" fontId="9" fillId="34" borderId="0" xfId="85" applyFill="1" applyProtection="1">
      <protection hidden="1"/>
    </xf>
    <xf numFmtId="0" fontId="9" fillId="34" borderId="0" xfId="85" applyFill="1" applyAlignment="1">
      <alignment vertical="center"/>
    </xf>
    <xf numFmtId="0" fontId="9" fillId="0" borderId="0" xfId="85"/>
    <xf numFmtId="0" fontId="9" fillId="0" borderId="0" xfId="85" applyAlignment="1">
      <alignment vertical="center"/>
    </xf>
    <xf numFmtId="0" fontId="98" fillId="34" borderId="0" xfId="85" applyFont="1" applyFill="1" applyAlignment="1">
      <alignment vertical="center"/>
    </xf>
    <xf numFmtId="0" fontId="400" fillId="44" borderId="0" xfId="85" applyFont="1" applyFill="1" applyAlignment="1">
      <alignment horizontal="center" vertical="center"/>
    </xf>
    <xf numFmtId="0" fontId="401" fillId="44" borderId="0" xfId="85" applyFont="1" applyFill="1" applyAlignment="1">
      <alignment horizontal="center" vertical="center"/>
    </xf>
    <xf numFmtId="0" fontId="402" fillId="44" borderId="0" xfId="85" applyFont="1" applyFill="1" applyAlignment="1">
      <alignment horizontal="center" vertical="center"/>
    </xf>
    <xf numFmtId="0" fontId="403" fillId="44" borderId="0" xfId="85" applyFont="1" applyFill="1" applyAlignment="1">
      <alignment horizontal="center" vertical="center"/>
    </xf>
    <xf numFmtId="0" fontId="404" fillId="44" borderId="0" xfId="85" applyFont="1" applyFill="1" applyAlignment="1">
      <alignment horizontal="center" vertical="center"/>
    </xf>
    <xf numFmtId="0" fontId="405" fillId="44" borderId="0" xfId="85" applyFont="1" applyFill="1" applyAlignment="1">
      <alignment horizontal="center" vertical="center"/>
    </xf>
    <xf numFmtId="0" fontId="406" fillId="44" borderId="0" xfId="85" applyFont="1" applyFill="1" applyAlignment="1">
      <alignment horizontal="center" vertical="center"/>
    </xf>
    <xf numFmtId="0" fontId="407" fillId="44" borderId="0" xfId="85" applyFont="1" applyFill="1" applyAlignment="1">
      <alignment horizontal="center" vertical="center"/>
    </xf>
    <xf numFmtId="0" fontId="408" fillId="44" borderId="0" xfId="85" applyFont="1" applyFill="1" applyAlignment="1">
      <alignment horizontal="center" vertical="center"/>
    </xf>
    <xf numFmtId="0" fontId="409" fillId="44" borderId="0" xfId="85" applyFont="1" applyFill="1" applyAlignment="1">
      <alignment horizontal="center" vertical="center"/>
    </xf>
    <xf numFmtId="0" fontId="410" fillId="44" borderId="0" xfId="85" applyFont="1" applyFill="1" applyAlignment="1">
      <alignment horizontal="center" vertical="center"/>
    </xf>
    <xf numFmtId="0" fontId="411" fillId="44" borderId="0" xfId="85" applyFont="1" applyFill="1" applyAlignment="1">
      <alignment horizontal="center" vertical="center"/>
    </xf>
    <xf numFmtId="0" fontId="412" fillId="44" borderId="0" xfId="85" applyFont="1" applyFill="1" applyAlignment="1">
      <alignment horizontal="center" vertical="center"/>
    </xf>
    <xf numFmtId="0" fontId="413" fillId="44" borderId="0" xfId="85" applyFont="1" applyFill="1" applyAlignment="1">
      <alignment horizontal="center" vertical="center"/>
    </xf>
    <xf numFmtId="0" fontId="414" fillId="44" borderId="0" xfId="85" applyFont="1" applyFill="1" applyAlignment="1">
      <alignment horizontal="center" vertical="center"/>
    </xf>
    <xf numFmtId="0" fontId="415" fillId="44" borderId="0" xfId="85" applyFont="1" applyFill="1" applyAlignment="1">
      <alignment horizontal="center" vertical="center"/>
    </xf>
    <xf numFmtId="0" fontId="416" fillId="44" borderId="0" xfId="85" applyFont="1" applyFill="1" applyAlignment="1">
      <alignment horizontal="center" vertical="center"/>
    </xf>
    <xf numFmtId="0" fontId="417" fillId="44" borderId="0" xfId="85" applyFont="1" applyFill="1" applyAlignment="1">
      <alignment horizontal="center" vertical="center"/>
    </xf>
    <xf numFmtId="0" fontId="418" fillId="21" borderId="105" xfId="85" applyFont="1" applyFill="1" applyBorder="1" applyAlignment="1">
      <alignment horizontal="center" vertical="center"/>
    </xf>
    <xf numFmtId="0" fontId="420" fillId="0" borderId="238" xfId="86" applyFont="1" applyBorder="1" applyAlignment="1">
      <alignment horizontal="center" vertical="center"/>
    </xf>
    <xf numFmtId="0" fontId="421" fillId="134" borderId="105" xfId="85" applyFont="1" applyFill="1" applyBorder="1" applyAlignment="1">
      <alignment horizontal="center" vertical="center"/>
    </xf>
    <xf numFmtId="0" fontId="421" fillId="135" borderId="105" xfId="85" applyFont="1" applyFill="1" applyBorder="1" applyAlignment="1">
      <alignment horizontal="center" vertical="center"/>
    </xf>
    <xf numFmtId="0" fontId="422" fillId="34" borderId="0" xfId="60" applyFont="1" applyFill="1" applyAlignment="1">
      <alignment horizontal="center" vertical="center"/>
    </xf>
    <xf numFmtId="0" fontId="423" fillId="21" borderId="0" xfId="85" applyFont="1" applyFill="1" applyAlignment="1">
      <alignment vertical="center"/>
    </xf>
    <xf numFmtId="0" fontId="9" fillId="21" borderId="0" xfId="85" applyFill="1" applyProtection="1">
      <protection hidden="1"/>
    </xf>
    <xf numFmtId="0" fontId="424" fillId="21" borderId="105" xfId="85" applyFont="1" applyFill="1" applyBorder="1" applyAlignment="1">
      <alignment vertical="center"/>
    </xf>
    <xf numFmtId="0" fontId="9" fillId="21" borderId="0" xfId="85" applyFill="1" applyAlignment="1">
      <alignment vertical="center"/>
    </xf>
    <xf numFmtId="191" fontId="425" fillId="21" borderId="0" xfId="85" applyNumberFormat="1" applyFont="1" applyFill="1" applyAlignment="1">
      <alignment vertical="center"/>
    </xf>
    <xf numFmtId="0" fontId="426" fillId="21" borderId="0" xfId="87" applyFont="1" applyFill="1" applyAlignment="1">
      <alignment horizontal="right" vertical="center"/>
    </xf>
    <xf numFmtId="192" fontId="102" fillId="28" borderId="0" xfId="87" applyNumberFormat="1" applyFont="1" applyFill="1" applyAlignment="1">
      <alignment horizontal="center" vertical="center"/>
    </xf>
    <xf numFmtId="0" fontId="427" fillId="136" borderId="0" xfId="85" applyFont="1" applyFill="1" applyAlignment="1">
      <alignment horizontal="center" vertical="center"/>
    </xf>
    <xf numFmtId="0" fontId="424" fillId="21" borderId="0" xfId="85" applyFont="1" applyFill="1" applyAlignment="1">
      <alignment horizontal="left" vertical="center"/>
    </xf>
    <xf numFmtId="0" fontId="9" fillId="0" borderId="0" xfId="85" applyProtection="1">
      <protection hidden="1"/>
    </xf>
    <xf numFmtId="0" fontId="117" fillId="58" borderId="0" xfId="85" applyFont="1" applyFill="1" applyAlignment="1">
      <alignment horizontal="center" vertical="center"/>
    </xf>
    <xf numFmtId="0" fontId="428" fillId="42" borderId="291" xfId="85" applyFont="1" applyFill="1" applyBorder="1" applyAlignment="1">
      <alignment horizontal="center" vertical="center"/>
    </xf>
    <xf numFmtId="0" fontId="428" fillId="42" borderId="0" xfId="85" applyFont="1" applyFill="1" applyAlignment="1">
      <alignment horizontal="center" vertical="center"/>
    </xf>
    <xf numFmtId="0" fontId="100" fillId="34" borderId="0" xfId="85" applyFont="1" applyFill="1" applyAlignment="1">
      <alignment vertical="center"/>
    </xf>
    <xf numFmtId="0" fontId="100" fillId="34" borderId="105" xfId="85" applyFont="1" applyFill="1" applyBorder="1" applyAlignment="1">
      <alignment vertical="center"/>
    </xf>
    <xf numFmtId="0" fontId="429" fillId="21" borderId="0" xfId="85" applyFont="1" applyFill="1" applyAlignment="1">
      <alignment horizontal="center" vertical="center"/>
    </xf>
    <xf numFmtId="0" fontId="427" fillId="131" borderId="0" xfId="85" applyFont="1" applyFill="1" applyAlignment="1">
      <alignment horizontal="center" vertical="center"/>
    </xf>
    <xf numFmtId="0" fontId="430" fillId="31" borderId="0" xfId="85" applyFont="1" applyFill="1" applyAlignment="1">
      <alignment horizontal="center" vertical="center"/>
    </xf>
    <xf numFmtId="0" fontId="100" fillId="34" borderId="0" xfId="85" applyFont="1" applyFill="1" applyAlignment="1">
      <alignment horizontal="right" vertical="center"/>
    </xf>
    <xf numFmtId="0" fontId="429" fillId="38" borderId="0" xfId="85" applyFont="1" applyFill="1" applyAlignment="1">
      <alignment horizontal="center" vertical="center"/>
    </xf>
    <xf numFmtId="0" fontId="427" fillId="34" borderId="0" xfId="85" applyFont="1" applyFill="1" applyAlignment="1">
      <alignment horizontal="right" vertical="center"/>
    </xf>
    <xf numFmtId="0" fontId="9" fillId="130" borderId="0" xfId="85" applyFill="1" applyAlignment="1">
      <alignment vertical="center"/>
    </xf>
    <xf numFmtId="0" fontId="100" fillId="34" borderId="0" xfId="88" applyFont="1" applyFill="1" applyAlignment="1">
      <alignment vertical="center"/>
    </xf>
    <xf numFmtId="0" fontId="100" fillId="34" borderId="0" xfId="78" applyFont="1" applyFill="1" applyAlignment="1">
      <alignment horizontal="center" vertical="center"/>
    </xf>
    <xf numFmtId="0" fontId="431" fillId="34" borderId="0" xfId="89" applyFont="1" applyFill="1" applyAlignment="1" applyProtection="1">
      <alignment vertical="center"/>
    </xf>
    <xf numFmtId="0" fontId="100" fillId="34" borderId="0" xfId="78" applyFont="1" applyFill="1" applyAlignment="1">
      <alignment horizontal="center" vertical="top"/>
    </xf>
    <xf numFmtId="165" fontId="71" fillId="21" borderId="0" xfId="38" applyNumberFormat="1" applyFont="1" applyFill="1" applyBorder="1" applyAlignment="1" applyProtection="1">
      <alignment horizontal="center" vertical="center" textRotation="90"/>
      <protection hidden="1"/>
    </xf>
    <xf numFmtId="0" fontId="47" fillId="21" borderId="0" xfId="38" applyFont="1" applyFill="1" applyProtection="1">
      <protection locked="0"/>
    </xf>
    <xf numFmtId="0" fontId="47" fillId="0" borderId="0" xfId="38" applyFont="1" applyProtection="1">
      <protection locked="0"/>
    </xf>
    <xf numFmtId="0" fontId="435" fillId="21" borderId="0" xfId="38" applyFont="1" applyFill="1" applyAlignment="1" applyProtection="1">
      <alignment horizontal="center"/>
      <protection locked="0"/>
    </xf>
    <xf numFmtId="0" fontId="47" fillId="0" borderId="0" xfId="38" applyFont="1" applyProtection="1"/>
    <xf numFmtId="166" fontId="135" fillId="37" borderId="0" xfId="39" applyNumberFormat="1" applyFont="1" applyFill="1" applyBorder="1" applyAlignment="1" applyProtection="1">
      <alignment horizontal="left" vertical="center"/>
      <protection locked="0"/>
    </xf>
    <xf numFmtId="165" fontId="436" fillId="37" borderId="0" xfId="39" applyNumberFormat="1" applyFont="1" applyFill="1" applyBorder="1" applyAlignment="1" applyProtection="1">
      <alignment horizontal="center" vertical="center"/>
      <protection locked="0"/>
    </xf>
    <xf numFmtId="0" fontId="74" fillId="36" borderId="102" xfId="38" applyFont="1" applyFill="1" applyBorder="1" applyAlignment="1" applyProtection="1">
      <alignment horizontal="center" vertical="center" textRotation="90"/>
      <protection locked="0"/>
    </xf>
    <xf numFmtId="0" fontId="437" fillId="35" borderId="103" xfId="38" applyFont="1" applyFill="1" applyBorder="1" applyProtection="1">
      <protection locked="0"/>
    </xf>
    <xf numFmtId="0" fontId="437" fillId="35" borderId="103" xfId="38" applyFont="1" applyFill="1" applyBorder="1" applyProtection="1"/>
    <xf numFmtId="0" fontId="437" fillId="35" borderId="104" xfId="38" applyFont="1" applyFill="1" applyBorder="1" applyProtection="1"/>
    <xf numFmtId="0" fontId="74" fillId="36" borderId="0" xfId="38" applyFont="1" applyFill="1" applyAlignment="1" applyProtection="1">
      <alignment horizontal="center" vertical="center" textRotation="90"/>
      <protection locked="0"/>
    </xf>
    <xf numFmtId="0" fontId="46" fillId="21" borderId="21" xfId="42" applyFont="1" applyFill="1" applyBorder="1" applyAlignment="1" applyProtection="1">
      <alignment vertical="center"/>
      <protection locked="0"/>
    </xf>
    <xf numFmtId="0" fontId="46" fillId="21" borderId="22" xfId="42" applyFont="1" applyFill="1" applyBorder="1" applyAlignment="1" applyProtection="1">
      <alignment vertical="center"/>
      <protection locked="0"/>
    </xf>
    <xf numFmtId="0" fontId="47" fillId="0" borderId="0" xfId="38" applyFont="1" applyFill="1" applyAlignment="1" applyProtection="1">
      <protection locked="0"/>
    </xf>
    <xf numFmtId="0" fontId="45" fillId="21" borderId="42" xfId="0" applyFont="1" applyFill="1" applyBorder="1" applyProtection="1">
      <protection locked="0"/>
    </xf>
    <xf numFmtId="0" fontId="45" fillId="21" borderId="42" xfId="42" applyFont="1" applyFill="1" applyBorder="1" applyAlignment="1" applyProtection="1">
      <alignment vertical="center"/>
      <protection locked="0"/>
    </xf>
    <xf numFmtId="0" fontId="46" fillId="21" borderId="42" xfId="42" applyFont="1" applyFill="1" applyBorder="1" applyAlignment="1" applyProtection="1">
      <alignment vertical="center"/>
      <protection locked="0"/>
    </xf>
    <xf numFmtId="0" fontId="46" fillId="21" borderId="43" xfId="42" applyFont="1" applyFill="1" applyBorder="1" applyAlignment="1" applyProtection="1">
      <alignment vertical="center"/>
      <protection locked="0"/>
    </xf>
    <xf numFmtId="0" fontId="45" fillId="21" borderId="0" xfId="0" applyFont="1" applyFill="1" applyBorder="1" applyProtection="1">
      <protection locked="0"/>
    </xf>
    <xf numFmtId="0" fontId="45" fillId="21" borderId="0" xfId="42" applyFont="1" applyFill="1" applyBorder="1" applyAlignment="1" applyProtection="1">
      <alignment vertical="center"/>
      <protection locked="0"/>
    </xf>
    <xf numFmtId="0" fontId="46" fillId="21" borderId="0" xfId="42" applyFont="1" applyFill="1" applyBorder="1" applyAlignment="1" applyProtection="1">
      <alignment vertical="center"/>
      <protection locked="0"/>
    </xf>
    <xf numFmtId="0" fontId="47" fillId="21" borderId="0" xfId="38" applyFont="1" applyFill="1" applyBorder="1" applyProtection="1">
      <protection locked="0"/>
    </xf>
    <xf numFmtId="0" fontId="46" fillId="21" borderId="23" xfId="42" applyFont="1" applyFill="1" applyBorder="1" applyAlignment="1" applyProtection="1">
      <alignment vertical="center"/>
      <protection locked="0"/>
    </xf>
    <xf numFmtId="0" fontId="46" fillId="21" borderId="45" xfId="42" applyFont="1" applyFill="1" applyBorder="1" applyAlignment="1" applyProtection="1">
      <alignment vertical="center"/>
      <protection locked="0"/>
    </xf>
    <xf numFmtId="0" fontId="62" fillId="21" borderId="0" xfId="38" applyFont="1" applyFill="1" applyBorder="1" applyAlignment="1" applyProtection="1">
      <alignment vertical="center"/>
      <protection locked="0"/>
    </xf>
    <xf numFmtId="0" fontId="62" fillId="21" borderId="44" xfId="38" applyFont="1" applyFill="1" applyBorder="1" applyAlignment="1" applyProtection="1">
      <alignment vertical="center"/>
      <protection locked="0"/>
    </xf>
    <xf numFmtId="0" fontId="438" fillId="35" borderId="0" xfId="38" applyFont="1" applyFill="1" applyBorder="1" applyAlignment="1" applyProtection="1">
      <alignment vertical="center"/>
    </xf>
    <xf numFmtId="0" fontId="47" fillId="35" borderId="106" xfId="38" applyFont="1" applyFill="1" applyBorder="1" applyAlignment="1" applyProtection="1">
      <alignment vertical="center"/>
    </xf>
    <xf numFmtId="0" fontId="46" fillId="37" borderId="0" xfId="42" applyFont="1" applyFill="1" applyBorder="1" applyAlignment="1" applyProtection="1">
      <alignment vertical="center"/>
      <protection locked="0"/>
    </xf>
    <xf numFmtId="0" fontId="46" fillId="37" borderId="23" xfId="42" applyFont="1" applyFill="1" applyBorder="1" applyAlignment="1" applyProtection="1">
      <alignment vertical="center"/>
      <protection locked="0"/>
    </xf>
    <xf numFmtId="0" fontId="46" fillId="37" borderId="45" xfId="42" applyFont="1" applyFill="1" applyBorder="1" applyAlignment="1" applyProtection="1">
      <alignment vertical="center"/>
      <protection locked="0"/>
    </xf>
    <xf numFmtId="0" fontId="63" fillId="35" borderId="10" xfId="38" applyFont="1" applyFill="1" applyBorder="1" applyAlignment="1" applyProtection="1">
      <alignment horizontal="center" vertical="center"/>
      <protection hidden="1"/>
    </xf>
    <xf numFmtId="0" fontId="439" fillId="35" borderId="10" xfId="38" applyFont="1" applyFill="1" applyBorder="1" applyAlignment="1" applyProtection="1">
      <alignment horizontal="center" vertical="center"/>
      <protection hidden="1"/>
    </xf>
    <xf numFmtId="0" fontId="47" fillId="0" borderId="0" xfId="38" applyFont="1" applyBorder="1" applyProtection="1">
      <protection locked="0"/>
    </xf>
    <xf numFmtId="0" fontId="47" fillId="21" borderId="44" xfId="38" applyFont="1" applyFill="1" applyBorder="1" applyProtection="1">
      <protection locked="0"/>
    </xf>
    <xf numFmtId="0" fontId="47" fillId="35" borderId="0" xfId="38" applyFont="1" applyFill="1" applyBorder="1" applyProtection="1"/>
    <xf numFmtId="0" fontId="47" fillId="35" borderId="0" xfId="38" applyFont="1" applyFill="1" applyBorder="1" applyAlignment="1" applyProtection="1">
      <alignment horizontal="center"/>
    </xf>
    <xf numFmtId="0" fontId="47" fillId="35" borderId="0" xfId="38" applyFont="1" applyFill="1" applyBorder="1" applyProtection="1">
      <protection locked="0"/>
    </xf>
    <xf numFmtId="0" fontId="47" fillId="35" borderId="0" xfId="38" applyFont="1" applyFill="1" applyBorder="1" applyAlignment="1" applyProtection="1">
      <alignment vertical="center"/>
      <protection locked="0"/>
    </xf>
    <xf numFmtId="0" fontId="47" fillId="35" borderId="106" xfId="38" applyFont="1" applyFill="1" applyBorder="1" applyAlignment="1" applyProtection="1">
      <alignment vertical="center"/>
      <protection locked="0"/>
    </xf>
    <xf numFmtId="0" fontId="46" fillId="21" borderId="44" xfId="42" applyFont="1" applyFill="1" applyBorder="1" applyAlignment="1" applyProtection="1">
      <alignment vertical="center"/>
      <protection locked="0"/>
    </xf>
    <xf numFmtId="0" fontId="135" fillId="21" borderId="0" xfId="39" applyFont="1" applyFill="1" applyBorder="1" applyProtection="1">
      <protection locked="0"/>
    </xf>
    <xf numFmtId="0" fontId="160" fillId="21" borderId="0" xfId="39" applyFont="1" applyFill="1" applyBorder="1" applyProtection="1">
      <protection locked="0"/>
    </xf>
    <xf numFmtId="0" fontId="47" fillId="21" borderId="0" xfId="39" applyFont="1" applyFill="1" applyBorder="1" applyProtection="1">
      <protection locked="0"/>
    </xf>
    <xf numFmtId="0" fontId="160" fillId="21" borderId="0" xfId="39" applyFont="1" applyFill="1" applyBorder="1" applyAlignment="1" applyProtection="1">
      <alignment vertical="center"/>
      <protection locked="0"/>
    </xf>
    <xf numFmtId="0" fontId="200" fillId="21" borderId="0" xfId="34" applyFont="1" applyFill="1" applyBorder="1" applyAlignment="1" applyProtection="1">
      <alignment vertical="center"/>
      <protection locked="0"/>
    </xf>
    <xf numFmtId="0" fontId="47" fillId="21" borderId="23" xfId="38" applyFont="1" applyFill="1" applyBorder="1" applyProtection="1">
      <protection locked="0"/>
    </xf>
    <xf numFmtId="0" fontId="47" fillId="21" borderId="0" xfId="39" applyFont="1" applyFill="1" applyBorder="1" applyAlignment="1" applyProtection="1">
      <alignment horizontal="center" vertical="center"/>
      <protection locked="0"/>
    </xf>
    <xf numFmtId="0" fontId="47" fillId="21" borderId="0" xfId="39" applyFont="1" applyFill="1" applyBorder="1" applyAlignment="1" applyProtection="1">
      <alignment horizontal="left" vertical="center"/>
      <protection locked="0"/>
    </xf>
    <xf numFmtId="0" fontId="47" fillId="21" borderId="49" xfId="38" applyFont="1" applyFill="1" applyBorder="1" applyProtection="1">
      <protection locked="0"/>
    </xf>
    <xf numFmtId="0" fontId="47" fillId="21" borderId="50" xfId="38" applyFont="1" applyFill="1" applyBorder="1" applyProtection="1">
      <protection locked="0"/>
    </xf>
    <xf numFmtId="0" fontId="47" fillId="21" borderId="51" xfId="39" applyFont="1" applyFill="1" applyBorder="1" applyAlignment="1" applyProtection="1">
      <alignment horizontal="center" vertical="center"/>
      <protection locked="0"/>
    </xf>
    <xf numFmtId="0" fontId="47" fillId="21" borderId="51" xfId="39" applyFont="1" applyFill="1" applyBorder="1" applyAlignment="1" applyProtection="1">
      <alignment horizontal="left" vertical="center"/>
      <protection locked="0"/>
    </xf>
    <xf numFmtId="0" fontId="47" fillId="27" borderId="108" xfId="38" applyFont="1" applyFill="1" applyBorder="1" applyProtection="1"/>
    <xf numFmtId="0" fontId="47" fillId="0" borderId="108" xfId="38" applyFont="1" applyBorder="1" applyProtection="1">
      <protection locked="0"/>
    </xf>
    <xf numFmtId="0" fontId="47" fillId="0" borderId="109" xfId="38" applyFont="1" applyBorder="1" applyProtection="1">
      <protection locked="0"/>
    </xf>
    <xf numFmtId="0" fontId="47" fillId="21" borderId="10" xfId="38" applyFont="1" applyFill="1" applyBorder="1" applyProtection="1">
      <protection locked="0"/>
    </xf>
    <xf numFmtId="0" fontId="47" fillId="21" borderId="25" xfId="38" applyFont="1" applyFill="1" applyBorder="1" applyProtection="1">
      <protection locked="0"/>
    </xf>
    <xf numFmtId="0" fontId="47" fillId="21" borderId="46" xfId="38" applyFont="1" applyFill="1" applyBorder="1" applyProtection="1">
      <protection locked="0"/>
    </xf>
    <xf numFmtId="0" fontId="47" fillId="21" borderId="48" xfId="38" applyFont="1" applyFill="1" applyBorder="1" applyProtection="1">
      <protection locked="0"/>
    </xf>
    <xf numFmtId="0" fontId="47" fillId="21" borderId="47" xfId="38" applyFont="1" applyFill="1" applyBorder="1" applyProtection="1">
      <protection locked="0"/>
    </xf>
    <xf numFmtId="0" fontId="437" fillId="21" borderId="103" xfId="38" applyFont="1" applyFill="1" applyBorder="1" applyProtection="1">
      <protection locked="0"/>
    </xf>
    <xf numFmtId="0" fontId="437" fillId="21" borderId="103" xfId="38" applyFont="1" applyFill="1" applyBorder="1" applyProtection="1"/>
    <xf numFmtId="0" fontId="437" fillId="21" borderId="104" xfId="38" applyFont="1" applyFill="1" applyBorder="1" applyProtection="1"/>
    <xf numFmtId="0" fontId="438" fillId="21" borderId="0" xfId="38" applyFont="1" applyFill="1" applyBorder="1" applyAlignment="1" applyProtection="1">
      <alignment vertical="center"/>
    </xf>
    <xf numFmtId="0" fontId="47" fillId="21" borderId="106" xfId="38" applyFont="1" applyFill="1" applyBorder="1" applyAlignment="1" applyProtection="1">
      <alignment vertical="center"/>
    </xf>
    <xf numFmtId="0" fontId="63" fillId="21" borderId="10" xfId="38" applyFont="1" applyFill="1" applyBorder="1" applyAlignment="1" applyProtection="1">
      <alignment horizontal="center" vertical="center"/>
      <protection hidden="1"/>
    </xf>
    <xf numFmtId="0" fontId="439" fillId="21" borderId="10" xfId="38" applyFont="1" applyFill="1" applyBorder="1" applyAlignment="1" applyProtection="1">
      <alignment horizontal="center" vertical="center"/>
      <protection hidden="1"/>
    </xf>
    <xf numFmtId="0" fontId="47" fillId="21" borderId="0" xfId="38" applyFont="1" applyFill="1" applyBorder="1" applyProtection="1"/>
    <xf numFmtId="0" fontId="47" fillId="21" borderId="0" xfId="38" applyFont="1" applyFill="1" applyBorder="1" applyAlignment="1" applyProtection="1">
      <alignment horizontal="center"/>
    </xf>
    <xf numFmtId="0" fontId="47" fillId="21" borderId="0" xfId="38" applyFont="1" applyFill="1" applyBorder="1" applyAlignment="1" applyProtection="1">
      <alignment vertical="center"/>
      <protection locked="0"/>
    </xf>
    <xf numFmtId="0" fontId="47" fillId="21" borderId="106" xfId="38" applyFont="1" applyFill="1" applyBorder="1" applyAlignment="1" applyProtection="1">
      <alignment vertical="center"/>
      <protection locked="0"/>
    </xf>
    <xf numFmtId="0" fontId="47" fillId="0" borderId="0" xfId="38" applyFont="1" applyProtection="1">
      <protection hidden="1"/>
    </xf>
    <xf numFmtId="0" fontId="47" fillId="0" borderId="0" xfId="38" applyFont="1" applyAlignment="1" applyProtection="1">
      <alignment vertical="center"/>
      <protection hidden="1"/>
    </xf>
    <xf numFmtId="0" fontId="47" fillId="21" borderId="106" xfId="38" applyFont="1" applyFill="1" applyBorder="1" applyAlignment="1" applyProtection="1">
      <alignment vertical="center"/>
      <protection hidden="1"/>
    </xf>
    <xf numFmtId="0" fontId="47" fillId="0" borderId="0" xfId="38" applyFont="1" applyAlignment="1" applyProtection="1">
      <alignment horizontal="center"/>
      <protection hidden="1"/>
    </xf>
    <xf numFmtId="0" fontId="47" fillId="21" borderId="114" xfId="38" applyFont="1" applyFill="1" applyBorder="1" applyAlignment="1" applyProtection="1">
      <alignment vertical="center"/>
      <protection hidden="1"/>
    </xf>
    <xf numFmtId="165" fontId="47" fillId="0" borderId="0" xfId="38" applyNumberFormat="1" applyFont="1" applyBorder="1" applyAlignment="1" applyProtection="1">
      <alignment horizontal="right"/>
      <protection hidden="1"/>
    </xf>
    <xf numFmtId="0" fontId="47" fillId="0" borderId="0" xfId="38" applyFont="1" applyBorder="1" applyProtection="1">
      <protection hidden="1"/>
    </xf>
    <xf numFmtId="0" fontId="106" fillId="0" borderId="0" xfId="38" applyFont="1" applyBorder="1" applyProtection="1">
      <protection hidden="1"/>
    </xf>
    <xf numFmtId="0" fontId="47" fillId="21" borderId="105" xfId="38" applyFont="1" applyFill="1" applyBorder="1" applyProtection="1">
      <protection hidden="1"/>
    </xf>
    <xf numFmtId="0" fontId="47" fillId="21" borderId="106" xfId="38" applyFont="1" applyFill="1" applyBorder="1" applyProtection="1">
      <protection hidden="1"/>
    </xf>
    <xf numFmtId="0" fontId="66" fillId="21" borderId="0" xfId="38" applyFont="1" applyFill="1" applyBorder="1" applyAlignment="1" applyProtection="1">
      <alignment vertical="center"/>
      <protection hidden="1"/>
    </xf>
    <xf numFmtId="0" fontId="74" fillId="21" borderId="0" xfId="38" applyFont="1" applyFill="1" applyBorder="1" applyProtection="1">
      <protection hidden="1"/>
    </xf>
    <xf numFmtId="0" fontId="441" fillId="21" borderId="0" xfId="38" applyFont="1" applyFill="1" applyBorder="1" applyAlignment="1">
      <alignment horizontal="center" vertical="center"/>
    </xf>
    <xf numFmtId="0" fontId="442" fillId="21" borderId="0" xfId="38" applyFont="1" applyFill="1" applyBorder="1" applyAlignment="1">
      <alignment horizontal="center" vertical="center"/>
    </xf>
    <xf numFmtId="0" fontId="47" fillId="21" borderId="107" xfId="38" applyFont="1" applyFill="1" applyBorder="1" applyProtection="1">
      <protection hidden="1"/>
    </xf>
    <xf numFmtId="0" fontId="47" fillId="21" borderId="108" xfId="38" applyFont="1" applyFill="1" applyBorder="1" applyProtection="1">
      <protection hidden="1"/>
    </xf>
    <xf numFmtId="0" fontId="47" fillId="21" borderId="109" xfId="38" applyFont="1" applyFill="1" applyBorder="1" applyProtection="1">
      <protection hidden="1"/>
    </xf>
    <xf numFmtId="0" fontId="75" fillId="42" borderId="102" xfId="38" applyFont="1" applyFill="1" applyBorder="1" applyAlignment="1" applyProtection="1">
      <alignment vertical="center"/>
      <protection hidden="1"/>
    </xf>
    <xf numFmtId="0" fontId="45" fillId="42" borderId="103" xfId="38" applyFont="1" applyFill="1" applyBorder="1" applyAlignment="1" applyProtection="1">
      <alignment vertical="center"/>
      <protection hidden="1"/>
    </xf>
    <xf numFmtId="0" fontId="45" fillId="42" borderId="103" xfId="38" applyFont="1" applyFill="1" applyBorder="1" applyAlignment="1" applyProtection="1">
      <alignment horizontal="right" vertical="center"/>
      <protection hidden="1"/>
    </xf>
    <xf numFmtId="2" fontId="153" fillId="33" borderId="103" xfId="38" applyNumberFormat="1" applyFont="1" applyFill="1" applyBorder="1" applyAlignment="1" applyProtection="1">
      <alignment horizontal="center" vertical="center"/>
      <protection hidden="1"/>
    </xf>
    <xf numFmtId="0" fontId="443" fillId="33" borderId="103" xfId="38" applyFont="1" applyFill="1" applyBorder="1" applyAlignment="1" applyProtection="1">
      <alignment vertical="center"/>
      <protection hidden="1"/>
    </xf>
    <xf numFmtId="1" fontId="61" fillId="33" borderId="0" xfId="38" applyNumberFormat="1" applyFont="1" applyFill="1" applyBorder="1" applyAlignment="1" applyProtection="1">
      <alignment horizontal="center" vertical="center"/>
      <protection hidden="1"/>
    </xf>
    <xf numFmtId="0" fontId="60" fillId="33" borderId="0" xfId="38" applyFont="1" applyFill="1" applyBorder="1" applyAlignment="1" applyProtection="1">
      <alignment vertical="center"/>
      <protection hidden="1"/>
    </xf>
    <xf numFmtId="0" fontId="434" fillId="32" borderId="105" xfId="38" applyFont="1" applyFill="1" applyBorder="1" applyAlignment="1" applyProtection="1">
      <alignment vertical="center"/>
      <protection hidden="1"/>
    </xf>
    <xf numFmtId="0" fontId="444" fillId="32" borderId="0" xfId="38" applyFont="1" applyFill="1" applyBorder="1" applyAlignment="1" applyProtection="1">
      <alignment vertical="center"/>
      <protection hidden="1"/>
    </xf>
    <xf numFmtId="0" fontId="444" fillId="32" borderId="0" xfId="38" applyFont="1" applyFill="1" applyBorder="1" applyAlignment="1" applyProtection="1">
      <alignment horizontal="right" vertical="center"/>
      <protection hidden="1"/>
    </xf>
    <xf numFmtId="0" fontId="434" fillId="32" borderId="102" xfId="38" applyFont="1" applyFill="1" applyBorder="1" applyAlignment="1" applyProtection="1">
      <alignment vertical="center"/>
      <protection hidden="1"/>
    </xf>
    <xf numFmtId="0" fontId="444" fillId="32" borderId="103" xfId="38" applyFont="1" applyFill="1" applyBorder="1" applyAlignment="1" applyProtection="1">
      <alignment vertical="center"/>
      <protection hidden="1"/>
    </xf>
    <xf numFmtId="0" fontId="444" fillId="32" borderId="103" xfId="38" applyFont="1" applyFill="1" applyBorder="1" applyAlignment="1" applyProtection="1">
      <alignment horizontal="right" vertical="center"/>
      <protection hidden="1"/>
    </xf>
    <xf numFmtId="1" fontId="61" fillId="33" borderId="103" xfId="38" applyNumberFormat="1" applyFont="1" applyFill="1" applyBorder="1" applyAlignment="1" applyProtection="1">
      <alignment horizontal="center" vertical="center"/>
      <protection hidden="1"/>
    </xf>
    <xf numFmtId="0" fontId="60" fillId="33" borderId="103" xfId="38" applyFont="1" applyFill="1" applyBorder="1" applyAlignment="1" applyProtection="1">
      <alignment vertical="center"/>
      <protection hidden="1"/>
    </xf>
    <xf numFmtId="0" fontId="47" fillId="0" borderId="106" xfId="38" applyFont="1" applyBorder="1" applyAlignment="1" applyProtection="1">
      <alignment vertical="center"/>
      <protection hidden="1"/>
    </xf>
    <xf numFmtId="0" fontId="47" fillId="32" borderId="104" xfId="38" applyFont="1" applyFill="1" applyBorder="1" applyAlignment="1" applyProtection="1">
      <alignment vertical="center"/>
      <protection hidden="1"/>
    </xf>
    <xf numFmtId="0" fontId="126" fillId="137" borderId="0" xfId="38" applyFont="1" applyFill="1" applyBorder="1" applyProtection="1">
      <protection hidden="1"/>
    </xf>
    <xf numFmtId="0" fontId="446" fillId="0" borderId="0" xfId="38" applyFont="1" applyProtection="1">
      <protection hidden="1"/>
    </xf>
    <xf numFmtId="0" fontId="47" fillId="0" borderId="291" xfId="38" applyFont="1" applyBorder="1" applyAlignment="1" applyProtection="1">
      <alignment vertical="center"/>
      <protection hidden="1"/>
    </xf>
    <xf numFmtId="0" fontId="47" fillId="32" borderId="106" xfId="38" applyFont="1" applyFill="1" applyBorder="1" applyAlignment="1" applyProtection="1">
      <alignment vertical="center"/>
      <protection hidden="1"/>
    </xf>
    <xf numFmtId="165" fontId="48" fillId="50" borderId="105" xfId="38" applyNumberFormat="1" applyFont="1" applyFill="1" applyBorder="1" applyAlignment="1" applyProtection="1">
      <alignment horizontal="left" vertical="center"/>
      <protection hidden="1"/>
    </xf>
    <xf numFmtId="0" fontId="47" fillId="50" borderId="0" xfId="38" applyFont="1" applyFill="1" applyBorder="1" applyAlignment="1" applyProtection="1">
      <alignment horizontal="left" vertical="center"/>
      <protection hidden="1"/>
    </xf>
    <xf numFmtId="0" fontId="47" fillId="21" borderId="0" xfId="38" applyFont="1" applyFill="1" applyProtection="1">
      <protection hidden="1"/>
    </xf>
    <xf numFmtId="1" fontId="144" fillId="32" borderId="106" xfId="39" applyNumberFormat="1" applyFont="1" applyFill="1" applyBorder="1" applyAlignment="1" applyProtection="1">
      <alignment horizontal="center" vertical="center"/>
      <protection hidden="1"/>
    </xf>
    <xf numFmtId="0" fontId="103" fillId="35" borderId="0" xfId="39" applyFont="1" applyFill="1" applyBorder="1" applyAlignment="1" applyProtection="1">
      <alignment horizontal="center"/>
      <protection locked="0"/>
    </xf>
    <xf numFmtId="1" fontId="150" fillId="21" borderId="95" xfId="38" applyNumberFormat="1" applyFont="1" applyFill="1" applyBorder="1" applyAlignment="1" applyProtection="1">
      <alignment horizontal="center" vertical="center"/>
      <protection hidden="1"/>
    </xf>
    <xf numFmtId="165" fontId="112" fillId="21" borderId="71" xfId="38" applyNumberFormat="1" applyFont="1" applyFill="1" applyBorder="1" applyAlignment="1" applyProtection="1">
      <alignment vertical="center" textRotation="90"/>
      <protection hidden="1"/>
    </xf>
    <xf numFmtId="0" fontId="130" fillId="21" borderId="73" xfId="38" applyFont="1" applyFill="1" applyBorder="1" applyAlignment="1" applyProtection="1">
      <alignment horizontal="left" vertical="center"/>
      <protection hidden="1"/>
    </xf>
    <xf numFmtId="0" fontId="56" fillId="21" borderId="75" xfId="38" applyFont="1" applyFill="1" applyBorder="1" applyAlignment="1" applyProtection="1">
      <alignment horizontal="left" vertical="center"/>
      <protection hidden="1"/>
    </xf>
    <xf numFmtId="165" fontId="48" fillId="35" borderId="308" xfId="38" applyNumberFormat="1" applyFont="1" applyFill="1" applyBorder="1" applyAlignment="1" applyProtection="1">
      <alignment horizontal="left" vertical="center"/>
      <protection hidden="1"/>
    </xf>
    <xf numFmtId="0" fontId="50" fillId="35" borderId="309" xfId="38" applyFont="1" applyFill="1" applyBorder="1" applyAlignment="1" applyProtection="1">
      <alignment horizontal="left" vertical="center"/>
      <protection hidden="1"/>
    </xf>
    <xf numFmtId="0" fontId="130" fillId="21" borderId="75" xfId="38" applyFont="1" applyFill="1" applyBorder="1" applyAlignment="1" applyProtection="1">
      <alignment horizontal="left" vertical="center"/>
      <protection hidden="1"/>
    </xf>
    <xf numFmtId="0" fontId="51" fillId="21" borderId="75" xfId="38" applyFont="1" applyFill="1" applyBorder="1" applyAlignment="1" applyProtection="1">
      <alignment horizontal="left" vertical="center"/>
      <protection hidden="1"/>
    </xf>
    <xf numFmtId="168" fontId="133" fillId="19" borderId="77" xfId="0" applyNumberFormat="1" applyFont="1" applyFill="1" applyBorder="1" applyAlignment="1" applyProtection="1">
      <alignment horizontal="center" vertical="center"/>
      <protection locked="0"/>
    </xf>
    <xf numFmtId="0" fontId="61" fillId="21" borderId="71" xfId="38" applyFont="1" applyFill="1" applyBorder="1" applyAlignment="1" applyProtection="1">
      <alignment horizontal="left" vertical="center"/>
      <protection hidden="1"/>
    </xf>
    <xf numFmtId="0" fontId="70" fillId="21" borderId="72" xfId="38" applyFont="1" applyFill="1" applyBorder="1" applyAlignment="1" applyProtection="1">
      <alignment vertical="center"/>
      <protection hidden="1"/>
    </xf>
    <xf numFmtId="0" fontId="45" fillId="21" borderId="291" xfId="38" applyFont="1" applyFill="1" applyBorder="1" applyAlignment="1" applyProtection="1">
      <alignment vertical="center"/>
      <protection hidden="1"/>
    </xf>
    <xf numFmtId="0" fontId="45" fillId="21" borderId="74" xfId="38" applyFont="1" applyFill="1" applyBorder="1" applyAlignment="1" applyProtection="1">
      <alignment vertical="center"/>
      <protection hidden="1"/>
    </xf>
    <xf numFmtId="0" fontId="45" fillId="35" borderId="308" xfId="38" applyFont="1" applyFill="1" applyBorder="1" applyAlignment="1" applyProtection="1">
      <alignment vertical="center"/>
      <protection hidden="1"/>
    </xf>
    <xf numFmtId="0" fontId="45" fillId="35" borderId="310" xfId="38" applyFont="1" applyFill="1" applyBorder="1" applyAlignment="1" applyProtection="1">
      <alignment vertical="center"/>
      <protection hidden="1"/>
    </xf>
    <xf numFmtId="0" fontId="68" fillId="35" borderId="74" xfId="38" applyFont="1" applyFill="1" applyBorder="1" applyAlignment="1" applyProtection="1">
      <alignment vertical="center"/>
      <protection hidden="1"/>
    </xf>
    <xf numFmtId="0" fontId="45" fillId="35" borderId="291" xfId="38" applyFont="1" applyFill="1" applyBorder="1" applyAlignment="1" applyProtection="1">
      <alignment vertical="center"/>
      <protection hidden="1"/>
    </xf>
    <xf numFmtId="0" fontId="109" fillId="21" borderId="74" xfId="38" applyFont="1" applyFill="1" applyBorder="1" applyAlignment="1">
      <alignment horizontal="center" vertical="center"/>
    </xf>
    <xf numFmtId="0" fontId="45" fillId="21" borderId="291" xfId="38" applyFont="1" applyFill="1" applyBorder="1" applyAlignment="1" applyProtection="1">
      <alignment horizontal="left" vertical="center"/>
      <protection hidden="1"/>
    </xf>
    <xf numFmtId="165" fontId="62" fillId="138" borderId="106" xfId="39" applyNumberFormat="1" applyFont="1" applyFill="1" applyBorder="1" applyAlignment="1" applyProtection="1">
      <alignment horizontal="center" vertical="center"/>
      <protection hidden="1"/>
    </xf>
    <xf numFmtId="166" fontId="135" fillId="37" borderId="0" xfId="39" applyNumberFormat="1" applyFont="1" applyFill="1" applyBorder="1" applyAlignment="1" applyProtection="1">
      <alignment horizontal="left" vertical="center"/>
      <protection hidden="1"/>
    </xf>
    <xf numFmtId="165" fontId="436" fillId="37" borderId="0" xfId="39" applyNumberFormat="1" applyFont="1" applyFill="1" applyBorder="1" applyAlignment="1" applyProtection="1">
      <alignment horizontal="center" vertical="center"/>
      <protection hidden="1"/>
    </xf>
    <xf numFmtId="0" fontId="74" fillId="36" borderId="102" xfId="38" applyFont="1" applyFill="1" applyBorder="1" applyAlignment="1" applyProtection="1">
      <alignment horizontal="center" vertical="center" textRotation="90"/>
      <protection hidden="1"/>
    </xf>
    <xf numFmtId="0" fontId="437" fillId="21" borderId="103" xfId="38" applyFont="1" applyFill="1" applyBorder="1" applyProtection="1">
      <protection hidden="1"/>
    </xf>
    <xf numFmtId="0" fontId="437" fillId="35" borderId="104" xfId="38" applyFont="1" applyFill="1" applyBorder="1" applyProtection="1">
      <protection hidden="1"/>
    </xf>
    <xf numFmtId="0" fontId="74" fillId="36" borderId="0" xfId="38" applyFont="1" applyFill="1" applyAlignment="1" applyProtection="1">
      <alignment horizontal="center" vertical="center" textRotation="90"/>
      <protection hidden="1"/>
    </xf>
    <xf numFmtId="0" fontId="47" fillId="21" borderId="21" xfId="0" applyNumberFormat="1" applyFont="1" applyFill="1" applyBorder="1" applyAlignment="1"/>
    <xf numFmtId="0" fontId="47" fillId="21" borderId="21" xfId="42" applyNumberFormat="1" applyFont="1" applyFill="1" applyBorder="1" applyAlignment="1" applyProtection="1">
      <alignment vertical="center"/>
      <protection locked="0"/>
    </xf>
    <xf numFmtId="0" fontId="47" fillId="21" borderId="22" xfId="42" applyNumberFormat="1" applyFont="1" applyFill="1" applyBorder="1" applyAlignment="1" applyProtection="1">
      <alignment vertical="center"/>
      <protection locked="0"/>
    </xf>
    <xf numFmtId="0" fontId="47" fillId="0" borderId="0" xfId="38" applyFont="1" applyFill="1" applyAlignment="1" applyProtection="1">
      <protection hidden="1"/>
    </xf>
    <xf numFmtId="0" fontId="45" fillId="21" borderId="0" xfId="0" applyFont="1" applyFill="1" applyBorder="1"/>
    <xf numFmtId="0" fontId="47" fillId="21" borderId="0" xfId="38" applyNumberFormat="1" applyFont="1" applyFill="1" applyBorder="1" applyAlignment="1" applyProtection="1">
      <alignment vertical="center"/>
      <protection hidden="1"/>
    </xf>
    <xf numFmtId="0" fontId="47" fillId="21" borderId="0" xfId="42" applyNumberFormat="1" applyFont="1" applyFill="1" applyBorder="1" applyAlignment="1" applyProtection="1">
      <alignment vertical="center"/>
      <protection locked="0"/>
    </xf>
    <xf numFmtId="0" fontId="47" fillId="35" borderId="106" xfId="38" applyFont="1" applyFill="1" applyBorder="1" applyAlignment="1" applyProtection="1">
      <alignment vertical="center"/>
      <protection hidden="1"/>
    </xf>
    <xf numFmtId="0" fontId="62" fillId="21" borderId="27" xfId="38" applyFont="1" applyFill="1" applyBorder="1" applyAlignment="1" applyProtection="1">
      <alignment vertical="center"/>
      <protection hidden="1"/>
    </xf>
    <xf numFmtId="0" fontId="62" fillId="21" borderId="44" xfId="38" applyFont="1" applyFill="1" applyBorder="1" applyAlignment="1" applyProtection="1">
      <alignment vertical="center"/>
      <protection hidden="1"/>
    </xf>
    <xf numFmtId="0" fontId="447" fillId="35" borderId="0" xfId="38" applyFont="1" applyFill="1" applyBorder="1" applyAlignment="1" applyProtection="1">
      <alignment vertical="center"/>
      <protection hidden="1"/>
    </xf>
    <xf numFmtId="0" fontId="440" fillId="21" borderId="0" xfId="39" applyNumberFormat="1" applyFont="1" applyFill="1" applyBorder="1" applyAlignment="1">
      <alignment horizontal="center" vertical="center"/>
    </xf>
    <xf numFmtId="0" fontId="47" fillId="21" borderId="23" xfId="42" applyNumberFormat="1" applyFont="1" applyFill="1" applyBorder="1" applyAlignment="1" applyProtection="1">
      <alignment vertical="center"/>
      <protection locked="0"/>
    </xf>
    <xf numFmtId="0" fontId="47" fillId="0" borderId="27" xfId="38" applyFont="1" applyBorder="1" applyProtection="1">
      <protection hidden="1"/>
    </xf>
    <xf numFmtId="0" fontId="47" fillId="21" borderId="44" xfId="38" applyFont="1" applyFill="1" applyBorder="1" applyProtection="1">
      <protection hidden="1"/>
    </xf>
    <xf numFmtId="0" fontId="47" fillId="21" borderId="0" xfId="38" applyNumberFormat="1" applyFont="1" applyFill="1" applyBorder="1" applyAlignment="1" applyProtection="1">
      <protection hidden="1"/>
    </xf>
    <xf numFmtId="0" fontId="47" fillId="21" borderId="0" xfId="42" applyNumberFormat="1" applyFont="1" applyFill="1" applyBorder="1" applyAlignment="1" applyProtection="1">
      <alignment horizontal="center" vertical="center"/>
      <protection locked="0"/>
    </xf>
    <xf numFmtId="0" fontId="47" fillId="35" borderId="0" xfId="38" applyFont="1" applyFill="1" applyBorder="1" applyProtection="1">
      <protection hidden="1"/>
    </xf>
    <xf numFmtId="0" fontId="47" fillId="35" borderId="0" xfId="38" applyFont="1" applyFill="1" applyBorder="1" applyAlignment="1" applyProtection="1">
      <alignment horizontal="center"/>
      <protection hidden="1"/>
    </xf>
    <xf numFmtId="0" fontId="47" fillId="35" borderId="21" xfId="38" applyFont="1" applyFill="1" applyBorder="1" applyAlignment="1" applyProtection="1">
      <alignment vertical="center"/>
      <protection hidden="1"/>
    </xf>
    <xf numFmtId="0" fontId="47" fillId="35" borderId="114" xfId="38" applyFont="1" applyFill="1" applyBorder="1" applyAlignment="1" applyProtection="1">
      <alignment vertical="center"/>
      <protection hidden="1"/>
    </xf>
    <xf numFmtId="0" fontId="448" fillId="21" borderId="0" xfId="39" applyNumberFormat="1" applyFont="1" applyFill="1" applyBorder="1" applyAlignment="1">
      <alignment horizontal="center" vertical="center"/>
    </xf>
    <xf numFmtId="0" fontId="449" fillId="21" borderId="0" xfId="38" applyNumberFormat="1" applyFont="1" applyFill="1" applyBorder="1" applyAlignment="1" applyProtection="1">
      <alignment horizontal="center" vertical="center"/>
      <protection hidden="1"/>
    </xf>
    <xf numFmtId="0" fontId="449" fillId="21" borderId="0" xfId="38" applyNumberFormat="1" applyFont="1" applyFill="1" applyBorder="1" applyAlignment="1" applyProtection="1">
      <alignment vertical="center"/>
      <protection hidden="1"/>
    </xf>
    <xf numFmtId="0" fontId="135" fillId="21" borderId="0" xfId="39" applyFont="1" applyFill="1" applyBorder="1" applyProtection="1">
      <protection hidden="1"/>
    </xf>
    <xf numFmtId="0" fontId="160" fillId="21" borderId="0" xfId="39" applyFont="1" applyFill="1" applyBorder="1" applyProtection="1">
      <protection hidden="1"/>
    </xf>
    <xf numFmtId="0" fontId="47" fillId="21" borderId="0" xfId="39" applyFont="1" applyFill="1" applyBorder="1" applyProtection="1">
      <protection hidden="1"/>
    </xf>
    <xf numFmtId="0" fontId="47" fillId="21" borderId="0" xfId="38" applyNumberFormat="1" applyFont="1" applyFill="1" applyBorder="1" applyAlignment="1" applyProtection="1">
      <alignment horizontal="center" vertical="center"/>
      <protection hidden="1"/>
    </xf>
    <xf numFmtId="0" fontId="160" fillId="21" borderId="0" xfId="39" applyFont="1" applyFill="1" applyBorder="1" applyAlignment="1" applyProtection="1">
      <alignment vertical="center"/>
      <protection hidden="1"/>
    </xf>
    <xf numFmtId="0" fontId="47" fillId="21" borderId="27" xfId="38" applyFont="1" applyFill="1" applyBorder="1" applyProtection="1">
      <protection hidden="1"/>
    </xf>
    <xf numFmtId="0" fontId="106" fillId="21" borderId="0" xfId="39" applyNumberFormat="1" applyFont="1" applyFill="1" applyBorder="1" applyAlignment="1">
      <alignment horizontal="center"/>
    </xf>
    <xf numFmtId="0" fontId="200" fillId="21" borderId="0" xfId="34" applyFont="1" applyFill="1" applyBorder="1" applyAlignment="1" applyProtection="1">
      <alignment vertical="center"/>
      <protection hidden="1"/>
    </xf>
    <xf numFmtId="0" fontId="47" fillId="21" borderId="0" xfId="39" applyFont="1" applyFill="1" applyBorder="1" applyAlignment="1">
      <alignment horizontal="center" vertical="center"/>
    </xf>
    <xf numFmtId="0" fontId="47" fillId="21" borderId="0" xfId="39" applyFont="1" applyFill="1" applyBorder="1" applyAlignment="1">
      <alignment horizontal="left" vertical="center"/>
    </xf>
    <xf numFmtId="0" fontId="46" fillId="21" borderId="0" xfId="42" applyFont="1" applyFill="1" applyBorder="1" applyAlignment="1">
      <alignment vertical="center"/>
    </xf>
    <xf numFmtId="0" fontId="47" fillId="21" borderId="49" xfId="38" applyFont="1" applyFill="1" applyBorder="1" applyProtection="1">
      <protection hidden="1"/>
    </xf>
    <xf numFmtId="0" fontId="47" fillId="21" borderId="50" xfId="38" applyFont="1" applyFill="1" applyBorder="1" applyProtection="1">
      <protection hidden="1"/>
    </xf>
    <xf numFmtId="0" fontId="47" fillId="21" borderId="51" xfId="39" applyFont="1" applyFill="1" applyBorder="1" applyAlignment="1">
      <alignment horizontal="center" vertical="center"/>
    </xf>
    <xf numFmtId="0" fontId="47" fillId="21" borderId="51" xfId="39" applyFont="1" applyFill="1" applyBorder="1" applyAlignment="1">
      <alignment horizontal="left" vertical="center"/>
    </xf>
    <xf numFmtId="0" fontId="47" fillId="21" borderId="23" xfId="38" applyFont="1" applyFill="1" applyBorder="1" applyProtection="1">
      <protection hidden="1"/>
    </xf>
    <xf numFmtId="0" fontId="47" fillId="21" borderId="23" xfId="38" applyNumberFormat="1" applyFont="1" applyFill="1" applyBorder="1" applyAlignment="1" applyProtection="1">
      <protection hidden="1"/>
    </xf>
    <xf numFmtId="0" fontId="47" fillId="21" borderId="46" xfId="38" applyFont="1" applyFill="1" applyBorder="1" applyProtection="1">
      <protection hidden="1"/>
    </xf>
    <xf numFmtId="0" fontId="47" fillId="21" borderId="48" xfId="38" applyFont="1" applyFill="1" applyBorder="1" applyProtection="1">
      <protection hidden="1"/>
    </xf>
    <xf numFmtId="0" fontId="47" fillId="21" borderId="47" xfId="38" applyFont="1" applyFill="1" applyBorder="1" applyProtection="1">
      <protection hidden="1"/>
    </xf>
    <xf numFmtId="0" fontId="47" fillId="42" borderId="108" xfId="38" applyFont="1" applyFill="1" applyBorder="1" applyProtection="1">
      <protection hidden="1"/>
    </xf>
    <xf numFmtId="0" fontId="47" fillId="0" borderId="108" xfId="38" applyFont="1" applyBorder="1" applyProtection="1">
      <protection hidden="1"/>
    </xf>
    <xf numFmtId="0" fontId="47" fillId="20" borderId="108" xfId="38" applyFont="1" applyFill="1" applyBorder="1" applyProtection="1">
      <protection hidden="1"/>
    </xf>
    <xf numFmtId="0" fontId="47" fillId="0" borderId="117" xfId="38" applyFont="1" applyBorder="1" applyProtection="1">
      <protection hidden="1"/>
    </xf>
    <xf numFmtId="0" fontId="47" fillId="0" borderId="118" xfId="38" applyFont="1" applyBorder="1" applyProtection="1">
      <protection hidden="1"/>
    </xf>
    <xf numFmtId="0" fontId="47" fillId="21" borderId="24" xfId="38" applyFont="1" applyFill="1" applyBorder="1" applyProtection="1">
      <protection hidden="1"/>
    </xf>
    <xf numFmtId="0" fontId="47" fillId="21" borderId="10" xfId="38" applyFont="1" applyFill="1" applyBorder="1" applyProtection="1">
      <protection hidden="1"/>
    </xf>
    <xf numFmtId="0" fontId="47" fillId="21" borderId="25" xfId="38" applyFont="1" applyFill="1" applyBorder="1" applyProtection="1">
      <protection hidden="1"/>
    </xf>
    <xf numFmtId="0" fontId="47" fillId="0" borderId="0" xfId="0" applyFont="1"/>
    <xf numFmtId="0" fontId="437" fillId="21" borderId="104" xfId="38" applyFont="1" applyFill="1" applyBorder="1" applyProtection="1">
      <protection hidden="1"/>
    </xf>
    <xf numFmtId="0" fontId="447" fillId="21" borderId="0" xfId="38" applyFont="1" applyFill="1" applyBorder="1" applyAlignment="1" applyProtection="1">
      <alignment vertical="center"/>
      <protection hidden="1"/>
    </xf>
    <xf numFmtId="0" fontId="45" fillId="21" borderId="42" xfId="0" applyFont="1" applyFill="1" applyBorder="1"/>
    <xf numFmtId="0" fontId="47" fillId="0" borderId="109" xfId="38" applyFont="1" applyBorder="1" applyProtection="1">
      <protection hidden="1"/>
    </xf>
    <xf numFmtId="0" fontId="450" fillId="21" borderId="0" xfId="38" applyFont="1" applyFill="1" applyBorder="1" applyAlignment="1">
      <alignment horizontal="center" vertical="center"/>
    </xf>
    <xf numFmtId="0" fontId="451" fillId="21" borderId="0" xfId="38" applyFont="1" applyFill="1" applyBorder="1" applyAlignment="1">
      <alignment horizontal="left" vertical="center"/>
    </xf>
    <xf numFmtId="0" fontId="452" fillId="21" borderId="21" xfId="38" applyFont="1" applyFill="1" applyBorder="1" applyAlignment="1" applyProtection="1">
      <alignment vertical="center"/>
      <protection hidden="1"/>
    </xf>
    <xf numFmtId="0" fontId="53" fillId="21" borderId="10" xfId="38" applyFont="1" applyFill="1" applyBorder="1" applyAlignment="1">
      <alignment horizontal="center" vertical="center"/>
    </xf>
    <xf numFmtId="0" fontId="433" fillId="21" borderId="0" xfId="38" applyFont="1" applyFill="1" applyBorder="1" applyAlignment="1" applyProtection="1">
      <alignment horizontal="center" vertical="center"/>
      <protection hidden="1"/>
    </xf>
    <xf numFmtId="0" fontId="435" fillId="21" borderId="0" xfId="38" applyFont="1" applyFill="1" applyBorder="1" applyAlignment="1" applyProtection="1">
      <alignment horizontal="center"/>
      <protection locked="0"/>
    </xf>
    <xf numFmtId="0" fontId="435" fillId="21" borderId="291" xfId="38" applyFont="1" applyFill="1" applyBorder="1" applyAlignment="1" applyProtection="1">
      <alignment horizontal="center"/>
      <protection locked="0"/>
    </xf>
    <xf numFmtId="165" fontId="48" fillId="21" borderId="131" xfId="38" applyNumberFormat="1" applyFont="1" applyFill="1" applyBorder="1" applyAlignment="1" applyProtection="1">
      <alignment horizontal="left" vertical="center"/>
      <protection hidden="1"/>
    </xf>
    <xf numFmtId="168" fontId="82" fillId="50" borderId="0" xfId="0" applyNumberFormat="1" applyFont="1" applyFill="1" applyBorder="1" applyAlignment="1" applyProtection="1">
      <alignment horizontal="center" vertical="center"/>
      <protection locked="0"/>
    </xf>
    <xf numFmtId="0" fontId="75" fillId="21" borderId="0" xfId="38" applyFont="1" applyFill="1" applyBorder="1" applyAlignment="1" applyProtection="1">
      <protection hidden="1"/>
    </xf>
    <xf numFmtId="165" fontId="45" fillId="21" borderId="0" xfId="38" applyNumberFormat="1" applyFont="1" applyFill="1" applyBorder="1" applyAlignment="1" applyProtection="1">
      <alignment horizontal="center" vertical="center"/>
      <protection hidden="1"/>
    </xf>
    <xf numFmtId="0" fontId="78" fillId="35" borderId="0" xfId="38" applyFont="1" applyFill="1" applyBorder="1" applyAlignment="1" applyProtection="1">
      <alignment horizontal="right" vertical="center"/>
      <protection hidden="1"/>
    </xf>
    <xf numFmtId="0" fontId="433" fillId="21" borderId="0" xfId="38" applyFont="1" applyFill="1" applyBorder="1" applyAlignment="1" applyProtection="1">
      <alignment horizontal="center" vertical="center" wrapText="1"/>
      <protection hidden="1"/>
    </xf>
    <xf numFmtId="2" fontId="153" fillId="33" borderId="0" xfId="38" applyNumberFormat="1" applyFont="1" applyFill="1" applyBorder="1" applyAlignment="1" applyProtection="1">
      <alignment horizontal="center" vertical="center"/>
      <protection hidden="1"/>
    </xf>
    <xf numFmtId="0" fontId="443" fillId="33" borderId="106" xfId="38" applyFont="1" applyFill="1" applyBorder="1" applyAlignment="1" applyProtection="1">
      <alignment vertical="center"/>
      <protection hidden="1"/>
    </xf>
    <xf numFmtId="0" fontId="453" fillId="21" borderId="0" xfId="38" applyFont="1" applyFill="1" applyBorder="1" applyAlignment="1">
      <alignment horizontal="center" vertical="center"/>
    </xf>
    <xf numFmtId="0" fontId="453" fillId="21" borderId="85" xfId="38" applyFont="1" applyFill="1" applyBorder="1" applyAlignment="1">
      <alignment horizontal="center" vertical="center"/>
    </xf>
    <xf numFmtId="0" fontId="453" fillId="21" borderId="88" xfId="38" applyFont="1" applyFill="1" applyBorder="1" applyAlignment="1">
      <alignment horizontal="center" vertical="center"/>
    </xf>
    <xf numFmtId="0" fontId="453" fillId="21" borderId="94" xfId="38" applyFont="1" applyFill="1" applyBorder="1" applyAlignment="1">
      <alignment horizontal="center" vertical="center"/>
    </xf>
    <xf numFmtId="0" fontId="454" fillId="21" borderId="88" xfId="38" applyFont="1" applyFill="1" applyBorder="1" applyAlignment="1">
      <alignment horizontal="left" vertical="center"/>
    </xf>
    <xf numFmtId="0" fontId="455" fillId="21" borderId="93" xfId="38" applyFont="1" applyFill="1" applyBorder="1" applyAlignment="1" applyProtection="1">
      <alignment vertical="center"/>
      <protection hidden="1"/>
    </xf>
    <xf numFmtId="0" fontId="220" fillId="35" borderId="0" xfId="39" applyFont="1" applyFill="1" applyBorder="1" applyAlignment="1">
      <alignment horizontal="center"/>
    </xf>
    <xf numFmtId="0" fontId="220" fillId="21" borderId="0" xfId="39" applyFont="1" applyFill="1" applyBorder="1" applyAlignment="1">
      <alignment horizontal="center"/>
    </xf>
    <xf numFmtId="165" fontId="456" fillId="21" borderId="10" xfId="38" applyNumberFormat="1" applyFont="1" applyFill="1" applyBorder="1" applyAlignment="1" applyProtection="1">
      <alignment horizontal="center" vertical="center"/>
      <protection hidden="1"/>
    </xf>
    <xf numFmtId="165" fontId="45" fillId="21" borderId="106" xfId="39" applyNumberFormat="1" applyFont="1" applyFill="1" applyBorder="1" applyAlignment="1" applyProtection="1">
      <alignment horizontal="center" vertical="center"/>
      <protection hidden="1"/>
    </xf>
    <xf numFmtId="0" fontId="457" fillId="21" borderId="0" xfId="39" applyFont="1" applyFill="1" applyBorder="1" applyAlignment="1">
      <alignment horizontal="center"/>
    </xf>
    <xf numFmtId="0" fontId="115" fillId="21" borderId="0" xfId="0" applyFont="1" applyFill="1" applyAlignment="1">
      <alignment vertical="center" wrapText="1"/>
    </xf>
    <xf numFmtId="0" fontId="115" fillId="21" borderId="23" xfId="0" applyFont="1" applyFill="1" applyBorder="1" applyAlignment="1">
      <alignment vertical="center" wrapText="1"/>
    </xf>
    <xf numFmtId="0" fontId="115" fillId="21" borderId="0" xfId="0" applyFont="1" applyFill="1" applyBorder="1" applyAlignment="1">
      <alignment vertical="center" wrapText="1"/>
    </xf>
    <xf numFmtId="0" fontId="47" fillId="21" borderId="314" xfId="38" applyFont="1" applyFill="1" applyBorder="1" applyProtection="1">
      <protection hidden="1"/>
    </xf>
    <xf numFmtId="0" fontId="74" fillId="36" borderId="27" xfId="38" applyFont="1" applyFill="1" applyBorder="1" applyAlignment="1" applyProtection="1">
      <alignment horizontal="center" vertical="center" textRotation="90"/>
      <protection hidden="1"/>
    </xf>
    <xf numFmtId="0" fontId="74" fillId="21" borderId="54" xfId="39" applyFont="1" applyFill="1" applyBorder="1" applyAlignment="1" applyProtection="1">
      <alignment horizontal="left" vertical="center" wrapText="1"/>
      <protection hidden="1"/>
    </xf>
    <xf numFmtId="171" fontId="74" fillId="21" borderId="0" xfId="39" applyNumberFormat="1" applyFont="1" applyFill="1" applyBorder="1" applyAlignment="1">
      <alignment horizontal="left" vertical="center"/>
    </xf>
    <xf numFmtId="169" fontId="74" fillId="21" borderId="0" xfId="39" applyNumberFormat="1" applyFont="1" applyFill="1" applyBorder="1" applyAlignment="1">
      <alignment horizontal="left" vertical="center"/>
    </xf>
    <xf numFmtId="169" fontId="74" fillId="21" borderId="51" xfId="39" applyNumberFormat="1" applyFont="1" applyFill="1" applyBorder="1" applyAlignment="1">
      <alignment horizontal="left" vertical="center"/>
    </xf>
    <xf numFmtId="0" fontId="47" fillId="21" borderId="314" xfId="38" applyNumberFormat="1" applyFont="1" applyFill="1" applyBorder="1" applyAlignment="1" applyProtection="1">
      <protection hidden="1"/>
    </xf>
    <xf numFmtId="0" fontId="47" fillId="21" borderId="315" xfId="38" applyFont="1" applyFill="1" applyBorder="1" applyProtection="1">
      <protection hidden="1"/>
    </xf>
    <xf numFmtId="0" fontId="47" fillId="21" borderId="291" xfId="38" applyFont="1" applyFill="1" applyBorder="1" applyAlignment="1" applyProtection="1">
      <alignment vertical="center"/>
      <protection hidden="1"/>
    </xf>
    <xf numFmtId="0" fontId="135" fillId="0" borderId="313" xfId="38" applyFont="1" applyBorder="1" applyAlignment="1" applyProtection="1">
      <alignment vertical="center"/>
      <protection hidden="1"/>
    </xf>
    <xf numFmtId="0" fontId="75" fillId="21" borderId="314" xfId="38" applyFont="1" applyFill="1" applyBorder="1" applyAlignment="1" applyProtection="1">
      <protection hidden="1"/>
    </xf>
    <xf numFmtId="10" fontId="78" fillId="21" borderId="0" xfId="38" applyNumberFormat="1" applyFont="1" applyFill="1" applyBorder="1" applyAlignment="1" applyProtection="1">
      <alignment horizontal="left" vertical="center"/>
      <protection hidden="1"/>
    </xf>
    <xf numFmtId="167" fontId="459" fillId="21" borderId="0" xfId="38" applyNumberFormat="1" applyFont="1" applyFill="1" applyBorder="1" applyAlignment="1" applyProtection="1">
      <alignment horizontal="left" vertical="center"/>
      <protection hidden="1"/>
    </xf>
    <xf numFmtId="0" fontId="62" fillId="21" borderId="0" xfId="38" applyFont="1" applyFill="1" applyBorder="1" applyAlignment="1" applyProtection="1">
      <alignment horizontal="center" vertical="center"/>
      <protection hidden="1"/>
    </xf>
    <xf numFmtId="0" fontId="461" fillId="50" borderId="0" xfId="38" applyFont="1" applyFill="1" applyBorder="1" applyAlignment="1" applyProtection="1">
      <alignment horizontal="left" vertical="center"/>
      <protection hidden="1"/>
    </xf>
    <xf numFmtId="0" fontId="461" fillId="21" borderId="0" xfId="38" applyFont="1" applyFill="1" applyBorder="1" applyAlignment="1" applyProtection="1">
      <alignment horizontal="left" vertical="center"/>
      <protection hidden="1"/>
    </xf>
    <xf numFmtId="165" fontId="462" fillId="21" borderId="0" xfId="38" applyNumberFormat="1" applyFont="1" applyFill="1" applyBorder="1" applyAlignment="1" applyProtection="1">
      <alignment horizontal="left" vertical="center"/>
      <protection hidden="1"/>
    </xf>
    <xf numFmtId="165" fontId="462" fillId="50" borderId="0" xfId="38" applyNumberFormat="1" applyFont="1" applyFill="1" applyBorder="1" applyAlignment="1" applyProtection="1">
      <alignment horizontal="left" vertical="center"/>
      <protection hidden="1"/>
    </xf>
    <xf numFmtId="0" fontId="462" fillId="21" borderId="21" xfId="38" applyFont="1" applyFill="1" applyBorder="1" applyAlignment="1" applyProtection="1">
      <protection hidden="1"/>
    </xf>
    <xf numFmtId="0" fontId="462" fillId="21" borderId="114" xfId="38" applyFont="1" applyFill="1" applyBorder="1" applyAlignment="1" applyProtection="1">
      <protection hidden="1"/>
    </xf>
    <xf numFmtId="0" fontId="462" fillId="21" borderId="0" xfId="38" applyFont="1" applyFill="1" applyBorder="1" applyAlignment="1" applyProtection="1">
      <protection hidden="1"/>
    </xf>
    <xf numFmtId="0" fontId="462" fillId="21" borderId="106" xfId="38" applyFont="1" applyFill="1" applyBorder="1" applyAlignment="1" applyProtection="1">
      <protection hidden="1"/>
    </xf>
    <xf numFmtId="0" fontId="462" fillId="21" borderId="291" xfId="38" applyFont="1" applyFill="1" applyBorder="1" applyAlignment="1" applyProtection="1">
      <protection hidden="1"/>
    </xf>
    <xf numFmtId="0" fontId="462" fillId="21" borderId="0" xfId="38" applyFont="1" applyFill="1" applyBorder="1" applyAlignment="1" applyProtection="1">
      <alignment horizontal="left"/>
      <protection hidden="1"/>
    </xf>
    <xf numFmtId="0" fontId="462" fillId="21" borderId="106" xfId="38" applyFont="1" applyFill="1" applyBorder="1" applyAlignment="1" applyProtection="1">
      <alignment horizontal="left"/>
      <protection hidden="1"/>
    </xf>
    <xf numFmtId="0" fontId="462" fillId="21" borderId="291" xfId="38" applyFont="1" applyFill="1" applyBorder="1" applyAlignment="1" applyProtection="1">
      <alignment horizontal="left"/>
      <protection hidden="1"/>
    </xf>
    <xf numFmtId="165" fontId="71" fillId="21" borderId="314" xfId="38" applyNumberFormat="1" applyFont="1" applyFill="1" applyBorder="1" applyAlignment="1" applyProtection="1">
      <alignment horizontal="left" vertical="center"/>
      <protection hidden="1"/>
    </xf>
    <xf numFmtId="0" fontId="45" fillId="21" borderId="314" xfId="38" applyFont="1" applyFill="1" applyBorder="1" applyAlignment="1" applyProtection="1">
      <alignment horizontal="left" vertical="center"/>
      <protection hidden="1"/>
    </xf>
    <xf numFmtId="165" fontId="63" fillId="21" borderId="314" xfId="38" applyNumberFormat="1" applyFont="1" applyFill="1" applyBorder="1" applyAlignment="1" applyProtection="1">
      <alignment horizontal="left" vertical="center"/>
      <protection hidden="1"/>
    </xf>
    <xf numFmtId="10" fontId="45" fillId="21" borderId="314" xfId="38" applyNumberFormat="1" applyFont="1" applyFill="1" applyBorder="1" applyAlignment="1" applyProtection="1">
      <alignment horizontal="left" vertical="center"/>
      <protection hidden="1"/>
    </xf>
    <xf numFmtId="0" fontId="70" fillId="21" borderId="314" xfId="38" applyFont="1" applyFill="1" applyBorder="1" applyAlignment="1" applyProtection="1">
      <alignment vertical="center"/>
      <protection hidden="1"/>
    </xf>
    <xf numFmtId="0" fontId="45" fillId="21" borderId="316" xfId="38" applyFont="1" applyFill="1" applyBorder="1" applyAlignment="1" applyProtection="1">
      <alignment horizontal="left" vertical="center"/>
      <protection hidden="1"/>
    </xf>
    <xf numFmtId="2" fontId="45" fillId="21" borderId="0" xfId="38" applyNumberFormat="1" applyFont="1" applyFill="1" applyBorder="1" applyAlignment="1" applyProtection="1">
      <alignment horizontal="center" vertical="center"/>
      <protection hidden="1"/>
    </xf>
    <xf numFmtId="165" fontId="47" fillId="21" borderId="314" xfId="38" applyNumberFormat="1" applyFont="1" applyFill="1" applyBorder="1" applyAlignment="1" applyProtection="1">
      <alignment horizontal="left" vertical="center"/>
      <protection hidden="1"/>
    </xf>
    <xf numFmtId="165" fontId="45" fillId="21" borderId="314" xfId="38" applyNumberFormat="1" applyFont="1" applyFill="1" applyBorder="1" applyAlignment="1" applyProtection="1">
      <alignment horizontal="left" vertical="center"/>
      <protection hidden="1"/>
    </xf>
    <xf numFmtId="0" fontId="461" fillId="21" borderId="314" xfId="38" applyFont="1" applyFill="1" applyBorder="1" applyAlignment="1" applyProtection="1">
      <alignment horizontal="left" vertical="center"/>
      <protection hidden="1"/>
    </xf>
    <xf numFmtId="167" fontId="78" fillId="21" borderId="314" xfId="38" applyNumberFormat="1" applyFont="1" applyFill="1" applyBorder="1" applyAlignment="1" applyProtection="1">
      <alignment horizontal="left" vertical="center"/>
      <protection hidden="1"/>
    </xf>
    <xf numFmtId="0" fontId="462" fillId="21" borderId="314" xfId="38" applyFont="1" applyFill="1" applyBorder="1" applyAlignment="1" applyProtection="1">
      <protection hidden="1"/>
    </xf>
    <xf numFmtId="0" fontId="462" fillId="21" borderId="316" xfId="38" applyFont="1" applyFill="1" applyBorder="1" applyAlignment="1" applyProtection="1">
      <protection hidden="1"/>
    </xf>
    <xf numFmtId="0" fontId="47" fillId="0" borderId="318" xfId="38" applyFont="1" applyBorder="1" applyProtection="1">
      <protection hidden="1"/>
    </xf>
    <xf numFmtId="9" fontId="62" fillId="21" borderId="275" xfId="38" applyNumberFormat="1" applyFont="1" applyFill="1" applyBorder="1" applyAlignment="1" applyProtection="1">
      <alignment horizontal="center" vertical="center"/>
      <protection hidden="1"/>
    </xf>
    <xf numFmtId="167" fontId="160" fillId="21" borderId="275" xfId="38" applyNumberFormat="1" applyFont="1" applyFill="1" applyBorder="1" applyAlignment="1" applyProtection="1">
      <alignment horizontal="center" vertical="center"/>
      <protection hidden="1"/>
    </xf>
    <xf numFmtId="2" fontId="45" fillId="21" borderId="318" xfId="38" applyNumberFormat="1" applyFont="1" applyFill="1" applyBorder="1" applyAlignment="1" applyProtection="1">
      <alignment horizontal="center" vertical="center"/>
      <protection hidden="1"/>
    </xf>
    <xf numFmtId="167" fontId="62" fillId="21" borderId="21" xfId="38" applyNumberFormat="1" applyFont="1" applyFill="1" applyBorder="1" applyAlignment="1" applyProtection="1">
      <alignment horizontal="center" vertical="center"/>
      <protection hidden="1"/>
    </xf>
    <xf numFmtId="2" fontId="62" fillId="21" borderId="0" xfId="38" applyNumberFormat="1" applyFont="1" applyFill="1" applyBorder="1" applyAlignment="1" applyProtection="1">
      <alignment horizontal="center" vertical="center"/>
      <protection hidden="1"/>
    </xf>
    <xf numFmtId="2" fontId="62" fillId="21" borderId="318" xfId="38" applyNumberFormat="1" applyFont="1" applyFill="1" applyBorder="1" applyAlignment="1" applyProtection="1">
      <alignment horizontal="center" vertical="center"/>
      <protection hidden="1"/>
    </xf>
    <xf numFmtId="0" fontId="47" fillId="0" borderId="275" xfId="38" applyFont="1" applyBorder="1" applyProtection="1">
      <protection hidden="1"/>
    </xf>
    <xf numFmtId="167" fontId="62" fillId="21" borderId="0" xfId="38" applyNumberFormat="1" applyFont="1" applyFill="1" applyBorder="1" applyAlignment="1" applyProtection="1">
      <alignment horizontal="center" vertical="center"/>
      <protection hidden="1"/>
    </xf>
    <xf numFmtId="0" fontId="62" fillId="21" borderId="21" xfId="38" applyFont="1" applyFill="1" applyBorder="1" applyAlignment="1" applyProtection="1">
      <alignment horizontal="center" vertical="center"/>
      <protection hidden="1"/>
    </xf>
    <xf numFmtId="0" fontId="462" fillId="21" borderId="273" xfId="38" applyFont="1" applyFill="1" applyBorder="1" applyAlignment="1" applyProtection="1">
      <protection hidden="1"/>
    </xf>
    <xf numFmtId="0" fontId="62" fillId="21" borderId="270" xfId="38" applyFont="1" applyFill="1" applyBorder="1" applyAlignment="1" applyProtection="1">
      <alignment horizontal="center" vertical="center"/>
      <protection hidden="1"/>
    </xf>
    <xf numFmtId="165" fontId="48" fillId="21" borderId="311" xfId="38" applyNumberFormat="1" applyFont="1" applyFill="1" applyBorder="1" applyAlignment="1" applyProtection="1">
      <alignment horizontal="left" vertical="center"/>
      <protection hidden="1"/>
    </xf>
    <xf numFmtId="165" fontId="71" fillId="21" borderId="304" xfId="38" applyNumberFormat="1" applyFont="1" applyFill="1" applyBorder="1" applyAlignment="1" applyProtection="1">
      <alignment horizontal="left" vertical="center"/>
      <protection hidden="1"/>
    </xf>
    <xf numFmtId="0" fontId="45" fillId="21" borderId="304" xfId="38" applyFont="1" applyFill="1" applyBorder="1" applyAlignment="1" applyProtection="1">
      <alignment horizontal="left" vertical="center"/>
      <protection hidden="1"/>
    </xf>
    <xf numFmtId="165" fontId="63" fillId="21" borderId="304" xfId="38" applyNumberFormat="1" applyFont="1" applyFill="1" applyBorder="1" applyAlignment="1" applyProtection="1">
      <alignment horizontal="left" vertical="center"/>
      <protection hidden="1"/>
    </xf>
    <xf numFmtId="10" fontId="45" fillId="21" borderId="304" xfId="38" applyNumberFormat="1" applyFont="1" applyFill="1" applyBorder="1" applyAlignment="1" applyProtection="1">
      <alignment horizontal="left" vertical="center"/>
      <protection hidden="1"/>
    </xf>
    <xf numFmtId="0" fontId="70" fillId="21" borderId="304" xfId="38" applyFont="1" applyFill="1" applyBorder="1" applyAlignment="1" applyProtection="1">
      <alignment vertical="center"/>
      <protection hidden="1"/>
    </xf>
    <xf numFmtId="0" fontId="45" fillId="21" borderId="312" xfId="38" applyFont="1" applyFill="1" applyBorder="1" applyAlignment="1" applyProtection="1">
      <alignment horizontal="left" vertical="center"/>
      <protection hidden="1"/>
    </xf>
    <xf numFmtId="0" fontId="449" fillId="21" borderId="0" xfId="38" applyFont="1" applyFill="1" applyBorder="1" applyAlignment="1">
      <alignment horizontal="center" vertical="center"/>
    </xf>
    <xf numFmtId="0" fontId="47" fillId="21" borderId="291" xfId="38" applyFont="1" applyFill="1" applyBorder="1" applyAlignment="1" applyProtection="1">
      <alignment horizontal="left" vertical="center"/>
      <protection hidden="1"/>
    </xf>
    <xf numFmtId="0" fontId="463" fillId="21" borderId="0" xfId="39" applyFont="1" applyFill="1" applyBorder="1" applyAlignment="1">
      <alignment horizontal="center" vertical="center"/>
    </xf>
    <xf numFmtId="0" fontId="460" fillId="21" borderId="0" xfId="38" applyFont="1" applyFill="1" applyBorder="1" applyAlignment="1" applyProtection="1">
      <alignment horizontal="left" vertical="center"/>
      <protection hidden="1"/>
    </xf>
    <xf numFmtId="0" fontId="464" fillId="21" borderId="0" xfId="39" applyFont="1" applyFill="1" applyBorder="1" applyAlignment="1">
      <alignment horizontal="center" vertical="center"/>
    </xf>
    <xf numFmtId="0" fontId="180" fillId="21" borderId="0" xfId="39" applyFont="1" applyFill="1" applyBorder="1" applyAlignment="1">
      <alignment horizontal="center" vertical="center"/>
    </xf>
    <xf numFmtId="2" fontId="465" fillId="38" borderId="105" xfId="38" applyNumberFormat="1" applyFont="1" applyFill="1" applyBorder="1" applyAlignment="1" applyProtection="1">
      <alignment horizontal="left" vertical="center"/>
      <protection hidden="1"/>
    </xf>
    <xf numFmtId="172" fontId="466" fillId="21" borderId="105" xfId="38" applyNumberFormat="1" applyFont="1" applyFill="1" applyBorder="1" applyAlignment="1" applyProtection="1">
      <alignment horizontal="left" vertical="center"/>
      <protection hidden="1"/>
    </xf>
    <xf numFmtId="0" fontId="467" fillId="21" borderId="105" xfId="38" applyFont="1" applyFill="1" applyBorder="1" applyAlignment="1" applyProtection="1">
      <alignment horizontal="left" vertical="center"/>
      <protection hidden="1"/>
    </xf>
    <xf numFmtId="0" fontId="467" fillId="21" borderId="122" xfId="38" applyFont="1" applyFill="1" applyBorder="1" applyAlignment="1" applyProtection="1">
      <alignment horizontal="left" vertical="center"/>
      <protection hidden="1"/>
    </xf>
    <xf numFmtId="9" fontId="62" fillId="21" borderId="0" xfId="38" applyNumberFormat="1" applyFont="1" applyFill="1" applyBorder="1" applyAlignment="1" applyProtection="1">
      <alignment horizontal="center" vertical="center"/>
      <protection hidden="1"/>
    </xf>
    <xf numFmtId="167" fontId="160" fillId="21" borderId="0" xfId="38" applyNumberFormat="1" applyFont="1" applyFill="1" applyBorder="1" applyAlignment="1" applyProtection="1">
      <alignment horizontal="center" vertical="center"/>
      <protection hidden="1"/>
    </xf>
    <xf numFmtId="0" fontId="53" fillId="21" borderId="267" xfId="38" applyFont="1" applyFill="1" applyBorder="1" applyAlignment="1">
      <alignment horizontal="center" vertical="center"/>
    </xf>
    <xf numFmtId="0" fontId="53" fillId="21" borderId="27" xfId="38" applyFont="1" applyFill="1" applyBorder="1" applyAlignment="1">
      <alignment horizontal="center" vertical="center"/>
    </xf>
    <xf numFmtId="0" fontId="53" fillId="21" borderId="313" xfId="38" applyFont="1" applyFill="1" applyBorder="1" applyAlignment="1">
      <alignment horizontal="center" vertical="center"/>
    </xf>
    <xf numFmtId="0" fontId="49" fillId="21" borderId="122" xfId="38" applyFont="1" applyFill="1" applyBorder="1" applyAlignment="1" applyProtection="1">
      <alignment horizontal="left" vertical="center"/>
      <protection hidden="1"/>
    </xf>
    <xf numFmtId="172" fontId="468" fillId="21" borderId="105" xfId="38" applyNumberFormat="1" applyFont="1" applyFill="1" applyBorder="1" applyAlignment="1" applyProtection="1">
      <alignment horizontal="left" vertical="center"/>
      <protection hidden="1"/>
    </xf>
    <xf numFmtId="1" fontId="467" fillId="21" borderId="105" xfId="38" applyNumberFormat="1" applyFont="1" applyFill="1" applyBorder="1" applyAlignment="1" applyProtection="1">
      <alignment horizontal="left" vertical="center"/>
      <protection hidden="1"/>
    </xf>
    <xf numFmtId="1" fontId="467" fillId="21" borderId="105" xfId="38" applyNumberFormat="1" applyFont="1" applyFill="1" applyBorder="1" applyAlignment="1" applyProtection="1">
      <alignment horizontal="center" vertical="center"/>
      <protection hidden="1"/>
    </xf>
    <xf numFmtId="1" fontId="466" fillId="50" borderId="105" xfId="38" applyNumberFormat="1" applyFont="1" applyFill="1" applyBorder="1" applyAlignment="1" applyProtection="1">
      <alignment horizontal="center" vertical="center"/>
      <protection hidden="1"/>
    </xf>
    <xf numFmtId="2" fontId="80" fillId="50" borderId="0" xfId="38" applyNumberFormat="1" applyFont="1" applyFill="1" applyBorder="1" applyAlignment="1" applyProtection="1">
      <alignment horizontal="center" vertical="center"/>
      <protection hidden="1"/>
    </xf>
    <xf numFmtId="0" fontId="81" fillId="50" borderId="291" xfId="38" applyFont="1" applyFill="1" applyBorder="1" applyAlignment="1" applyProtection="1">
      <alignment vertical="center"/>
      <protection hidden="1"/>
    </xf>
    <xf numFmtId="0" fontId="45" fillId="42" borderId="217" xfId="38" applyFont="1" applyFill="1" applyBorder="1" applyAlignment="1" applyProtection="1">
      <alignment horizontal="right" vertical="center"/>
      <protection hidden="1"/>
    </xf>
    <xf numFmtId="0" fontId="45" fillId="50" borderId="0" xfId="38" applyFont="1" applyFill="1" applyBorder="1" applyAlignment="1" applyProtection="1">
      <alignment horizontal="right" vertical="center"/>
      <protection hidden="1"/>
    </xf>
    <xf numFmtId="1" fontId="49" fillId="21" borderId="105" xfId="38" applyNumberFormat="1" applyFont="1" applyFill="1" applyBorder="1" applyAlignment="1" applyProtection="1">
      <alignment horizontal="center" vertical="center" wrapText="1"/>
      <protection hidden="1"/>
    </xf>
    <xf numFmtId="1" fontId="49" fillId="21" borderId="105" xfId="38" applyNumberFormat="1" applyFont="1" applyFill="1" applyBorder="1" applyAlignment="1" applyProtection="1">
      <alignment horizontal="center" vertical="center"/>
      <protection hidden="1"/>
    </xf>
    <xf numFmtId="1" fontId="468" fillId="21" borderId="105" xfId="38" applyNumberFormat="1" applyFont="1" applyFill="1" applyBorder="1" applyAlignment="1" applyProtection="1">
      <alignment horizontal="center" vertical="center"/>
      <protection hidden="1"/>
    </xf>
    <xf numFmtId="0" fontId="45" fillId="21" borderId="314" xfId="38" applyFont="1" applyFill="1" applyBorder="1" applyAlignment="1" applyProtection="1">
      <alignment vertical="center"/>
      <protection hidden="1"/>
    </xf>
    <xf numFmtId="0" fontId="47" fillId="21" borderId="314" xfId="38" applyFont="1" applyFill="1" applyBorder="1" applyAlignment="1" applyProtection="1">
      <alignment vertical="center"/>
      <protection hidden="1"/>
    </xf>
    <xf numFmtId="0" fontId="47" fillId="21" borderId="316" xfId="38" applyFont="1" applyFill="1" applyBorder="1" applyAlignment="1" applyProtection="1">
      <alignment vertical="center"/>
      <protection hidden="1"/>
    </xf>
    <xf numFmtId="1" fontId="80" fillId="50" borderId="0" xfId="38" applyNumberFormat="1" applyFont="1" applyFill="1" applyBorder="1" applyAlignment="1" applyProtection="1">
      <alignment horizontal="center" vertical="center"/>
      <protection hidden="1"/>
    </xf>
    <xf numFmtId="1" fontId="62" fillId="42" borderId="217" xfId="38" applyNumberFormat="1" applyFont="1" applyFill="1" applyBorder="1" applyAlignment="1" applyProtection="1">
      <alignment horizontal="center" vertical="center"/>
      <protection hidden="1"/>
    </xf>
    <xf numFmtId="0" fontId="75" fillId="21" borderId="304" xfId="38" applyFont="1" applyFill="1" applyBorder="1" applyAlignment="1" applyProtection="1">
      <protection hidden="1"/>
    </xf>
    <xf numFmtId="0" fontId="75" fillId="21" borderId="312" xfId="38" applyFont="1" applyFill="1" applyBorder="1" applyAlignment="1" applyProtection="1">
      <protection hidden="1"/>
    </xf>
    <xf numFmtId="167" fontId="45" fillId="38" borderId="21" xfId="38" applyNumberFormat="1" applyFont="1" applyFill="1" applyBorder="1" applyAlignment="1" applyProtection="1">
      <alignment horizontal="center" vertical="center"/>
      <protection hidden="1"/>
    </xf>
    <xf numFmtId="2" fontId="45" fillId="38" borderId="21" xfId="38" applyNumberFormat="1" applyFont="1" applyFill="1" applyBorder="1" applyAlignment="1" applyProtection="1">
      <alignment horizontal="center" vertical="center"/>
      <protection hidden="1"/>
    </xf>
    <xf numFmtId="0" fontId="47" fillId="38" borderId="21" xfId="38" applyFont="1" applyFill="1" applyBorder="1" applyAlignment="1" applyProtection="1">
      <alignment horizontal="left" vertical="center"/>
      <protection hidden="1"/>
    </xf>
    <xf numFmtId="167" fontId="45" fillId="38" borderId="0" xfId="38" applyNumberFormat="1" applyFont="1" applyFill="1" applyBorder="1" applyAlignment="1" applyProtection="1">
      <alignment horizontal="center" vertical="center"/>
      <protection hidden="1"/>
    </xf>
    <xf numFmtId="2" fontId="45" fillId="38" borderId="0" xfId="38" applyNumberFormat="1" applyFont="1" applyFill="1" applyBorder="1" applyAlignment="1" applyProtection="1">
      <alignment horizontal="center" vertical="center"/>
      <protection hidden="1"/>
    </xf>
    <xf numFmtId="0" fontId="47" fillId="38" borderId="0" xfId="38" applyFont="1" applyFill="1" applyBorder="1" applyAlignment="1" applyProtection="1">
      <alignment horizontal="left" vertical="center"/>
      <protection hidden="1"/>
    </xf>
    <xf numFmtId="0" fontId="45" fillId="21" borderId="314" xfId="38" applyFont="1" applyFill="1" applyBorder="1" applyAlignment="1" applyProtection="1">
      <alignment horizontal="right" vertical="center"/>
      <protection hidden="1"/>
    </xf>
    <xf numFmtId="165" fontId="47" fillId="21" borderId="314" xfId="38" applyNumberFormat="1" applyFont="1" applyFill="1" applyBorder="1" applyAlignment="1" applyProtection="1">
      <alignment horizontal="center" vertical="center"/>
      <protection hidden="1"/>
    </xf>
    <xf numFmtId="0" fontId="47" fillId="21" borderId="314" xfId="38" applyFont="1" applyFill="1" applyBorder="1" applyAlignment="1" applyProtection="1">
      <alignment horizontal="right" vertical="center"/>
      <protection hidden="1"/>
    </xf>
    <xf numFmtId="165" fontId="48" fillId="21" borderId="147" xfId="38" applyNumberFormat="1" applyFont="1" applyFill="1" applyBorder="1" applyAlignment="1" applyProtection="1">
      <alignment horizontal="left" vertical="center"/>
      <protection hidden="1"/>
    </xf>
    <xf numFmtId="0" fontId="45" fillId="21" borderId="304" xfId="38" applyFont="1" applyFill="1" applyBorder="1" applyAlignment="1" applyProtection="1">
      <alignment horizontal="right" vertical="center"/>
      <protection hidden="1"/>
    </xf>
    <xf numFmtId="0" fontId="47" fillId="21" borderId="304" xfId="38" applyFont="1" applyFill="1" applyBorder="1" applyAlignment="1" applyProtection="1">
      <alignment horizontal="right" vertical="center"/>
      <protection hidden="1"/>
    </xf>
    <xf numFmtId="165" fontId="47" fillId="21" borderId="304" xfId="38" applyNumberFormat="1" applyFont="1" applyFill="1" applyBorder="1" applyAlignment="1" applyProtection="1">
      <alignment horizontal="center" vertical="center"/>
      <protection hidden="1"/>
    </xf>
    <xf numFmtId="0" fontId="47" fillId="21" borderId="304" xfId="38" applyFont="1" applyFill="1" applyBorder="1" applyAlignment="1" applyProtection="1">
      <alignment horizontal="left" vertical="center"/>
      <protection hidden="1"/>
    </xf>
    <xf numFmtId="0" fontId="47" fillId="42" borderId="217" xfId="38" applyFont="1" applyFill="1" applyBorder="1" applyProtection="1">
      <protection hidden="1"/>
    </xf>
    <xf numFmtId="0" fontId="47" fillId="42" borderId="219" xfId="38" applyFont="1" applyFill="1" applyBorder="1" applyProtection="1">
      <protection hidden="1"/>
    </xf>
    <xf numFmtId="0" fontId="125" fillId="21" borderId="0" xfId="60" applyFont="1" applyFill="1" applyBorder="1" applyAlignment="1" applyProtection="1">
      <alignment horizontal="left"/>
    </xf>
    <xf numFmtId="0" fontId="63" fillId="21" borderId="0" xfId="38" applyFont="1" applyFill="1" applyBorder="1" applyAlignment="1" applyProtection="1">
      <alignment horizontal="center" vertical="center"/>
      <protection hidden="1"/>
    </xf>
    <xf numFmtId="0" fontId="45" fillId="21" borderId="0" xfId="38" applyFont="1" applyFill="1" applyBorder="1" applyAlignment="1" applyProtection="1">
      <alignment horizontal="left" vertical="center"/>
      <protection hidden="1"/>
    </xf>
    <xf numFmtId="0" fontId="45" fillId="21" borderId="291" xfId="38" applyFont="1" applyFill="1" applyBorder="1" applyAlignment="1" applyProtection="1">
      <alignment horizontal="left" vertical="center"/>
      <protection hidden="1"/>
    </xf>
    <xf numFmtId="0" fontId="62" fillId="21" borderId="0" xfId="38" applyFont="1" applyFill="1" applyBorder="1" applyAlignment="1" applyProtection="1">
      <alignment horizontal="center" vertical="center"/>
      <protection locked="0"/>
    </xf>
    <xf numFmtId="0" fontId="45" fillId="21" borderId="0" xfId="38" applyFont="1" applyFill="1" applyBorder="1" applyAlignment="1" applyProtection="1">
      <alignment horizontal="left" vertical="center"/>
      <protection hidden="1"/>
    </xf>
    <xf numFmtId="0" fontId="45" fillId="21" borderId="291" xfId="38" applyFont="1" applyFill="1" applyBorder="1" applyAlignment="1" applyProtection="1">
      <alignment horizontal="left" vertical="center"/>
      <protection hidden="1"/>
    </xf>
    <xf numFmtId="1" fontId="72" fillId="21" borderId="0" xfId="59" applyNumberFormat="1" applyFont="1" applyFill="1" applyBorder="1" applyAlignment="1" applyProtection="1">
      <alignment horizontal="center" vertical="center"/>
      <protection hidden="1"/>
    </xf>
    <xf numFmtId="0" fontId="47" fillId="21" borderId="44" xfId="38" applyFont="1" applyFill="1" applyBorder="1" applyAlignment="1" applyProtection="1">
      <alignment horizontal="center"/>
      <protection hidden="1"/>
    </xf>
    <xf numFmtId="0" fontId="47" fillId="21" borderId="45" xfId="38" applyFont="1" applyFill="1" applyBorder="1" applyAlignment="1" applyProtection="1">
      <alignment horizontal="center"/>
      <protection hidden="1"/>
    </xf>
    <xf numFmtId="0" fontId="63" fillId="21" borderId="0" xfId="38" applyFont="1" applyFill="1" applyBorder="1" applyAlignment="1" applyProtection="1">
      <alignment horizontal="center" vertical="center"/>
      <protection hidden="1"/>
    </xf>
    <xf numFmtId="0" fontId="196" fillId="21" borderId="0" xfId="38" applyFont="1" applyFill="1" applyBorder="1" applyAlignment="1" applyProtection="1">
      <alignment horizontal="center"/>
      <protection hidden="1"/>
    </xf>
    <xf numFmtId="0" fontId="470" fillId="38" borderId="102" xfId="85" applyFont="1" applyFill="1" applyBorder="1" applyAlignment="1">
      <alignment horizontal="center" vertical="center"/>
    </xf>
    <xf numFmtId="0" fontId="470" fillId="38" borderId="103" xfId="85" applyFont="1" applyFill="1" applyBorder="1" applyAlignment="1">
      <alignment horizontal="center" vertical="center"/>
    </xf>
    <xf numFmtId="0" fontId="66" fillId="21" borderId="0" xfId="38" applyFont="1" applyFill="1" applyBorder="1" applyAlignment="1" applyProtection="1">
      <alignment horizontal="right" vertical="center"/>
      <protection hidden="1"/>
    </xf>
    <xf numFmtId="0" fontId="47" fillId="21" borderId="291" xfId="38" applyFont="1" applyFill="1" applyBorder="1" applyProtection="1">
      <protection hidden="1"/>
    </xf>
    <xf numFmtId="0" fontId="66" fillId="21" borderId="105" xfId="38" applyFont="1" applyFill="1" applyBorder="1" applyAlignment="1" applyProtection="1">
      <alignment vertical="center"/>
      <protection hidden="1"/>
    </xf>
    <xf numFmtId="0" fontId="62" fillId="21" borderId="105" xfId="38" applyFont="1" applyFill="1" applyBorder="1" applyAlignment="1" applyProtection="1">
      <alignment vertical="center"/>
      <protection hidden="1"/>
    </xf>
    <xf numFmtId="0" fontId="62" fillId="21" borderId="0" xfId="38" applyFont="1" applyFill="1" applyBorder="1" applyAlignment="1" applyProtection="1">
      <alignment vertical="center"/>
      <protection hidden="1"/>
    </xf>
    <xf numFmtId="0" fontId="45" fillId="21" borderId="105" xfId="38" applyFont="1" applyFill="1" applyBorder="1" applyProtection="1">
      <protection hidden="1"/>
    </xf>
    <xf numFmtId="0" fontId="47" fillId="0" borderId="105" xfId="38" applyFont="1" applyBorder="1" applyProtection="1">
      <protection hidden="1"/>
    </xf>
    <xf numFmtId="0" fontId="47" fillId="0" borderId="291" xfId="38" applyFont="1" applyBorder="1" applyProtection="1">
      <protection hidden="1"/>
    </xf>
    <xf numFmtId="0" fontId="45" fillId="31" borderId="105" xfId="38" applyFont="1" applyFill="1" applyBorder="1" applyProtection="1">
      <protection hidden="1"/>
    </xf>
    <xf numFmtId="0" fontId="45" fillId="31" borderId="0" xfId="38" applyFont="1" applyFill="1" applyBorder="1" applyProtection="1">
      <protection hidden="1"/>
    </xf>
    <xf numFmtId="0" fontId="47" fillId="31" borderId="0" xfId="38" applyFont="1" applyFill="1" applyBorder="1" applyProtection="1">
      <protection hidden="1"/>
    </xf>
    <xf numFmtId="0" fontId="47" fillId="31" borderId="291" xfId="38" applyFont="1" applyFill="1" applyBorder="1" applyProtection="1">
      <protection hidden="1"/>
    </xf>
    <xf numFmtId="0" fontId="104" fillId="32" borderId="105" xfId="38" applyFont="1" applyFill="1" applyBorder="1" applyAlignment="1" applyProtection="1">
      <alignment vertical="center"/>
      <protection hidden="1"/>
    </xf>
    <xf numFmtId="0" fontId="440" fillId="32" borderId="0" xfId="38" applyFont="1" applyFill="1" applyBorder="1" applyAlignment="1" applyProtection="1">
      <protection hidden="1"/>
    </xf>
    <xf numFmtId="0" fontId="440" fillId="32" borderId="291" xfId="38" applyFont="1" applyFill="1" applyBorder="1" applyAlignment="1" applyProtection="1">
      <protection hidden="1"/>
    </xf>
    <xf numFmtId="0" fontId="153" fillId="21" borderId="105" xfId="38" applyFont="1" applyFill="1" applyBorder="1" applyAlignment="1" applyProtection="1">
      <alignment vertical="center"/>
      <protection hidden="1"/>
    </xf>
    <xf numFmtId="0" fontId="47" fillId="21" borderId="105" xfId="38" applyFont="1" applyFill="1" applyBorder="1" applyAlignment="1" applyProtection="1">
      <alignment vertical="center"/>
      <protection hidden="1"/>
    </xf>
    <xf numFmtId="0" fontId="47" fillId="21" borderId="311" xfId="38" applyFont="1" applyFill="1" applyBorder="1" applyProtection="1">
      <protection hidden="1"/>
    </xf>
    <xf numFmtId="0" fontId="47" fillId="21" borderId="304" xfId="38" applyFont="1" applyFill="1" applyBorder="1" applyProtection="1">
      <protection hidden="1"/>
    </xf>
    <xf numFmtId="0" fontId="47" fillId="21" borderId="312" xfId="38" applyFont="1" applyFill="1" applyBorder="1" applyProtection="1">
      <protection hidden="1"/>
    </xf>
    <xf numFmtId="0" fontId="75" fillId="0" borderId="0" xfId="38" applyFont="1" applyBorder="1" applyAlignment="1" applyProtection="1">
      <alignment vertical="center" wrapText="1"/>
      <protection hidden="1"/>
    </xf>
    <xf numFmtId="0" fontId="45" fillId="21" borderId="103" xfId="38" applyFont="1" applyFill="1" applyBorder="1" applyProtection="1">
      <protection hidden="1"/>
    </xf>
    <xf numFmtId="10" fontId="45" fillId="21" borderId="103" xfId="38" applyNumberFormat="1" applyFont="1" applyFill="1" applyBorder="1" applyAlignment="1" applyProtection="1">
      <alignment horizontal="left"/>
      <protection hidden="1"/>
    </xf>
    <xf numFmtId="0" fontId="45" fillId="21" borderId="103" xfId="38" applyFont="1" applyFill="1" applyBorder="1" applyAlignment="1" applyProtection="1">
      <alignment horizontal="left" vertical="center"/>
      <protection hidden="1"/>
    </xf>
    <xf numFmtId="0" fontId="45" fillId="21" borderId="104" xfId="38" applyFont="1" applyFill="1" applyBorder="1" applyAlignment="1" applyProtection="1">
      <alignment horizontal="left" vertical="center"/>
      <protection hidden="1"/>
    </xf>
    <xf numFmtId="0" fontId="47" fillId="32" borderId="102" xfId="38" applyFont="1" applyFill="1" applyBorder="1" applyProtection="1">
      <protection hidden="1"/>
    </xf>
    <xf numFmtId="0" fontId="47" fillId="32" borderId="103" xfId="38" applyFont="1" applyFill="1" applyBorder="1" applyProtection="1">
      <protection hidden="1"/>
    </xf>
    <xf numFmtId="0" fontId="47" fillId="32" borderId="104" xfId="38" applyFont="1" applyFill="1" applyBorder="1" applyProtection="1">
      <protection hidden="1"/>
    </xf>
    <xf numFmtId="0" fontId="104" fillId="32" borderId="0" xfId="38" applyFont="1" applyFill="1" applyBorder="1" applyAlignment="1" applyProtection="1">
      <alignment horizontal="right" vertical="center"/>
      <protection hidden="1"/>
    </xf>
    <xf numFmtId="0" fontId="104" fillId="32" borderId="0" xfId="38" applyFont="1" applyFill="1" applyBorder="1" applyAlignment="1" applyProtection="1">
      <alignment horizontal="center" vertical="center"/>
      <protection hidden="1"/>
    </xf>
    <xf numFmtId="0" fontId="104" fillId="32" borderId="0" xfId="38" applyFont="1" applyFill="1" applyBorder="1" applyAlignment="1" applyProtection="1">
      <alignment vertical="center"/>
      <protection hidden="1"/>
    </xf>
    <xf numFmtId="0" fontId="104" fillId="32" borderId="291" xfId="38" applyFont="1" applyFill="1" applyBorder="1" applyAlignment="1" applyProtection="1">
      <alignment vertical="center"/>
      <protection hidden="1"/>
    </xf>
    <xf numFmtId="168" fontId="67" fillId="50" borderId="0" xfId="0" applyNumberFormat="1" applyFont="1" applyFill="1" applyBorder="1" applyAlignment="1" applyProtection="1">
      <alignment horizontal="center" vertical="center"/>
      <protection locked="0"/>
    </xf>
    <xf numFmtId="1" fontId="466" fillId="50" borderId="105" xfId="38" applyNumberFormat="1" applyFont="1" applyFill="1" applyBorder="1" applyAlignment="1" applyProtection="1">
      <alignment horizontal="left" vertical="center"/>
      <protection hidden="1"/>
    </xf>
    <xf numFmtId="2" fontId="63" fillId="21" borderId="0" xfId="38" applyNumberFormat="1" applyFont="1" applyFill="1" applyBorder="1" applyAlignment="1" applyProtection="1">
      <alignment horizontal="left" vertical="center"/>
      <protection hidden="1"/>
    </xf>
    <xf numFmtId="165" fontId="63" fillId="139" borderId="0" xfId="38" applyNumberFormat="1" applyFont="1" applyFill="1" applyBorder="1" applyAlignment="1" applyProtection="1">
      <alignment horizontal="left" vertical="center"/>
      <protection hidden="1"/>
    </xf>
    <xf numFmtId="0" fontId="47" fillId="21" borderId="21" xfId="38" applyFont="1" applyFill="1" applyBorder="1" applyAlignment="1" applyProtection="1">
      <alignment horizontal="right" vertical="center"/>
      <protection hidden="1"/>
    </xf>
    <xf numFmtId="0" fontId="47" fillId="21" borderId="21" xfId="38" applyFont="1" applyFill="1" applyBorder="1" applyAlignment="1" applyProtection="1">
      <alignment horizontal="center" vertical="center"/>
      <protection hidden="1"/>
    </xf>
    <xf numFmtId="0" fontId="290" fillId="38" borderId="15" xfId="85" applyFont="1" applyFill="1" applyBorder="1" applyAlignment="1">
      <alignment horizontal="center" vertical="center"/>
    </xf>
    <xf numFmtId="0" fontId="74" fillId="21" borderId="0" xfId="38" applyFont="1" applyFill="1" applyBorder="1" applyAlignment="1" applyProtection="1">
      <alignment horizontal="center" vertical="center"/>
      <protection hidden="1"/>
    </xf>
    <xf numFmtId="0" fontId="437" fillId="21" borderId="0" xfId="38" applyFont="1" applyFill="1" applyBorder="1" applyProtection="1"/>
    <xf numFmtId="0" fontId="164" fillId="21" borderId="0" xfId="38" applyFont="1" applyFill="1" applyBorder="1" applyProtection="1">
      <protection locked="0"/>
    </xf>
    <xf numFmtId="0" fontId="47" fillId="30" borderId="108" xfId="38" applyFont="1" applyFill="1" applyBorder="1" applyProtection="1"/>
    <xf numFmtId="0" fontId="45" fillId="21" borderId="0" xfId="0" applyFont="1" applyFill="1" applyBorder="1" applyAlignment="1" applyProtection="1">
      <alignment vertical="center"/>
      <protection locked="0"/>
    </xf>
    <xf numFmtId="0" fontId="471" fillId="0" borderId="0" xfId="59" applyFont="1" applyAlignment="1" applyProtection="1">
      <alignment vertical="center"/>
      <protection locked="0"/>
    </xf>
    <xf numFmtId="0" fontId="47" fillId="0" borderId="315" xfId="38" applyFont="1" applyBorder="1" applyProtection="1">
      <protection hidden="1"/>
    </xf>
    <xf numFmtId="0" fontId="472" fillId="42" borderId="103" xfId="85" applyFont="1" applyFill="1" applyBorder="1" applyAlignment="1">
      <alignment horizontal="center" vertical="center"/>
    </xf>
    <xf numFmtId="2" fontId="80" fillId="50" borderId="23" xfId="38" applyNumberFormat="1" applyFont="1" applyFill="1" applyBorder="1" applyAlignment="1" applyProtection="1">
      <alignment horizontal="center" vertical="center"/>
      <protection hidden="1"/>
    </xf>
    <xf numFmtId="165" fontId="465" fillId="38" borderId="105" xfId="38" applyNumberFormat="1" applyFont="1" applyFill="1" applyBorder="1" applyAlignment="1" applyProtection="1">
      <alignment horizontal="left" vertical="center"/>
      <protection hidden="1"/>
    </xf>
    <xf numFmtId="0" fontId="45" fillId="21" borderId="0" xfId="38" applyFont="1" applyFill="1" applyBorder="1" applyAlignment="1" applyProtection="1">
      <alignment horizontal="left" vertical="center"/>
      <protection hidden="1"/>
    </xf>
    <xf numFmtId="165" fontId="63" fillId="35" borderId="314" xfId="38" applyNumberFormat="1" applyFont="1" applyFill="1" applyBorder="1" applyAlignment="1" applyProtection="1">
      <alignment horizontal="left" vertical="center"/>
      <protection hidden="1"/>
    </xf>
    <xf numFmtId="165" fontId="47" fillId="35" borderId="314" xfId="38" applyNumberFormat="1" applyFont="1" applyFill="1" applyBorder="1" applyAlignment="1" applyProtection="1">
      <alignment horizontal="left" vertical="center"/>
      <protection hidden="1"/>
    </xf>
    <xf numFmtId="165" fontId="63" fillId="35" borderId="304" xfId="38" applyNumberFormat="1" applyFont="1" applyFill="1" applyBorder="1" applyAlignment="1" applyProtection="1">
      <alignment horizontal="left" vertical="center"/>
      <protection hidden="1"/>
    </xf>
    <xf numFmtId="165" fontId="47" fillId="35" borderId="304" xfId="38" applyNumberFormat="1" applyFont="1" applyFill="1" applyBorder="1" applyAlignment="1" applyProtection="1">
      <alignment horizontal="left" vertical="center"/>
      <protection hidden="1"/>
    </xf>
    <xf numFmtId="0" fontId="45" fillId="21" borderId="23" xfId="58" applyFont="1" applyFill="1" applyBorder="1" applyAlignment="1" applyProtection="1">
      <alignment horizontal="left" vertical="center"/>
      <protection locked="0"/>
    </xf>
    <xf numFmtId="0" fontId="9" fillId="0" borderId="0" xfId="58" applyBorder="1"/>
    <xf numFmtId="0" fontId="68" fillId="21" borderId="0" xfId="59" applyFont="1" applyFill="1" applyBorder="1" applyAlignment="1" applyProtection="1">
      <alignment vertical="top"/>
      <protection hidden="1"/>
    </xf>
    <xf numFmtId="0" fontId="9" fillId="21" borderId="0" xfId="59" applyFont="1" applyFill="1" applyBorder="1" applyAlignment="1" applyProtection="1">
      <alignment horizontal="right" vertical="center"/>
      <protection locked="0"/>
    </xf>
    <xf numFmtId="1" fontId="45" fillId="21" borderId="23" xfId="59" applyNumberFormat="1" applyFont="1" applyFill="1" applyBorder="1" applyAlignment="1" applyProtection="1">
      <alignment horizontal="left" vertical="center"/>
    </xf>
    <xf numFmtId="0" fontId="9" fillId="21" borderId="314" xfId="59" applyFill="1" applyBorder="1" applyProtection="1">
      <protection locked="0"/>
    </xf>
    <xf numFmtId="0" fontId="9" fillId="21" borderId="315" xfId="59" applyFill="1" applyBorder="1" applyProtection="1">
      <protection locked="0"/>
    </xf>
    <xf numFmtId="0" fontId="56" fillId="21" borderId="319" xfId="38" applyFont="1" applyFill="1" applyBorder="1" applyAlignment="1" applyProtection="1">
      <alignment vertical="center"/>
      <protection hidden="1"/>
    </xf>
    <xf numFmtId="0" fontId="56" fillId="21" borderId="21" xfId="38" applyFont="1" applyFill="1" applyBorder="1" applyAlignment="1" applyProtection="1">
      <alignment vertical="center"/>
      <protection hidden="1"/>
    </xf>
    <xf numFmtId="0" fontId="47" fillId="21" borderId="22" xfId="38" applyFont="1" applyFill="1" applyBorder="1" applyAlignment="1" applyProtection="1">
      <alignment vertical="center"/>
      <protection hidden="1"/>
    </xf>
    <xf numFmtId="0" fontId="47" fillId="21" borderId="27" xfId="38" applyFont="1" applyFill="1" applyBorder="1" applyAlignment="1" applyProtection="1">
      <alignment vertical="center"/>
      <protection hidden="1"/>
    </xf>
    <xf numFmtId="0" fontId="47" fillId="21" borderId="23" xfId="38" applyFont="1" applyFill="1" applyBorder="1" applyAlignment="1" applyProtection="1">
      <alignment vertical="center"/>
      <protection hidden="1"/>
    </xf>
    <xf numFmtId="0" fontId="106" fillId="21" borderId="27" xfId="38" applyFont="1" applyFill="1" applyBorder="1" applyAlignment="1" applyProtection="1">
      <alignment vertical="center"/>
      <protection hidden="1"/>
    </xf>
    <xf numFmtId="0" fontId="106" fillId="21" borderId="0" xfId="38" applyFont="1" applyFill="1" applyBorder="1" applyAlignment="1" applyProtection="1">
      <alignment vertical="center"/>
      <protection hidden="1"/>
    </xf>
    <xf numFmtId="0" fontId="62" fillId="21" borderId="313" xfId="38" applyFont="1" applyFill="1" applyBorder="1" applyAlignment="1" applyProtection="1">
      <alignment horizontal="left" vertical="center"/>
      <protection hidden="1"/>
    </xf>
    <xf numFmtId="0" fontId="47" fillId="21" borderId="315" xfId="38" applyFont="1" applyFill="1" applyBorder="1" applyAlignment="1" applyProtection="1">
      <alignment vertical="center"/>
      <protection hidden="1"/>
    </xf>
    <xf numFmtId="0" fontId="56" fillId="21" borderId="21" xfId="38" applyFont="1" applyFill="1" applyBorder="1" applyAlignment="1" applyProtection="1">
      <alignment horizontal="right" vertical="center"/>
      <protection hidden="1"/>
    </xf>
    <xf numFmtId="2" fontId="153" fillId="33" borderId="21" xfId="38" applyNumberFormat="1" applyFont="1" applyFill="1" applyBorder="1" applyAlignment="1" applyProtection="1">
      <alignment horizontal="center" vertical="center"/>
      <protection hidden="1"/>
    </xf>
    <xf numFmtId="165" fontId="48" fillId="21" borderId="102" xfId="38" applyNumberFormat="1" applyFont="1" applyFill="1" applyBorder="1" applyAlignment="1" applyProtection="1">
      <alignment horizontal="left" vertical="center"/>
      <protection hidden="1"/>
    </xf>
    <xf numFmtId="0" fontId="75" fillId="21" borderId="103" xfId="38" applyFont="1" applyFill="1" applyBorder="1" applyAlignment="1" applyProtection="1">
      <alignment horizontal="left" vertical="center"/>
      <protection hidden="1"/>
    </xf>
    <xf numFmtId="165" fontId="63" fillId="21" borderId="103" xfId="38" applyNumberFormat="1" applyFont="1" applyFill="1" applyBorder="1" applyAlignment="1" applyProtection="1">
      <alignment horizontal="left" vertical="center"/>
      <protection hidden="1"/>
    </xf>
    <xf numFmtId="10" fontId="45" fillId="21" borderId="103" xfId="38" applyNumberFormat="1" applyFont="1" applyFill="1" applyBorder="1" applyAlignment="1" applyProtection="1">
      <alignment horizontal="left" vertical="center"/>
      <protection hidden="1"/>
    </xf>
    <xf numFmtId="0" fontId="70" fillId="21" borderId="103" xfId="38" applyFont="1" applyFill="1" applyBorder="1" applyAlignment="1" applyProtection="1">
      <alignment vertical="center"/>
      <protection hidden="1"/>
    </xf>
    <xf numFmtId="167" fontId="66" fillId="21" borderId="314" xfId="38" applyNumberFormat="1" applyFont="1" applyFill="1" applyBorder="1" applyAlignment="1" applyProtection="1">
      <alignment horizontal="center" vertical="center"/>
      <protection hidden="1"/>
    </xf>
    <xf numFmtId="167" fontId="45" fillId="21" borderId="314" xfId="38" applyNumberFormat="1" applyFont="1" applyFill="1" applyBorder="1" applyAlignment="1" applyProtection="1">
      <alignment horizontal="left" vertical="center"/>
      <protection hidden="1"/>
    </xf>
    <xf numFmtId="0" fontId="153" fillId="21" borderId="21" xfId="38" applyFont="1" applyFill="1" applyBorder="1" applyAlignment="1" applyProtection="1">
      <alignment horizontal="center" vertical="center"/>
      <protection hidden="1"/>
    </xf>
    <xf numFmtId="0" fontId="45" fillId="21" borderId="291" xfId="43" applyNumberFormat="1" applyFont="1" applyFill="1" applyBorder="1" applyAlignment="1">
      <alignment horizontal="left" vertical="center"/>
    </xf>
    <xf numFmtId="0" fontId="45" fillId="21" borderId="304" xfId="43" applyNumberFormat="1" applyFont="1" applyFill="1" applyBorder="1" applyAlignment="1">
      <alignment horizontal="left" vertical="center"/>
    </xf>
    <xf numFmtId="0" fontId="45" fillId="21" borderId="312" xfId="43" applyNumberFormat="1" applyFont="1" applyFill="1" applyBorder="1" applyAlignment="1">
      <alignment horizontal="left" vertical="center"/>
    </xf>
    <xf numFmtId="0" fontId="80" fillId="21" borderId="105" xfId="38" applyFont="1" applyFill="1" applyBorder="1" applyAlignment="1" applyProtection="1">
      <alignment vertical="center"/>
      <protection hidden="1"/>
    </xf>
    <xf numFmtId="0" fontId="80" fillId="21" borderId="291" xfId="38" applyFont="1" applyFill="1" applyBorder="1" applyAlignment="1" applyProtection="1">
      <alignment vertical="center"/>
      <protection hidden="1"/>
    </xf>
    <xf numFmtId="0" fontId="135" fillId="21" borderId="311" xfId="38" applyFont="1" applyFill="1" applyBorder="1" applyAlignment="1" applyProtection="1">
      <alignment vertical="center"/>
      <protection hidden="1"/>
    </xf>
    <xf numFmtId="0" fontId="47" fillId="0" borderId="304" xfId="38" applyFont="1" applyBorder="1" applyProtection="1">
      <protection hidden="1"/>
    </xf>
    <xf numFmtId="1" fontId="80" fillId="50" borderId="291" xfId="38" applyNumberFormat="1" applyFont="1" applyFill="1" applyBorder="1" applyAlignment="1" applyProtection="1">
      <alignment horizontal="center" vertical="center"/>
      <protection hidden="1"/>
    </xf>
    <xf numFmtId="1" fontId="466" fillId="50" borderId="291" xfId="38" applyNumberFormat="1" applyFont="1" applyFill="1" applyBorder="1" applyAlignment="1" applyProtection="1">
      <alignment horizontal="center" vertical="center"/>
      <protection hidden="1"/>
    </xf>
    <xf numFmtId="0" fontId="474" fillId="38" borderId="0" xfId="85" applyFont="1" applyFill="1" applyAlignment="1">
      <alignment horizontal="center" vertical="center"/>
    </xf>
    <xf numFmtId="0" fontId="474" fillId="38" borderId="104" xfId="85" applyFont="1" applyFill="1" applyBorder="1" applyAlignment="1">
      <alignment horizontal="center" vertical="center"/>
    </xf>
    <xf numFmtId="1" fontId="72" fillId="50" borderId="0" xfId="38" applyNumberFormat="1" applyFont="1" applyFill="1" applyBorder="1" applyAlignment="1" applyProtection="1">
      <alignment horizontal="center" vertical="center"/>
      <protection hidden="1"/>
    </xf>
    <xf numFmtId="0" fontId="68" fillId="50" borderId="106" xfId="38" applyFont="1" applyFill="1" applyBorder="1" applyAlignment="1" applyProtection="1">
      <alignment vertical="center"/>
      <protection hidden="1"/>
    </xf>
    <xf numFmtId="0" fontId="62" fillId="21" borderId="314" xfId="38" applyFont="1" applyFill="1" applyBorder="1" applyAlignment="1" applyProtection="1">
      <alignment horizontal="center" vertical="center"/>
      <protection hidden="1"/>
    </xf>
    <xf numFmtId="0" fontId="153" fillId="21" borderId="314" xfId="38" applyFont="1" applyFill="1" applyBorder="1" applyAlignment="1" applyProtection="1">
      <alignment horizontal="center" vertical="center"/>
      <protection hidden="1"/>
    </xf>
    <xf numFmtId="165" fontId="47" fillId="21" borderId="263" xfId="38" applyNumberFormat="1" applyFont="1" applyFill="1" applyBorder="1" applyAlignment="1" applyProtection="1">
      <alignment horizontal="left" vertical="center"/>
      <protection hidden="1"/>
    </xf>
    <xf numFmtId="0" fontId="461" fillId="50" borderId="314" xfId="38" applyFont="1" applyFill="1" applyBorder="1" applyAlignment="1" applyProtection="1">
      <alignment horizontal="left" vertical="center"/>
      <protection hidden="1"/>
    </xf>
    <xf numFmtId="0" fontId="461" fillId="50" borderId="263" xfId="38" applyFont="1" applyFill="1" applyBorder="1" applyAlignment="1" applyProtection="1">
      <alignment horizontal="left" vertical="center"/>
      <protection hidden="1"/>
    </xf>
    <xf numFmtId="0" fontId="116" fillId="21" borderId="21" xfId="39" applyFont="1" applyFill="1" applyBorder="1" applyAlignment="1">
      <alignment horizontal="left"/>
    </xf>
    <xf numFmtId="0" fontId="15" fillId="21" borderId="310" xfId="38" applyFill="1" applyBorder="1" applyAlignment="1" applyProtection="1">
      <alignment vertical="center"/>
      <protection hidden="1"/>
    </xf>
    <xf numFmtId="0" fontId="87" fillId="21" borderId="263" xfId="38" applyFont="1" applyFill="1" applyBorder="1" applyAlignment="1">
      <alignment horizontal="center" vertical="center"/>
    </xf>
    <xf numFmtId="0" fontId="45" fillId="21" borderId="263" xfId="38" applyFont="1" applyFill="1" applyBorder="1" applyAlignment="1" applyProtection="1">
      <alignment horizontal="left" vertical="center"/>
      <protection hidden="1"/>
    </xf>
    <xf numFmtId="0" fontId="45" fillId="21" borderId="119" xfId="38" applyFont="1" applyFill="1" applyBorder="1" applyAlignment="1" applyProtection="1">
      <alignment horizontal="left" vertical="center"/>
      <protection hidden="1"/>
    </xf>
    <xf numFmtId="0" fontId="87" fillId="21" borderId="314" xfId="38" applyFont="1" applyFill="1" applyBorder="1" applyAlignment="1">
      <alignment horizontal="center" vertical="center"/>
    </xf>
    <xf numFmtId="0" fontId="75" fillId="33" borderId="0" xfId="38" applyFont="1" applyFill="1" applyBorder="1" applyAlignment="1" applyProtection="1">
      <alignment horizontal="center" vertical="center"/>
      <protection hidden="1"/>
    </xf>
    <xf numFmtId="0" fontId="75" fillId="33" borderId="105" xfId="38" applyFont="1" applyFill="1" applyBorder="1" applyAlignment="1" applyProtection="1">
      <alignment vertical="center"/>
      <protection hidden="1"/>
    </xf>
    <xf numFmtId="0" fontId="75" fillId="33" borderId="0" xfId="38" applyFont="1" applyFill="1" applyBorder="1" applyAlignment="1" applyProtection="1">
      <alignment vertical="center"/>
      <protection hidden="1"/>
    </xf>
    <xf numFmtId="0" fontId="469" fillId="33" borderId="0" xfId="38" applyFont="1" applyFill="1" applyBorder="1" applyAlignment="1" applyProtection="1">
      <alignment horizontal="right" vertical="center"/>
      <protection hidden="1"/>
    </xf>
    <xf numFmtId="0" fontId="290" fillId="33" borderId="291" xfId="85" applyFont="1" applyFill="1" applyBorder="1" applyAlignment="1">
      <alignment horizontal="left" vertical="center"/>
    </xf>
    <xf numFmtId="0" fontId="75" fillId="33" borderId="147" xfId="38" applyFont="1" applyFill="1" applyBorder="1" applyAlignment="1" applyProtection="1">
      <alignment vertical="center"/>
      <protection hidden="1"/>
    </xf>
    <xf numFmtId="0" fontId="75" fillId="33" borderId="304" xfId="38" applyFont="1" applyFill="1" applyBorder="1" applyAlignment="1" applyProtection="1">
      <alignment vertical="center"/>
      <protection hidden="1"/>
    </xf>
    <xf numFmtId="0" fontId="75" fillId="33" borderId="312" xfId="38" applyFont="1" applyFill="1" applyBorder="1" applyAlignment="1" applyProtection="1">
      <alignment vertical="center"/>
      <protection hidden="1"/>
    </xf>
    <xf numFmtId="165" fontId="194" fillId="38" borderId="0" xfId="60" applyNumberFormat="1" applyFont="1" applyFill="1" applyBorder="1" applyAlignment="1" applyProtection="1">
      <alignment horizontal="right" vertical="center"/>
      <protection hidden="1"/>
    </xf>
    <xf numFmtId="165" fontId="194" fillId="38" borderId="0" xfId="60" applyNumberFormat="1" applyFont="1" applyFill="1" applyBorder="1" applyAlignment="1" applyProtection="1">
      <alignment horizontal="right" vertical="center"/>
      <protection locked="0"/>
    </xf>
    <xf numFmtId="0" fontId="47" fillId="130" borderId="0" xfId="60" applyFont="1" applyFill="1" applyBorder="1" applyAlignment="1" applyProtection="1">
      <alignment horizontal="center" vertical="center"/>
      <protection hidden="1"/>
    </xf>
    <xf numFmtId="165" fontId="45" fillId="35" borderId="0" xfId="59" applyNumberFormat="1" applyFont="1" applyFill="1" applyBorder="1" applyAlignment="1" applyProtection="1">
      <alignment horizontal="left" vertical="center"/>
    </xf>
    <xf numFmtId="0" fontId="76" fillId="35" borderId="0" xfId="59" applyFont="1" applyFill="1" applyBorder="1" applyAlignment="1" applyProtection="1">
      <alignment horizontal="left" vertical="center"/>
    </xf>
    <xf numFmtId="0" fontId="61" fillId="0" borderId="0" xfId="38" applyFont="1" applyAlignment="1" applyProtection="1">
      <alignment vertical="center"/>
      <protection hidden="1"/>
    </xf>
    <xf numFmtId="0" fontId="47" fillId="0" borderId="0" xfId="38" applyFont="1" applyAlignment="1" applyProtection="1">
      <protection hidden="1"/>
    </xf>
    <xf numFmtId="0" fontId="106" fillId="0" borderId="0" xfId="38" applyFont="1" applyBorder="1" applyAlignment="1" applyProtection="1">
      <protection hidden="1"/>
    </xf>
    <xf numFmtId="0" fontId="75" fillId="42" borderId="105" xfId="38" applyFont="1" applyFill="1" applyBorder="1" applyAlignment="1" applyProtection="1">
      <alignment vertical="center"/>
      <protection hidden="1"/>
    </xf>
    <xf numFmtId="0" fontId="75" fillId="42" borderId="0" xfId="38" applyFont="1" applyFill="1" applyBorder="1" applyAlignment="1" applyProtection="1">
      <alignment vertical="center"/>
      <protection hidden="1"/>
    </xf>
    <xf numFmtId="0" fontId="469" fillId="42" borderId="0" xfId="38" applyFont="1" applyFill="1" applyBorder="1" applyAlignment="1" applyProtection="1">
      <alignment horizontal="right" vertical="center"/>
      <protection hidden="1"/>
    </xf>
    <xf numFmtId="0" fontId="290" fillId="42" borderId="291" xfId="85" applyFont="1" applyFill="1" applyBorder="1" applyAlignment="1">
      <alignment horizontal="left" vertical="center"/>
    </xf>
    <xf numFmtId="0" fontId="75" fillId="42" borderId="147" xfId="38" applyFont="1" applyFill="1" applyBorder="1" applyAlignment="1" applyProtection="1">
      <alignment vertical="center"/>
      <protection hidden="1"/>
    </xf>
    <xf numFmtId="0" fontId="75" fillId="42" borderId="304" xfId="38" applyFont="1" applyFill="1" applyBorder="1" applyAlignment="1" applyProtection="1">
      <alignment vertical="center"/>
      <protection hidden="1"/>
    </xf>
    <xf numFmtId="0" fontId="75" fillId="42" borderId="312" xfId="38" applyFont="1" applyFill="1" applyBorder="1" applyAlignment="1" applyProtection="1">
      <alignment vertical="center"/>
      <protection hidden="1"/>
    </xf>
    <xf numFmtId="0" fontId="432" fillId="38" borderId="0" xfId="38" applyFont="1" applyFill="1" applyAlignment="1">
      <alignment vertical="center"/>
    </xf>
    <xf numFmtId="0" fontId="475" fillId="34" borderId="0" xfId="38" applyFont="1" applyFill="1" applyAlignment="1">
      <alignment vertical="center"/>
    </xf>
    <xf numFmtId="0" fontId="45" fillId="21" borderId="0" xfId="38" applyFont="1" applyFill="1" applyBorder="1" applyAlignment="1" applyProtection="1">
      <alignment horizontal="left" vertical="center"/>
      <protection hidden="1"/>
    </xf>
    <xf numFmtId="0" fontId="45" fillId="21" borderId="291" xfId="38" applyFont="1" applyFill="1" applyBorder="1" applyAlignment="1" applyProtection="1">
      <alignment horizontal="left" vertical="center"/>
      <protection hidden="1"/>
    </xf>
    <xf numFmtId="0" fontId="196" fillId="21" borderId="0" xfId="38" applyFont="1" applyFill="1" applyBorder="1" applyAlignment="1" applyProtection="1">
      <alignment horizontal="center"/>
      <protection hidden="1"/>
    </xf>
    <xf numFmtId="0" fontId="426" fillId="33" borderId="0" xfId="38" applyFont="1" applyFill="1" applyBorder="1" applyAlignment="1" applyProtection="1">
      <alignment vertical="center"/>
      <protection hidden="1"/>
    </xf>
    <xf numFmtId="0" fontId="196" fillId="33" borderId="0" xfId="38" applyFont="1" applyFill="1" applyBorder="1" applyAlignment="1" applyProtection="1">
      <alignment vertical="center"/>
      <protection hidden="1"/>
    </xf>
    <xf numFmtId="0" fontId="469" fillId="33" borderId="0" xfId="38" applyFont="1" applyFill="1" applyBorder="1" applyAlignment="1" applyProtection="1">
      <alignment vertical="center"/>
      <protection hidden="1"/>
    </xf>
    <xf numFmtId="0" fontId="477" fillId="33" borderId="0" xfId="85" applyFont="1" applyFill="1" applyAlignment="1">
      <alignment horizontal="center" vertical="center"/>
    </xf>
    <xf numFmtId="0" fontId="469" fillId="42" borderId="0" xfId="38" applyFont="1" applyFill="1" applyBorder="1" applyAlignment="1" applyProtection="1">
      <alignment vertical="center"/>
      <protection hidden="1"/>
    </xf>
    <xf numFmtId="0" fontId="196" fillId="42" borderId="0" xfId="38" applyFont="1" applyFill="1" applyBorder="1" applyAlignment="1" applyProtection="1">
      <alignment vertical="center"/>
      <protection hidden="1"/>
    </xf>
    <xf numFmtId="0" fontId="477" fillId="42" borderId="0" xfId="85" applyFont="1" applyFill="1" applyAlignment="1">
      <alignment horizontal="center" vertical="center"/>
    </xf>
    <xf numFmtId="0" fontId="477" fillId="42" borderId="0" xfId="85" applyFont="1" applyFill="1" applyAlignment="1">
      <alignment horizontal="left" vertical="center"/>
    </xf>
    <xf numFmtId="0" fontId="159" fillId="21" borderId="319" xfId="38" applyFont="1" applyFill="1" applyBorder="1" applyAlignment="1" applyProtection="1">
      <alignment horizontal="left" vertical="center"/>
      <protection hidden="1"/>
    </xf>
    <xf numFmtId="0" fontId="47" fillId="21" borderId="27" xfId="38" applyNumberFormat="1" applyFont="1" applyFill="1" applyBorder="1" applyAlignment="1" applyProtection="1">
      <alignment vertical="center"/>
      <protection hidden="1"/>
    </xf>
    <xf numFmtId="0" fontId="59" fillId="21" borderId="23" xfId="38" applyFont="1" applyFill="1" applyBorder="1" applyAlignment="1" applyProtection="1">
      <alignment horizontal="right" vertical="center"/>
      <protection hidden="1"/>
    </xf>
    <xf numFmtId="0" fontId="440" fillId="21" borderId="27" xfId="39" applyNumberFormat="1" applyFont="1" applyFill="1" applyBorder="1" applyAlignment="1">
      <alignment horizontal="center" vertical="center"/>
    </xf>
    <xf numFmtId="0" fontId="47" fillId="21" borderId="27" xfId="38" applyNumberFormat="1" applyFont="1" applyFill="1" applyBorder="1" applyAlignment="1" applyProtection="1">
      <protection hidden="1"/>
    </xf>
    <xf numFmtId="0" fontId="448" fillId="21" borderId="27" xfId="39" applyNumberFormat="1" applyFont="1" applyFill="1" applyBorder="1" applyAlignment="1">
      <alignment horizontal="center" vertical="center"/>
    </xf>
    <xf numFmtId="0" fontId="106" fillId="21" borderId="27" xfId="39" applyNumberFormat="1" applyFont="1" applyFill="1" applyBorder="1" applyAlignment="1">
      <alignment horizontal="center"/>
    </xf>
    <xf numFmtId="0" fontId="47" fillId="21" borderId="313" xfId="38" applyFont="1" applyFill="1" applyBorder="1" applyProtection="1">
      <protection hidden="1"/>
    </xf>
    <xf numFmtId="0" fontId="99" fillId="34" borderId="0" xfId="60" applyFont="1" applyFill="1" applyAlignment="1" applyProtection="1">
      <alignment vertical="center"/>
      <protection hidden="1"/>
    </xf>
    <xf numFmtId="0" fontId="48" fillId="21" borderId="320" xfId="38" applyFont="1" applyFill="1" applyBorder="1" applyAlignment="1" applyProtection="1">
      <alignment horizontal="left" vertical="center"/>
      <protection hidden="1"/>
    </xf>
    <xf numFmtId="0" fontId="47" fillId="21" borderId="310" xfId="38" applyFont="1" applyFill="1" applyBorder="1" applyAlignment="1" applyProtection="1">
      <alignment vertical="center"/>
      <protection hidden="1"/>
    </xf>
    <xf numFmtId="165" fontId="48" fillId="21" borderId="320" xfId="38" applyNumberFormat="1" applyFont="1" applyFill="1" applyBorder="1" applyAlignment="1" applyProtection="1">
      <alignment horizontal="left" vertical="center"/>
      <protection hidden="1"/>
    </xf>
    <xf numFmtId="165" fontId="45" fillId="21" borderId="304" xfId="38" applyNumberFormat="1" applyFont="1" applyFill="1" applyBorder="1" applyAlignment="1" applyProtection="1">
      <alignment horizontal="left" vertical="center"/>
      <protection hidden="1"/>
    </xf>
    <xf numFmtId="0" fontId="461" fillId="21" borderId="304" xfId="38" applyFont="1" applyFill="1" applyBorder="1" applyAlignment="1" applyProtection="1">
      <alignment horizontal="left" vertical="center"/>
      <protection hidden="1"/>
    </xf>
    <xf numFmtId="167" fontId="45" fillId="21" borderId="304" xfId="38" applyNumberFormat="1" applyFont="1" applyFill="1" applyBorder="1" applyAlignment="1" applyProtection="1">
      <alignment horizontal="left" vertical="center"/>
      <protection hidden="1"/>
    </xf>
    <xf numFmtId="0" fontId="53" fillId="21" borderId="304" xfId="38" applyFont="1" applyFill="1" applyBorder="1" applyAlignment="1">
      <alignment horizontal="center" vertical="center"/>
    </xf>
    <xf numFmtId="0" fontId="473" fillId="42" borderId="104" xfId="85" applyFont="1" applyFill="1" applyBorder="1" applyAlignment="1">
      <alignment horizontal="center" vertical="center"/>
    </xf>
    <xf numFmtId="0" fontId="68" fillId="21" borderId="304" xfId="59" applyFont="1" applyFill="1" applyBorder="1" applyAlignment="1" applyProtection="1">
      <alignment vertical="top"/>
      <protection hidden="1"/>
    </xf>
    <xf numFmtId="0" fontId="46" fillId="37" borderId="291" xfId="61" applyFont="1" applyFill="1" applyBorder="1" applyAlignment="1" applyProtection="1">
      <alignment vertical="center"/>
      <protection locked="0"/>
    </xf>
    <xf numFmtId="0" fontId="46" fillId="21" borderId="291" xfId="61" applyFont="1" applyFill="1" applyBorder="1" applyAlignment="1" applyProtection="1">
      <alignment vertical="center"/>
      <protection locked="0"/>
    </xf>
    <xf numFmtId="0" fontId="47" fillId="21" borderId="291" xfId="59" applyFont="1" applyFill="1" applyBorder="1" applyProtection="1">
      <protection locked="0"/>
    </xf>
    <xf numFmtId="0" fontId="47" fillId="21" borderId="304" xfId="59" applyFont="1" applyFill="1" applyBorder="1" applyProtection="1">
      <protection locked="0"/>
    </xf>
    <xf numFmtId="0" fontId="47" fillId="21" borderId="312" xfId="59" applyFont="1" applyFill="1" applyBorder="1" applyProtection="1">
      <protection locked="0"/>
    </xf>
    <xf numFmtId="0" fontId="432" fillId="38" borderId="0" xfId="60" applyFont="1" applyFill="1" applyAlignment="1">
      <alignment vertical="center"/>
    </xf>
    <xf numFmtId="0" fontId="480" fillId="38" borderId="0" xfId="60" applyFont="1" applyFill="1" applyAlignment="1">
      <alignment horizontal="center" vertical="center"/>
    </xf>
    <xf numFmtId="0" fontId="96" fillId="33" borderId="0" xfId="38" applyFont="1" applyFill="1" applyAlignment="1">
      <alignment vertical="center"/>
    </xf>
    <xf numFmtId="0" fontId="9" fillId="34" borderId="0" xfId="60" applyFill="1" applyAlignment="1" applyProtection="1">
      <alignment vertical="center"/>
      <protection hidden="1"/>
    </xf>
    <xf numFmtId="0" fontId="481" fillId="34" borderId="0" xfId="76" applyFont="1" applyFill="1" applyAlignment="1">
      <alignment vertical="center"/>
    </xf>
    <xf numFmtId="0" fontId="99" fillId="34" borderId="0" xfId="60" applyFont="1" applyFill="1" applyAlignment="1">
      <alignment vertical="center"/>
    </xf>
    <xf numFmtId="0" fontId="484" fillId="34" borderId="0" xfId="60" applyFont="1" applyFill="1" applyAlignment="1">
      <alignment vertical="center"/>
    </xf>
    <xf numFmtId="0" fontId="485" fillId="34" borderId="0" xfId="60" applyFont="1" applyFill="1" applyAlignment="1">
      <alignment vertical="center"/>
    </xf>
    <xf numFmtId="0" fontId="486" fillId="34" borderId="0" xfId="60" applyFont="1" applyFill="1" applyAlignment="1">
      <alignment vertical="center"/>
    </xf>
    <xf numFmtId="0" fontId="38" fillId="34" borderId="0" xfId="60" applyFont="1" applyFill="1" applyAlignment="1">
      <alignment vertical="center"/>
    </xf>
    <xf numFmtId="0" fontId="491" fillId="34" borderId="0" xfId="60" applyFont="1" applyFill="1" applyAlignment="1">
      <alignment vertical="center"/>
    </xf>
    <xf numFmtId="0" fontId="492" fillId="34" borderId="0" xfId="90" applyFont="1" applyFill="1" applyAlignment="1" applyProtection="1">
      <alignment horizontal="center" vertical="center"/>
    </xf>
    <xf numFmtId="0" fontId="486" fillId="34" borderId="0" xfId="60" applyFont="1" applyFill="1" applyAlignment="1" applyProtection="1">
      <alignment vertical="center"/>
      <protection hidden="1"/>
    </xf>
    <xf numFmtId="0" fontId="484" fillId="34" borderId="0" xfId="60" applyFont="1" applyFill="1" applyAlignment="1" applyProtection="1">
      <alignment vertical="center"/>
      <protection hidden="1"/>
    </xf>
    <xf numFmtId="0" fontId="494" fillId="0" borderId="0" xfId="81" applyFont="1"/>
    <xf numFmtId="0" fontId="495" fillId="0" borderId="0" xfId="81" applyFont="1"/>
    <xf numFmtId="49" fontId="494" fillId="0" borderId="0" xfId="81" applyNumberFormat="1" applyFont="1"/>
    <xf numFmtId="49" fontId="494" fillId="21" borderId="0" xfId="81" applyNumberFormat="1" applyFont="1" applyFill="1"/>
    <xf numFmtId="49" fontId="494" fillId="21" borderId="291" xfId="81" applyNumberFormat="1" applyFont="1" applyFill="1" applyBorder="1"/>
    <xf numFmtId="0" fontId="497" fillId="21" borderId="0" xfId="78" applyFont="1" applyFill="1" applyAlignment="1">
      <alignment vertical="top"/>
    </xf>
    <xf numFmtId="0" fontId="91" fillId="21" borderId="0" xfId="81" applyFont="1" applyFill="1" applyAlignment="1">
      <alignment wrapText="1"/>
    </xf>
    <xf numFmtId="0" fontId="498" fillId="21" borderId="0" xfId="81" applyFont="1" applyFill="1" applyAlignment="1">
      <alignment horizontal="center" vertical="center"/>
    </xf>
    <xf numFmtId="0" fontId="494" fillId="21" borderId="0" xfId="81" applyFont="1" applyFill="1"/>
    <xf numFmtId="49" fontId="500" fillId="31" borderId="0" xfId="81" applyNumberFormat="1" applyFont="1" applyFill="1"/>
    <xf numFmtId="49" fontId="494" fillId="31" borderId="0" xfId="81" applyNumberFormat="1" applyFont="1" applyFill="1"/>
    <xf numFmtId="0" fontId="501" fillId="21" borderId="0" xfId="81" applyFont="1" applyFill="1" applyAlignment="1">
      <alignment horizontal="center"/>
    </xf>
    <xf numFmtId="0" fontId="159" fillId="21" borderId="0" xfId="81" applyFont="1" applyFill="1" applyAlignment="1">
      <alignment vertical="center" wrapText="1"/>
    </xf>
    <xf numFmtId="0" fontId="498" fillId="21" borderId="329" xfId="81" applyFont="1" applyFill="1" applyBorder="1" applyAlignment="1">
      <alignment horizontal="center" vertical="center"/>
    </xf>
    <xf numFmtId="0" fontId="502" fillId="21" borderId="0" xfId="85" applyFont="1" applyFill="1" applyAlignment="1">
      <alignment horizontal="center" vertical="center"/>
    </xf>
    <xf numFmtId="0" fontId="503" fillId="50" borderId="95" xfId="81" applyFont="1" applyFill="1" applyBorder="1" applyAlignment="1">
      <alignment horizontal="center" vertical="center"/>
    </xf>
    <xf numFmtId="0" fontId="494" fillId="21" borderId="77" xfId="81" applyFont="1" applyFill="1" applyBorder="1"/>
    <xf numFmtId="0" fontId="159" fillId="21" borderId="77" xfId="81" applyFont="1" applyFill="1" applyBorder="1" applyAlignment="1">
      <alignment vertical="center" wrapText="1"/>
    </xf>
    <xf numFmtId="0" fontId="502" fillId="21" borderId="330" xfId="85" applyFont="1" applyFill="1" applyBorder="1" applyAlignment="1">
      <alignment horizontal="center" vertical="center"/>
    </xf>
    <xf numFmtId="49" fontId="504" fillId="21" borderId="0" xfId="81" applyNumberFormat="1" applyFont="1" applyFill="1" applyAlignment="1">
      <alignment horizontal="center" vertical="center"/>
    </xf>
    <xf numFmtId="0" fontId="502" fillId="21" borderId="291" xfId="85" applyFont="1" applyFill="1" applyBorder="1" applyAlignment="1">
      <alignment horizontal="center" vertical="center"/>
    </xf>
    <xf numFmtId="49" fontId="108" fillId="141" borderId="291" xfId="81" applyNumberFormat="1" applyFont="1" applyFill="1" applyBorder="1" applyAlignment="1">
      <alignment horizontal="center" vertical="center" wrapText="1"/>
    </xf>
    <xf numFmtId="49" fontId="62" fillId="38" borderId="331" xfId="81" applyNumberFormat="1" applyFont="1" applyFill="1" applyBorder="1" applyAlignment="1">
      <alignment horizontal="center" vertical="center" wrapText="1"/>
    </xf>
    <xf numFmtId="49" fontId="62" fillId="38" borderId="120" xfId="81" applyNumberFormat="1" applyFont="1" applyFill="1" applyBorder="1" applyAlignment="1">
      <alignment horizontal="centerContinuous" vertical="center" wrapText="1"/>
    </xf>
    <xf numFmtId="49" fontId="505" fillId="33" borderId="0" xfId="81" applyNumberFormat="1" applyFont="1" applyFill="1" applyAlignment="1">
      <alignment horizontal="center" vertical="center" wrapText="1"/>
    </xf>
    <xf numFmtId="49" fontId="494" fillId="33" borderId="0" xfId="81" applyNumberFormat="1" applyFont="1" applyFill="1"/>
    <xf numFmtId="49" fontId="494" fillId="144" borderId="0" xfId="81" applyNumberFormat="1" applyFont="1" applyFill="1"/>
    <xf numFmtId="49" fontId="511" fillId="48" borderId="291" xfId="81" applyNumberFormat="1" applyFont="1" applyFill="1" applyBorder="1" applyAlignment="1">
      <alignment horizontal="left" vertical="center" wrapText="1"/>
    </xf>
    <xf numFmtId="49" fontId="62" fillId="38" borderId="105" xfId="81" applyNumberFormat="1" applyFont="1" applyFill="1" applyBorder="1" applyAlignment="1">
      <alignment horizontal="center" vertical="center" wrapText="1"/>
    </xf>
    <xf numFmtId="49" fontId="62" fillId="38" borderId="291" xfId="81" applyNumberFormat="1" applyFont="1" applyFill="1" applyBorder="1" applyAlignment="1">
      <alignment horizontal="centerContinuous" vertical="center" wrapText="1"/>
    </xf>
    <xf numFmtId="0" fontId="511" fillId="48" borderId="291" xfId="81" applyFont="1" applyFill="1" applyBorder="1" applyAlignment="1">
      <alignment horizontal="left" vertical="center" wrapText="1"/>
    </xf>
    <xf numFmtId="49" fontId="62" fillId="38" borderId="105" xfId="81" applyNumberFormat="1" applyFont="1" applyFill="1" applyBorder="1" applyAlignment="1">
      <alignment horizontal="center" vertical="top" wrapText="1"/>
    </xf>
    <xf numFmtId="49" fontId="62" fillId="38" borderId="0" xfId="81" applyNumberFormat="1" applyFont="1" applyFill="1" applyAlignment="1">
      <alignment vertical="top" wrapText="1"/>
    </xf>
    <xf numFmtId="49" fontId="62" fillId="38" borderId="0" xfId="81" applyNumberFormat="1" applyFont="1" applyFill="1" applyAlignment="1">
      <alignment horizontal="center" vertical="top" wrapText="1"/>
    </xf>
    <xf numFmtId="49" fontId="62" fillId="38" borderId="0" xfId="81" applyNumberFormat="1" applyFont="1" applyFill="1" applyAlignment="1">
      <alignment horizontal="centerContinuous" vertical="top" wrapText="1"/>
    </xf>
    <xf numFmtId="49" fontId="62" fillId="38" borderId="291" xfId="81" applyNumberFormat="1" applyFont="1" applyFill="1" applyBorder="1" applyAlignment="1">
      <alignment horizontal="centerContinuous" vertical="top" wrapText="1"/>
    </xf>
    <xf numFmtId="49" fontId="380" fillId="145" borderId="291" xfId="81" applyNumberFormat="1" applyFont="1" applyFill="1" applyBorder="1" applyAlignment="1">
      <alignment horizontal="center" vertical="center" wrapText="1"/>
    </xf>
    <xf numFmtId="49" fontId="513" fillId="33" borderId="330" xfId="81" applyNumberFormat="1" applyFont="1" applyFill="1" applyBorder="1" applyAlignment="1">
      <alignment horizontal="center" vertical="center" wrapText="1"/>
    </xf>
    <xf numFmtId="49" fontId="513" fillId="33" borderId="0" xfId="81" applyNumberFormat="1" applyFont="1" applyFill="1" applyAlignment="1">
      <alignment horizontal="center" vertical="center" wrapText="1"/>
    </xf>
    <xf numFmtId="49" fontId="506" fillId="144" borderId="119" xfId="81" applyNumberFormat="1" applyFont="1" applyFill="1" applyBorder="1" applyAlignment="1">
      <alignment vertical="center" wrapText="1"/>
    </xf>
    <xf numFmtId="49" fontId="426" fillId="144" borderId="271" xfId="81" applyNumberFormat="1" applyFont="1" applyFill="1" applyBorder="1" applyAlignment="1">
      <alignment vertical="center" wrapText="1"/>
    </xf>
    <xf numFmtId="49" fontId="426" fillId="144" borderId="263" xfId="81" applyNumberFormat="1" applyFont="1" applyFill="1" applyBorder="1" applyAlignment="1">
      <alignment vertical="center" wrapText="1"/>
    </xf>
    <xf numFmtId="49" fontId="75" fillId="144" borderId="0" xfId="81" applyNumberFormat="1" applyFont="1" applyFill="1" applyAlignment="1">
      <alignment horizontal="right" wrapText="1"/>
    </xf>
    <xf numFmtId="0" fontId="75" fillId="144" borderId="291" xfId="81" applyFont="1" applyFill="1" applyBorder="1" applyAlignment="1">
      <alignment wrapText="1"/>
    </xf>
    <xf numFmtId="49" fontId="88" fillId="144" borderId="105" xfId="81" applyNumberFormat="1" applyFont="1" applyFill="1" applyBorder="1" applyAlignment="1">
      <alignment vertical="center" wrapText="1"/>
    </xf>
    <xf numFmtId="49" fontId="88" fillId="144" borderId="0" xfId="81" applyNumberFormat="1" applyFont="1" applyFill="1" applyAlignment="1">
      <alignment vertical="center" wrapText="1"/>
    </xf>
    <xf numFmtId="49" fontId="487" fillId="144" borderId="105" xfId="81" applyNumberFormat="1" applyFont="1" applyFill="1" applyBorder="1" applyAlignment="1">
      <alignment horizontal="center" vertical="center" wrapText="1"/>
    </xf>
    <xf numFmtId="0" fontId="75" fillId="144" borderId="0" xfId="81" applyFont="1" applyFill="1" applyAlignment="1">
      <alignment wrapText="1"/>
    </xf>
    <xf numFmtId="0" fontId="514" fillId="0" borderId="336" xfId="81" applyFont="1" applyBorder="1"/>
    <xf numFmtId="0" fontId="517" fillId="130" borderId="105" xfId="81" applyFont="1" applyFill="1" applyBorder="1" applyAlignment="1">
      <alignment horizontal="left" vertical="center"/>
    </xf>
    <xf numFmtId="0" fontId="517" fillId="130" borderId="0" xfId="81" applyFont="1" applyFill="1" applyAlignment="1">
      <alignment horizontal="right" vertical="center"/>
    </xf>
    <xf numFmtId="0" fontId="518" fillId="130" borderId="0" xfId="81" applyFont="1" applyFill="1" applyAlignment="1">
      <alignment horizontal="right" vertical="center"/>
    </xf>
    <xf numFmtId="0" fontId="517" fillId="130" borderId="291" xfId="81" applyFont="1" applyFill="1" applyBorder="1"/>
    <xf numFmtId="49" fontId="519" fillId="0" borderId="330" xfId="61" applyNumberFormat="1" applyFont="1" applyBorder="1" applyAlignment="1" applyProtection="1">
      <alignment horizontal="left" vertical="center"/>
      <protection locked="0"/>
    </xf>
    <xf numFmtId="49" fontId="519" fillId="0" borderId="0" xfId="61" applyNumberFormat="1" applyFont="1" applyAlignment="1" applyProtection="1">
      <alignment horizontal="left" vertical="center"/>
      <protection locked="0"/>
    </xf>
    <xf numFmtId="0" fontId="32" fillId="33" borderId="0" xfId="60" applyFont="1" applyFill="1" applyAlignment="1">
      <alignment horizontal="center" vertical="center"/>
    </xf>
    <xf numFmtId="0" fontId="33" fillId="33" borderId="0" xfId="60" applyFont="1" applyFill="1" applyAlignment="1">
      <alignment horizontal="left" vertical="center"/>
    </xf>
    <xf numFmtId="0" fontId="34" fillId="142" borderId="0" xfId="60" applyFont="1" applyFill="1" applyAlignment="1">
      <alignment horizontal="center" vertical="center"/>
    </xf>
    <xf numFmtId="0" fontId="33" fillId="142" borderId="0" xfId="60" applyFont="1" applyFill="1" applyAlignment="1">
      <alignment horizontal="left" vertical="center"/>
    </xf>
    <xf numFmtId="0" fontId="520" fillId="21" borderId="0" xfId="60" applyFont="1" applyFill="1" applyAlignment="1">
      <alignment horizontal="center" vertical="center"/>
    </xf>
    <xf numFmtId="0" fontId="32" fillId="144" borderId="0" xfId="60" applyFont="1" applyFill="1" applyAlignment="1">
      <alignment horizontal="right" vertical="center"/>
    </xf>
    <xf numFmtId="0" fontId="32" fillId="144" borderId="0" xfId="60" applyFont="1" applyFill="1" applyAlignment="1">
      <alignment horizontal="center" vertical="center"/>
    </xf>
    <xf numFmtId="193" fontId="32" fillId="144" borderId="291" xfId="60" applyNumberFormat="1" applyFont="1" applyFill="1" applyBorder="1" applyAlignment="1">
      <alignment horizontal="center" vertical="center"/>
    </xf>
    <xf numFmtId="0" fontId="521" fillId="0" borderId="105" xfId="81" applyFont="1" applyBorder="1"/>
    <xf numFmtId="0" fontId="520" fillId="21" borderId="337" xfId="60" applyFont="1" applyFill="1" applyBorder="1" applyAlignment="1">
      <alignment horizontal="center" vertical="center"/>
    </xf>
    <xf numFmtId="0" fontId="34" fillId="130" borderId="0" xfId="60" applyFont="1" applyFill="1" applyAlignment="1">
      <alignment horizontal="center" vertical="center"/>
    </xf>
    <xf numFmtId="0" fontId="33" fillId="130" borderId="291" xfId="60" applyFont="1" applyFill="1" applyBorder="1" applyAlignment="1">
      <alignment horizontal="left" vertical="center"/>
    </xf>
    <xf numFmtId="0" fontId="520" fillId="21" borderId="27" xfId="60" applyFont="1" applyFill="1" applyBorder="1" applyAlignment="1">
      <alignment horizontal="center" vertical="center"/>
    </xf>
    <xf numFmtId="0" fontId="494" fillId="144" borderId="105" xfId="81" applyFont="1" applyFill="1" applyBorder="1"/>
    <xf numFmtId="0" fontId="33" fillId="130" borderId="0" xfId="60" applyFont="1" applyFill="1" applyAlignment="1">
      <alignment horizontal="left" vertical="center"/>
    </xf>
    <xf numFmtId="0" fontId="34" fillId="130" borderId="27" xfId="60" applyFont="1" applyFill="1" applyBorder="1" applyAlignment="1">
      <alignment horizontal="center" vertical="center"/>
    </xf>
    <xf numFmtId="49" fontId="494" fillId="144" borderId="105" xfId="81" applyNumberFormat="1" applyFont="1" applyFill="1" applyBorder="1"/>
    <xf numFmtId="0" fontId="494" fillId="0" borderId="0" xfId="81" applyFont="1" applyAlignment="1">
      <alignment horizontal="left" vertical="center"/>
    </xf>
    <xf numFmtId="49" fontId="494" fillId="21" borderId="105" xfId="81" applyNumberFormat="1" applyFont="1" applyFill="1" applyBorder="1"/>
    <xf numFmtId="0" fontId="34" fillId="21" borderId="0" xfId="60" applyFont="1" applyFill="1" applyAlignment="1">
      <alignment horizontal="center" vertical="center"/>
    </xf>
    <xf numFmtId="0" fontId="33" fillId="21" borderId="0" xfId="60" applyFont="1" applyFill="1" applyAlignment="1">
      <alignment horizontal="left" vertical="center"/>
    </xf>
    <xf numFmtId="49" fontId="196" fillId="21" borderId="105" xfId="81" applyNumberFormat="1" applyFont="1" applyFill="1" applyBorder="1"/>
    <xf numFmtId="49" fontId="426" fillId="21" borderId="105" xfId="81" applyNumberFormat="1" applyFont="1" applyFill="1" applyBorder="1"/>
    <xf numFmtId="0" fontId="520" fillId="21" borderId="0" xfId="60" applyFont="1" applyFill="1" applyAlignment="1">
      <alignment horizontal="left" vertical="center"/>
    </xf>
    <xf numFmtId="0" fontId="34" fillId="21" borderId="0" xfId="60" applyFont="1" applyFill="1" applyAlignment="1">
      <alignment horizontal="left" vertical="center"/>
    </xf>
    <xf numFmtId="49" fontId="494" fillId="42" borderId="0" xfId="81" applyNumberFormat="1" applyFont="1" applyFill="1"/>
    <xf numFmtId="0" fontId="494" fillId="42" borderId="0" xfId="81" applyFont="1" applyFill="1"/>
    <xf numFmtId="0" fontId="495" fillId="42" borderId="0" xfId="81" applyFont="1" applyFill="1"/>
    <xf numFmtId="49" fontId="494" fillId="33" borderId="338" xfId="81" applyNumberFormat="1" applyFont="1" applyFill="1" applyBorder="1" applyAlignment="1">
      <alignment horizontal="center" vertical="center"/>
    </xf>
    <xf numFmtId="49" fontId="494" fillId="36" borderId="338" xfId="81" applyNumberFormat="1" applyFont="1" applyFill="1" applyBorder="1" applyAlignment="1">
      <alignment horizontal="center" vertical="center"/>
    </xf>
    <xf numFmtId="49" fontId="494" fillId="33" borderId="336" xfId="81" applyNumberFormat="1" applyFont="1" applyFill="1" applyBorder="1" applyAlignment="1">
      <alignment horizontal="center" vertical="center"/>
    </xf>
    <xf numFmtId="49" fontId="494" fillId="36" borderId="336" xfId="81" applyNumberFormat="1" applyFont="1" applyFill="1" applyBorder="1" applyAlignment="1">
      <alignment horizontal="center" vertical="center"/>
    </xf>
    <xf numFmtId="0" fontId="494" fillId="33" borderId="339" xfId="81" applyFont="1" applyFill="1" applyBorder="1"/>
    <xf numFmtId="49" fontId="495" fillId="0" borderId="0" xfId="81" applyNumberFormat="1" applyFont="1"/>
    <xf numFmtId="0" fontId="62" fillId="33" borderId="0" xfId="38" applyFont="1" applyFill="1" applyBorder="1" applyAlignment="1" applyProtection="1">
      <alignment vertical="center"/>
      <protection hidden="1"/>
    </xf>
    <xf numFmtId="0" fontId="108" fillId="30" borderId="103" xfId="38" applyFont="1" applyFill="1" applyBorder="1" applyAlignment="1" applyProtection="1">
      <alignment vertical="center"/>
      <protection hidden="1"/>
    </xf>
    <xf numFmtId="0" fontId="433" fillId="21" borderId="0" xfId="38" applyFont="1" applyFill="1" applyBorder="1" applyAlignment="1" applyProtection="1">
      <alignment vertical="center"/>
      <protection locked="0"/>
    </xf>
    <xf numFmtId="0" fontId="524" fillId="34" borderId="0" xfId="38" applyFont="1" applyFill="1" applyAlignment="1">
      <alignment vertical="center"/>
    </xf>
    <xf numFmtId="0" fontId="104" fillId="146" borderId="0" xfId="60" applyFont="1" applyFill="1" applyAlignment="1">
      <alignment vertical="center"/>
    </xf>
    <xf numFmtId="0" fontId="4" fillId="0" borderId="0" xfId="0" applyFont="1"/>
    <xf numFmtId="0" fontId="525" fillId="0" borderId="0" xfId="60" applyFont="1" applyAlignment="1">
      <alignment horizontal="left" vertical="center"/>
    </xf>
    <xf numFmtId="0" fontId="431" fillId="34" borderId="0" xfId="89" applyFont="1" applyFill="1" applyAlignment="1" applyProtection="1">
      <alignment horizontal="left" vertical="center"/>
    </xf>
    <xf numFmtId="0" fontId="492" fillId="34" borderId="0" xfId="90" applyFont="1" applyFill="1" applyAlignment="1" applyProtection="1">
      <alignment horizontal="left" vertical="center"/>
    </xf>
    <xf numFmtId="49" fontId="510" fillId="144" borderId="0" xfId="81" applyNumberFormat="1" applyFont="1" applyFill="1" applyAlignment="1">
      <alignment horizontal="center" vertical="center" wrapText="1"/>
    </xf>
    <xf numFmtId="49" fontId="62" fillId="38" borderId="71" xfId="81" applyNumberFormat="1" applyFont="1" applyFill="1" applyBorder="1" applyAlignment="1">
      <alignment horizontal="center" vertical="center" wrapText="1"/>
    </xf>
    <xf numFmtId="49" fontId="62" fillId="38" borderId="0" xfId="81" applyNumberFormat="1" applyFont="1" applyFill="1" applyAlignment="1">
      <alignment horizontal="center" vertical="center" wrapText="1"/>
    </xf>
    <xf numFmtId="0" fontId="4" fillId="0" borderId="0" xfId="93"/>
    <xf numFmtId="0" fontId="4" fillId="21" borderId="0" xfId="93" applyFill="1"/>
    <xf numFmtId="0" fontId="515" fillId="50" borderId="23" xfId="81" applyFont="1" applyFill="1" applyBorder="1" applyAlignment="1">
      <alignment horizontal="center" vertical="center"/>
    </xf>
    <xf numFmtId="0" fontId="516" fillId="50" borderId="340" xfId="81" applyFont="1" applyFill="1" applyBorder="1" applyAlignment="1">
      <alignment horizontal="center" vertical="center"/>
    </xf>
    <xf numFmtId="49" fontId="523" fillId="0" borderId="339" xfId="94" applyNumberFormat="1" applyFont="1" applyBorder="1" applyAlignment="1">
      <alignment horizontal="center" vertical="center"/>
    </xf>
    <xf numFmtId="0" fontId="171" fillId="34" borderId="0" xfId="60" applyFont="1" applyFill="1" applyAlignment="1" applyProtection="1">
      <alignment vertical="center"/>
      <protection hidden="1"/>
    </xf>
    <xf numFmtId="0" fontId="481" fillId="0" borderId="0" xfId="76" applyFont="1" applyAlignment="1">
      <alignment vertical="center"/>
    </xf>
    <xf numFmtId="0" fontId="526" fillId="34" borderId="0" xfId="60" applyFont="1" applyFill="1" applyAlignment="1">
      <alignment vertical="center"/>
    </xf>
    <xf numFmtId="0" fontId="482" fillId="0" borderId="0" xfId="60" applyFont="1" applyAlignment="1">
      <alignment vertical="center"/>
    </xf>
    <xf numFmtId="0" fontId="384" fillId="0" borderId="0" xfId="60" applyFont="1" applyAlignment="1">
      <alignment vertical="center"/>
    </xf>
    <xf numFmtId="0" fontId="526" fillId="34" borderId="0" xfId="60" applyFont="1" applyFill="1" applyAlignment="1">
      <alignment horizontal="left" vertical="center"/>
    </xf>
    <xf numFmtId="0" fontId="488" fillId="21" borderId="0" xfId="94" applyFont="1" applyFill="1" applyAlignment="1">
      <alignment horizontal="left" vertical="center"/>
    </xf>
    <xf numFmtId="0" fontId="526" fillId="34" borderId="0" xfId="76" applyFont="1" applyFill="1" applyAlignment="1">
      <alignment vertical="center"/>
    </xf>
    <xf numFmtId="0" fontId="489" fillId="34" borderId="0" xfId="76" applyFont="1" applyFill="1" applyAlignment="1">
      <alignment vertical="center"/>
    </xf>
    <xf numFmtId="0" fontId="527" fillId="34" borderId="0" xfId="90" applyFont="1" applyFill="1" applyBorder="1" applyAlignment="1">
      <alignment vertical="center"/>
    </xf>
    <xf numFmtId="0" fontId="490" fillId="34" borderId="0" xfId="90" applyFont="1" applyFill="1" applyBorder="1" applyAlignment="1">
      <alignment vertical="center"/>
    </xf>
    <xf numFmtId="0" fontId="528" fillId="34" borderId="0" xfId="60" applyFont="1" applyFill="1" applyAlignment="1">
      <alignment vertical="center"/>
    </xf>
    <xf numFmtId="0" fontId="529" fillId="34" borderId="0" xfId="60" applyFont="1" applyFill="1" applyAlignment="1">
      <alignment vertical="center"/>
    </xf>
    <xf numFmtId="0" fontId="493" fillId="34" borderId="0" xfId="60" applyFont="1" applyFill="1" applyAlignment="1" applyProtection="1">
      <alignment vertical="center"/>
      <protection hidden="1"/>
    </xf>
    <xf numFmtId="0" fontId="492" fillId="34" borderId="0" xfId="90" applyFont="1" applyFill="1" applyAlignment="1" applyProtection="1">
      <alignment vertical="center"/>
    </xf>
    <xf numFmtId="0" fontId="492" fillId="34" borderId="0" xfId="94" applyFont="1" applyFill="1" applyAlignment="1"/>
    <xf numFmtId="0" fontId="483" fillId="0" borderId="0" xfId="60" applyFont="1" applyAlignment="1">
      <alignment horizontal="center" vertical="center"/>
    </xf>
    <xf numFmtId="0" fontId="9" fillId="21" borderId="0" xfId="85" applyFill="1"/>
    <xf numFmtId="0" fontId="38" fillId="21" borderId="0" xfId="85" applyFont="1" applyFill="1"/>
    <xf numFmtId="0" fontId="384" fillId="21" borderId="0" xfId="85" applyFont="1" applyFill="1"/>
    <xf numFmtId="0" fontId="530" fillId="21" borderId="0" xfId="87" applyFont="1" applyFill="1" applyAlignment="1">
      <alignment horizontal="right" vertical="center"/>
    </xf>
    <xf numFmtId="0" fontId="384" fillId="21" borderId="0" xfId="87" applyFont="1" applyFill="1" applyAlignment="1">
      <alignment horizontal="right" vertical="center"/>
    </xf>
    <xf numFmtId="0" fontId="384" fillId="21" borderId="0" xfId="85" applyFont="1" applyFill="1" applyAlignment="1">
      <alignment vertical="center"/>
    </xf>
    <xf numFmtId="0" fontId="94" fillId="34" borderId="0" xfId="85" applyFont="1" applyFill="1"/>
    <xf numFmtId="0" fontId="9" fillId="34" borderId="0" xfId="85" applyFill="1"/>
    <xf numFmtId="0" fontId="38" fillId="34" borderId="0" xfId="85" applyFont="1" applyFill="1"/>
    <xf numFmtId="0" fontId="384" fillId="34" borderId="0" xfId="85" applyFont="1" applyFill="1"/>
    <xf numFmtId="0" fontId="530" fillId="34" borderId="0" xfId="87" applyFont="1" applyFill="1" applyAlignment="1">
      <alignment horizontal="right" vertical="center"/>
    </xf>
    <xf numFmtId="0" fontId="384" fillId="34" borderId="0" xfId="87" applyFont="1" applyFill="1" applyAlignment="1">
      <alignment horizontal="right" vertical="center"/>
    </xf>
    <xf numFmtId="0" fontId="384" fillId="34" borderId="0" xfId="87" applyFont="1" applyFill="1" applyAlignment="1">
      <alignment horizontal="left" vertical="center"/>
    </xf>
    <xf numFmtId="0" fontId="384" fillId="130" borderId="0" xfId="87" applyFont="1" applyFill="1" applyAlignment="1">
      <alignment horizontal="left" vertical="center"/>
    </xf>
    <xf numFmtId="0" fontId="94" fillId="130" borderId="0" xfId="85" applyFont="1" applyFill="1"/>
    <xf numFmtId="0" fontId="38" fillId="34" borderId="0" xfId="87" applyFont="1" applyFill="1" applyAlignment="1">
      <alignment horizontal="right" vertical="center"/>
    </xf>
    <xf numFmtId="0" fontId="426" fillId="34" borderId="0" xfId="87" applyFont="1" applyFill="1" applyAlignment="1">
      <alignment horizontal="right" vertical="center"/>
    </xf>
    <xf numFmtId="0" fontId="532" fillId="34" borderId="0" xfId="85" applyFont="1" applyFill="1" applyAlignment="1">
      <alignment vertical="center"/>
    </xf>
    <xf numFmtId="0" fontId="38" fillId="21" borderId="0" xfId="87" applyFont="1" applyFill="1" applyAlignment="1">
      <alignment horizontal="right" vertical="center"/>
    </xf>
    <xf numFmtId="0" fontId="434" fillId="131" borderId="105" xfId="85" applyFont="1" applyFill="1" applyBorder="1" applyAlignment="1" applyProtection="1">
      <alignment horizontal="right" vertical="center"/>
      <protection hidden="1"/>
    </xf>
    <xf numFmtId="0" fontId="533" fillId="31" borderId="0" xfId="94" applyFont="1" applyFill="1" applyBorder="1" applyAlignment="1">
      <alignment horizontal="left" vertical="center"/>
    </xf>
    <xf numFmtId="0" fontId="384" fillId="34" borderId="0" xfId="85" applyFont="1" applyFill="1" applyAlignment="1">
      <alignment vertical="center"/>
    </xf>
    <xf numFmtId="0" fontId="469" fillId="130" borderId="0" xfId="87" applyFont="1" applyFill="1" applyAlignment="1">
      <alignment horizontal="right" vertical="center"/>
    </xf>
    <xf numFmtId="0" fontId="535" fillId="34" borderId="0" xfId="85" applyFont="1" applyFill="1" applyAlignment="1">
      <alignment horizontal="center" vertical="center"/>
    </xf>
    <xf numFmtId="0" fontId="384" fillId="130" borderId="0" xfId="85" applyFont="1" applyFill="1"/>
    <xf numFmtId="14" fontId="511" fillId="34" borderId="0" xfId="85" applyNumberFormat="1" applyFont="1" applyFill="1"/>
    <xf numFmtId="0" fontId="538" fillId="34" borderId="0" xfId="85" applyFont="1" applyFill="1" applyAlignment="1">
      <alignment horizontal="center" vertical="center"/>
    </xf>
    <xf numFmtId="0" fontId="108" fillId="34" borderId="0" xfId="85" applyFont="1" applyFill="1" applyAlignment="1">
      <alignment horizontal="left" vertical="center"/>
    </xf>
    <xf numFmtId="0" fontId="539" fillId="34" borderId="0" xfId="87" applyFont="1" applyFill="1" applyAlignment="1">
      <alignment horizontal="right" vertical="center"/>
    </xf>
    <xf numFmtId="0" fontId="539" fillId="34" borderId="0" xfId="85" applyFont="1" applyFill="1" applyAlignment="1">
      <alignment vertical="center"/>
    </xf>
    <xf numFmtId="0" fontId="539" fillId="34" borderId="0" xfId="85" applyFont="1" applyFill="1"/>
    <xf numFmtId="0" fontId="35" fillId="34" borderId="0" xfId="85" applyFont="1" applyFill="1"/>
    <xf numFmtId="0" fontId="250" fillId="34" borderId="0" xfId="85" applyFont="1" applyFill="1" applyAlignment="1">
      <alignment horizontal="left" vertical="center"/>
    </xf>
    <xf numFmtId="0" fontId="131" fillId="34" borderId="0" xfId="85" applyFont="1" applyFill="1" applyAlignment="1">
      <alignment horizontal="center" vertical="center"/>
    </xf>
    <xf numFmtId="0" fontId="47" fillId="34" borderId="0" xfId="85" applyFont="1" applyFill="1" applyProtection="1">
      <protection hidden="1"/>
    </xf>
    <xf numFmtId="0" fontId="541" fillId="34" borderId="0" xfId="85" applyFont="1" applyFill="1" applyAlignment="1">
      <alignment vertical="center"/>
    </xf>
    <xf numFmtId="0" fontId="386" fillId="34" borderId="0" xfId="85" applyFont="1" applyFill="1" applyAlignment="1">
      <alignment vertical="center"/>
    </xf>
    <xf numFmtId="0" fontId="47" fillId="34" borderId="0" xfId="85" applyFont="1" applyFill="1" applyAlignment="1">
      <alignment vertical="center"/>
    </xf>
    <xf numFmtId="0" fontId="47" fillId="0" borderId="0" xfId="85" applyFont="1" applyAlignment="1">
      <alignment vertical="center"/>
    </xf>
    <xf numFmtId="0" fontId="196" fillId="31" borderId="0" xfId="95" applyFont="1" applyFill="1"/>
    <xf numFmtId="0" fontId="445" fillId="131" borderId="0" xfId="85" applyFont="1" applyFill="1" applyAlignment="1" applyProtection="1">
      <alignment horizontal="center" vertical="center"/>
      <protection hidden="1"/>
    </xf>
    <xf numFmtId="0" fontId="543" fillId="34" borderId="0" xfId="76" applyFont="1" applyFill="1"/>
    <xf numFmtId="0" fontId="94" fillId="34" borderId="0" xfId="85" applyFont="1" applyFill="1" applyAlignment="1">
      <alignment vertical="center"/>
    </xf>
    <xf numFmtId="0" fontId="431" fillId="34" borderId="0" xfId="96" applyFont="1" applyFill="1" applyAlignment="1" applyProtection="1">
      <alignment vertical="center"/>
    </xf>
    <xf numFmtId="0" fontId="380" fillId="131" borderId="0" xfId="85" applyFont="1" applyFill="1" applyAlignment="1" applyProtection="1">
      <alignment horizontal="center" vertical="center"/>
      <protection hidden="1"/>
    </xf>
    <xf numFmtId="0" fontId="382" fillId="34" borderId="0" xfId="85" applyFont="1" applyFill="1" applyAlignment="1">
      <alignment vertical="center"/>
    </xf>
    <xf numFmtId="0" fontId="382" fillId="34" borderId="0" xfId="85" applyFont="1" applyFill="1" applyProtection="1">
      <protection hidden="1"/>
    </xf>
    <xf numFmtId="0" fontId="383" fillId="34" borderId="0" xfId="85" applyFont="1" applyFill="1" applyAlignment="1">
      <alignment vertical="center"/>
    </xf>
    <xf numFmtId="0" fontId="97" fillId="34" borderId="0" xfId="85" applyFont="1" applyFill="1" applyAlignment="1">
      <alignment vertical="center"/>
    </xf>
    <xf numFmtId="0" fontId="99" fillId="34" borderId="0" xfId="85" applyFont="1" applyFill="1" applyAlignment="1">
      <alignment horizontal="center" vertical="center"/>
    </xf>
    <xf numFmtId="0" fontId="475" fillId="34" borderId="0" xfId="60" applyFont="1" applyFill="1" applyAlignment="1">
      <alignment vertical="center"/>
    </xf>
    <xf numFmtId="0" fontId="489" fillId="34" borderId="0" xfId="60" applyFont="1" applyFill="1" applyAlignment="1">
      <alignment horizontal="left" vertical="center"/>
    </xf>
    <xf numFmtId="0" fontId="486" fillId="34" borderId="0" xfId="78" applyFont="1" applyFill="1" applyAlignment="1">
      <alignment vertical="center"/>
    </xf>
    <xf numFmtId="0" fontId="544" fillId="34" borderId="0" xfId="85" applyFont="1" applyFill="1" applyAlignment="1">
      <alignment horizontal="center"/>
    </xf>
    <xf numFmtId="0" fontId="444" fillId="34" borderId="0" xfId="85" applyFont="1" applyFill="1" applyAlignment="1">
      <alignment horizontal="center"/>
    </xf>
    <xf numFmtId="0" fontId="546" fillId="34" borderId="0" xfId="85" applyFont="1" applyFill="1" applyAlignment="1">
      <alignment vertical="center"/>
    </xf>
    <xf numFmtId="0" fontId="547" fillId="34" borderId="0" xfId="87" applyFont="1" applyFill="1" applyAlignment="1">
      <alignment horizontal="left" vertical="center"/>
    </xf>
    <xf numFmtId="0" fontId="430" fillId="31" borderId="0" xfId="85" applyFont="1" applyFill="1" applyAlignment="1">
      <alignment horizontal="left" vertical="center"/>
    </xf>
    <xf numFmtId="0" fontId="9" fillId="130" borderId="0" xfId="85" applyFill="1" applyProtection="1">
      <protection hidden="1"/>
    </xf>
    <xf numFmtId="0" fontId="444" fillId="34" borderId="0" xfId="85" applyFont="1" applyFill="1" applyAlignment="1">
      <alignment horizontal="center" vertical="top"/>
    </xf>
    <xf numFmtId="0" fontId="469" fillId="34" borderId="341" xfId="85" applyFont="1" applyFill="1" applyBorder="1"/>
    <xf numFmtId="0" fontId="537" fillId="34" borderId="342" xfId="85" applyFont="1" applyFill="1" applyBorder="1"/>
    <xf numFmtId="0" fontId="537" fillId="34" borderId="342" xfId="87" applyFont="1" applyFill="1" applyBorder="1" applyAlignment="1">
      <alignment horizontal="right" vertical="center"/>
    </xf>
    <xf numFmtId="0" fontId="537" fillId="34" borderId="342" xfId="85" applyFont="1" applyFill="1" applyBorder="1" applyAlignment="1">
      <alignment vertical="center"/>
    </xf>
    <xf numFmtId="0" fontId="537" fillId="34" borderId="343" xfId="85" applyFont="1" applyFill="1" applyBorder="1"/>
    <xf numFmtId="0" fontId="537" fillId="34" borderId="344" xfId="87" applyFont="1" applyFill="1" applyBorder="1" applyAlignment="1">
      <alignment horizontal="center" vertical="center"/>
    </xf>
    <xf numFmtId="0" fontId="548" fillId="34" borderId="0" xfId="87" applyFont="1" applyFill="1" applyAlignment="1">
      <alignment horizontal="left" vertical="center"/>
    </xf>
    <xf numFmtId="0" fontId="537" fillId="34" borderId="0" xfId="87" applyFont="1" applyFill="1" applyAlignment="1">
      <alignment horizontal="right" vertical="center"/>
    </xf>
    <xf numFmtId="0" fontId="537" fillId="34" borderId="0" xfId="85" applyFont="1" applyFill="1" applyAlignment="1">
      <alignment vertical="center"/>
    </xf>
    <xf numFmtId="0" fontId="537" fillId="34" borderId="0" xfId="85" applyFont="1" applyFill="1"/>
    <xf numFmtId="0" fontId="537" fillId="34" borderId="345" xfId="85" applyFont="1" applyFill="1" applyBorder="1"/>
    <xf numFmtId="0" fontId="445" fillId="34" borderId="0" xfId="85" applyFont="1" applyFill="1" applyAlignment="1">
      <alignment horizontal="right" vertical="center"/>
    </xf>
    <xf numFmtId="0" fontId="206" fillId="34" borderId="0" xfId="85" applyFont="1" applyFill="1"/>
    <xf numFmtId="0" fontId="206" fillId="34" borderId="345" xfId="85" applyFont="1" applyFill="1" applyBorder="1"/>
    <xf numFmtId="0" fontId="469" fillId="34" borderId="346" xfId="85" applyFont="1" applyFill="1" applyBorder="1"/>
    <xf numFmtId="0" fontId="549" fillId="34" borderId="347" xfId="85" applyFont="1" applyFill="1" applyBorder="1"/>
    <xf numFmtId="0" fontId="537" fillId="34" borderId="347" xfId="87" applyFont="1" applyFill="1" applyBorder="1" applyAlignment="1">
      <alignment horizontal="right" vertical="center"/>
    </xf>
    <xf numFmtId="0" fontId="537" fillId="34" borderId="347" xfId="85" applyFont="1" applyFill="1" applyBorder="1" applyAlignment="1">
      <alignment vertical="center"/>
    </xf>
    <xf numFmtId="0" fontId="537" fillId="34" borderId="347" xfId="85" applyFont="1" applyFill="1" applyBorder="1"/>
    <xf numFmtId="0" fontId="537" fillId="34" borderId="348" xfId="85" applyFont="1" applyFill="1" applyBorder="1"/>
    <xf numFmtId="0" fontId="38" fillId="34" borderId="341" xfId="85" applyFont="1" applyFill="1" applyBorder="1"/>
    <xf numFmtId="0" fontId="384" fillId="34" borderId="342" xfId="85" applyFont="1" applyFill="1" applyBorder="1"/>
    <xf numFmtId="0" fontId="530" fillId="34" borderId="342" xfId="87" applyFont="1" applyFill="1" applyBorder="1" applyAlignment="1">
      <alignment horizontal="right" vertical="center"/>
    </xf>
    <xf numFmtId="0" fontId="384" fillId="34" borderId="342" xfId="87" applyFont="1" applyFill="1" applyBorder="1" applyAlignment="1">
      <alignment horizontal="right" vertical="center"/>
    </xf>
    <xf numFmtId="0" fontId="384" fillId="34" borderId="342" xfId="85" applyFont="1" applyFill="1" applyBorder="1" applyAlignment="1">
      <alignment vertical="center"/>
    </xf>
    <xf numFmtId="0" fontId="384" fillId="34" borderId="343" xfId="85" applyFont="1" applyFill="1" applyBorder="1"/>
    <xf numFmtId="0" fontId="534" fillId="34" borderId="0" xfId="87" applyFont="1" applyFill="1" applyAlignment="1">
      <alignment horizontal="left" vertical="center"/>
    </xf>
    <xf numFmtId="0" fontId="38" fillId="34" borderId="346" xfId="85" applyFont="1" applyFill="1" applyBorder="1"/>
    <xf numFmtId="0" fontId="469" fillId="34" borderId="347" xfId="85" applyFont="1" applyFill="1" applyBorder="1"/>
    <xf numFmtId="0" fontId="469" fillId="34" borderId="348" xfId="85" applyFont="1" applyFill="1" applyBorder="1"/>
    <xf numFmtId="0" fontId="537" fillId="34" borderId="343" xfId="85" applyFont="1" applyFill="1" applyBorder="1" applyAlignment="1">
      <alignment vertical="center"/>
    </xf>
    <xf numFmtId="0" fontId="550" fillId="34" borderId="0" xfId="87" applyFont="1" applyFill="1" applyAlignment="1">
      <alignment horizontal="left" vertical="center"/>
    </xf>
    <xf numFmtId="0" fontId="537" fillId="34" borderId="0" xfId="87" applyFont="1" applyFill="1" applyAlignment="1">
      <alignment horizontal="left" vertical="center"/>
    </xf>
    <xf numFmtId="0" fontId="445" fillId="21" borderId="0" xfId="85" applyFont="1" applyFill="1" applyAlignment="1">
      <alignment horizontal="right" vertical="center"/>
    </xf>
    <xf numFmtId="0" fontId="537" fillId="21" borderId="345" xfId="85" applyFont="1" applyFill="1" applyBorder="1"/>
    <xf numFmtId="0" fontId="384" fillId="34" borderId="343" xfId="87" applyFont="1" applyFill="1" applyBorder="1" applyAlignment="1">
      <alignment horizontal="right" vertical="center"/>
    </xf>
    <xf numFmtId="0" fontId="384" fillId="34" borderId="345" xfId="87" applyFont="1" applyFill="1" applyBorder="1" applyAlignment="1">
      <alignment horizontal="right" vertical="center"/>
    </xf>
    <xf numFmtId="0" fontId="384" fillId="21" borderId="0" xfId="87" applyFont="1" applyFill="1" applyAlignment="1">
      <alignment horizontal="left" vertical="center"/>
    </xf>
    <xf numFmtId="0" fontId="384" fillId="34" borderId="347" xfId="85" applyFont="1" applyFill="1" applyBorder="1"/>
    <xf numFmtId="0" fontId="530" fillId="34" borderId="347" xfId="87" applyFont="1" applyFill="1" applyBorder="1" applyAlignment="1">
      <alignment horizontal="right" vertical="center"/>
    </xf>
    <xf numFmtId="0" fontId="384" fillId="34" borderId="347" xfId="87" applyFont="1" applyFill="1" applyBorder="1" applyAlignment="1">
      <alignment horizontal="right" vertical="center"/>
    </xf>
    <xf numFmtId="0" fontId="384" fillId="34" borderId="348" xfId="87" applyFont="1" applyFill="1" applyBorder="1" applyAlignment="1">
      <alignment horizontal="right" vertical="center"/>
    </xf>
    <xf numFmtId="0" fontId="445" fillId="130" borderId="0" xfId="85" applyFont="1" applyFill="1" applyAlignment="1">
      <alignment horizontal="right" vertical="center"/>
    </xf>
    <xf numFmtId="0" fontId="206" fillId="130" borderId="0" xfId="85" applyFont="1" applyFill="1"/>
    <xf numFmtId="0" fontId="537" fillId="130" borderId="345" xfId="85" applyFont="1" applyFill="1" applyBorder="1"/>
    <xf numFmtId="0" fontId="469" fillId="34" borderId="344" xfId="85" applyFont="1" applyFill="1" applyBorder="1"/>
    <xf numFmtId="0" fontId="108" fillId="34" borderId="347" xfId="85" applyFont="1" applyFill="1" applyBorder="1"/>
    <xf numFmtId="0" fontId="206" fillId="34" borderId="349" xfId="85" applyFont="1" applyFill="1" applyBorder="1"/>
    <xf numFmtId="0" fontId="384" fillId="34" borderId="347" xfId="85" applyFont="1" applyFill="1" applyBorder="1" applyAlignment="1">
      <alignment vertical="center"/>
    </xf>
    <xf numFmtId="0" fontId="384" fillId="34" borderId="348" xfId="85" applyFont="1" applyFill="1" applyBorder="1"/>
    <xf numFmtId="0" fontId="43" fillId="34" borderId="350" xfId="85" applyFont="1" applyFill="1" applyBorder="1"/>
    <xf numFmtId="0" fontId="206" fillId="34" borderId="351" xfId="85" applyFont="1" applyFill="1" applyBorder="1"/>
    <xf numFmtId="0" fontId="537" fillId="34" borderId="351" xfId="87" applyFont="1" applyFill="1" applyBorder="1" applyAlignment="1">
      <alignment horizontal="right" vertical="center"/>
    </xf>
    <xf numFmtId="0" fontId="206" fillId="34" borderId="351" xfId="87" applyFont="1" applyFill="1" applyBorder="1" applyAlignment="1">
      <alignment horizontal="right" vertical="center"/>
    </xf>
    <xf numFmtId="0" fontId="206" fillId="34" borderId="351" xfId="85" applyFont="1" applyFill="1" applyBorder="1" applyAlignment="1">
      <alignment vertical="center"/>
    </xf>
    <xf numFmtId="0" fontId="206" fillId="34" borderId="352" xfId="85" applyFont="1" applyFill="1" applyBorder="1"/>
    <xf numFmtId="0" fontId="206" fillId="34" borderId="0" xfId="87" applyFont="1" applyFill="1" applyAlignment="1">
      <alignment horizontal="right" vertical="center"/>
    </xf>
    <xf numFmtId="0" fontId="206" fillId="34" borderId="0" xfId="85" applyFont="1" applyFill="1" applyAlignment="1">
      <alignment vertical="center"/>
    </xf>
    <xf numFmtId="0" fontId="43" fillId="34" borderId="353" xfId="85" applyFont="1" applyFill="1" applyBorder="1"/>
    <xf numFmtId="0" fontId="91" fillId="130" borderId="347" xfId="85" applyFont="1" applyFill="1" applyBorder="1"/>
    <xf numFmtId="0" fontId="516" fillId="130" borderId="354" xfId="87" applyFont="1" applyFill="1" applyBorder="1" applyAlignment="1">
      <alignment horizontal="right" vertical="center"/>
    </xf>
    <xf numFmtId="0" fontId="551" fillId="130" borderId="354" xfId="87" applyFont="1" applyFill="1" applyBorder="1" applyAlignment="1">
      <alignment horizontal="right" vertical="center"/>
    </xf>
    <xf numFmtId="0" fontId="206" fillId="34" borderId="354" xfId="85" applyFont="1" applyFill="1" applyBorder="1"/>
    <xf numFmtId="0" fontId="206" fillId="34" borderId="355" xfId="85" applyFont="1" applyFill="1" applyBorder="1"/>
    <xf numFmtId="0" fontId="552" fillId="34" borderId="0" xfId="85" applyFont="1" applyFill="1" applyAlignment="1">
      <alignment horizontal="center" vertical="center"/>
    </xf>
    <xf numFmtId="0" fontId="445" fillId="34" borderId="0" xfId="85" applyFont="1" applyFill="1" applyAlignment="1">
      <alignment horizontal="left" vertical="center"/>
    </xf>
    <xf numFmtId="0" fontId="384" fillId="34" borderId="345" xfId="85" applyFont="1" applyFill="1" applyBorder="1"/>
    <xf numFmtId="0" fontId="469" fillId="130" borderId="0" xfId="85" applyFont="1" applyFill="1" applyAlignment="1">
      <alignment horizontal="center" vertical="center"/>
    </xf>
    <xf numFmtId="0" fontId="552" fillId="34" borderId="0" xfId="85" applyFont="1" applyFill="1" applyAlignment="1">
      <alignment horizontal="left" vertical="center"/>
    </xf>
    <xf numFmtId="0" fontId="537" fillId="34" borderId="346" xfId="85" applyFont="1" applyFill="1" applyBorder="1"/>
    <xf numFmtId="0" fontId="445" fillId="34" borderId="347" xfId="85" applyFont="1" applyFill="1" applyBorder="1" applyAlignment="1">
      <alignment horizontal="left" vertical="center"/>
    </xf>
    <xf numFmtId="0" fontId="469" fillId="34" borderId="0" xfId="85" applyFont="1" applyFill="1"/>
    <xf numFmtId="0" fontId="469" fillId="34" borderId="350" xfId="85" applyFont="1" applyFill="1" applyBorder="1"/>
    <xf numFmtId="0" fontId="537" fillId="34" borderId="351" xfId="85" applyFont="1" applyFill="1" applyBorder="1"/>
    <xf numFmtId="0" fontId="537" fillId="34" borderId="359" xfId="87" applyFont="1" applyFill="1" applyBorder="1" applyAlignment="1">
      <alignment horizontal="right" vertical="center"/>
    </xf>
    <xf numFmtId="0" fontId="469" fillId="34" borderId="360" xfId="85" applyFont="1" applyFill="1" applyBorder="1"/>
    <xf numFmtId="0" fontId="537" fillId="34" borderId="361" xfId="87" applyFont="1" applyFill="1" applyBorder="1" applyAlignment="1">
      <alignment horizontal="right" vertical="center"/>
    </xf>
    <xf numFmtId="0" fontId="550" fillId="34" borderId="0" xfId="85" applyFont="1" applyFill="1"/>
    <xf numFmtId="0" fontId="537" fillId="34" borderId="361" xfId="85" applyFont="1" applyFill="1" applyBorder="1"/>
    <xf numFmtId="0" fontId="537" fillId="34" borderId="360" xfId="87" applyFont="1" applyFill="1" applyBorder="1" applyAlignment="1">
      <alignment horizontal="center" vertical="center"/>
    </xf>
    <xf numFmtId="0" fontId="552" fillId="34" borderId="0" xfId="85" applyFont="1" applyFill="1" applyAlignment="1">
      <alignment horizontal="right" vertical="center"/>
    </xf>
    <xf numFmtId="0" fontId="537" fillId="34" borderId="0" xfId="85" applyFont="1" applyFill="1" applyAlignment="1">
      <alignment horizontal="left" vertical="center"/>
    </xf>
    <xf numFmtId="0" fontId="469" fillId="34" borderId="361" xfId="85" applyFont="1" applyFill="1" applyBorder="1"/>
    <xf numFmtId="0" fontId="537" fillId="34" borderId="361" xfId="85" applyFont="1" applyFill="1" applyBorder="1" applyAlignment="1">
      <alignment vertical="center"/>
    </xf>
    <xf numFmtId="0" fontId="469" fillId="34" borderId="353" xfId="85" applyFont="1" applyFill="1" applyBorder="1"/>
    <xf numFmtId="0" fontId="552" fillId="34" borderId="354" xfId="85" applyFont="1" applyFill="1" applyBorder="1" applyAlignment="1">
      <alignment horizontal="left" vertical="center"/>
    </xf>
    <xf numFmtId="0" fontId="537" fillId="34" borderId="354" xfId="85" applyFont="1" applyFill="1" applyBorder="1" applyAlignment="1">
      <alignment vertical="center"/>
    </xf>
    <xf numFmtId="0" fontId="537" fillId="34" borderId="362" xfId="85" applyFont="1" applyFill="1" applyBorder="1" applyAlignment="1">
      <alignment vertical="center"/>
    </xf>
    <xf numFmtId="0" fontId="550" fillId="34" borderId="0" xfId="87" applyFont="1" applyFill="1" applyAlignment="1">
      <alignment horizontal="right" vertical="center"/>
    </xf>
    <xf numFmtId="0" fontId="537" fillId="34" borderId="345" xfId="85" applyFont="1" applyFill="1" applyBorder="1" applyAlignment="1">
      <alignment vertical="center"/>
    </xf>
    <xf numFmtId="0" fontId="47" fillId="34" borderId="345" xfId="85" applyFont="1" applyFill="1" applyBorder="1" applyAlignment="1">
      <alignment vertical="center"/>
    </xf>
    <xf numFmtId="0" fontId="47" fillId="130" borderId="0" xfId="95" applyFont="1" applyFill="1"/>
    <xf numFmtId="0" fontId="542" fillId="130" borderId="0" xfId="64" applyFont="1" applyFill="1" applyAlignment="1" applyProtection="1"/>
    <xf numFmtId="0" fontId="35" fillId="130" borderId="0" xfId="85" applyFont="1" applyFill="1"/>
    <xf numFmtId="0" fontId="555" fillId="34" borderId="0" xfId="60" applyFont="1" applyFill="1" applyAlignment="1" applyProtection="1">
      <alignment horizontal="left" vertical="center"/>
      <protection hidden="1"/>
    </xf>
    <xf numFmtId="0" fontId="114" fillId="34" borderId="0" xfId="85" applyFont="1" applyFill="1" applyProtection="1">
      <protection hidden="1"/>
    </xf>
    <xf numFmtId="0" fontId="386" fillId="34" borderId="0" xfId="76" applyFont="1" applyFill="1" applyAlignment="1">
      <alignment vertical="center"/>
    </xf>
    <xf numFmtId="0" fontId="444" fillId="34" borderId="0" xfId="76" applyFont="1" applyFill="1" applyAlignment="1">
      <alignment vertical="center"/>
    </xf>
    <xf numFmtId="0" fontId="555" fillId="34" borderId="0" xfId="85" applyFont="1" applyFill="1" applyAlignment="1" applyProtection="1">
      <alignment vertical="center"/>
      <protection hidden="1"/>
    </xf>
    <xf numFmtId="0" fontId="3" fillId="34" borderId="0" xfId="76" applyFont="1" applyFill="1"/>
    <xf numFmtId="0" fontId="555" fillId="34" borderId="0" xfId="0" applyFont="1" applyFill="1" applyAlignment="1">
      <alignment horizontal="left" vertical="center"/>
    </xf>
    <xf numFmtId="0" fontId="445" fillId="34" borderId="0" xfId="0" applyFont="1" applyFill="1" applyAlignment="1">
      <alignment horizontal="left" vertical="top"/>
    </xf>
    <xf numFmtId="0" fontId="381" fillId="21" borderId="0" xfId="90" applyFont="1" applyFill="1" applyAlignment="1" applyProtection="1">
      <alignment vertical="center"/>
      <protection hidden="1"/>
    </xf>
    <xf numFmtId="0" fontId="524" fillId="34" borderId="0" xfId="85" applyFont="1" applyFill="1" applyAlignment="1">
      <alignment vertical="center"/>
    </xf>
    <xf numFmtId="0" fontId="530" fillId="130" borderId="0" xfId="85" applyFont="1" applyFill="1"/>
    <xf numFmtId="0" fontId="434" fillId="32" borderId="27" xfId="60" applyFont="1" applyFill="1" applyBorder="1" applyAlignment="1" applyProtection="1">
      <alignment horizontal="center" vertical="center"/>
      <protection locked="0"/>
    </xf>
    <xf numFmtId="166" fontId="75" fillId="37" borderId="0" xfId="60" applyNumberFormat="1" applyFont="1" applyFill="1" applyBorder="1" applyAlignment="1" applyProtection="1">
      <alignment horizontal="left" vertical="center"/>
      <protection locked="0"/>
    </xf>
    <xf numFmtId="165" fontId="556" fillId="37" borderId="0" xfId="60" applyNumberFormat="1" applyFont="1" applyFill="1" applyBorder="1" applyAlignment="1" applyProtection="1">
      <alignment horizontal="center" vertical="center"/>
      <protection locked="0"/>
    </xf>
    <xf numFmtId="0" fontId="426" fillId="37" borderId="0" xfId="61" applyFont="1" applyFill="1" applyBorder="1" applyAlignment="1" applyProtection="1">
      <alignment vertical="center"/>
      <protection locked="0"/>
    </xf>
    <xf numFmtId="0" fontId="426" fillId="37" borderId="291" xfId="61" applyFont="1" applyFill="1" applyBorder="1" applyAlignment="1" applyProtection="1">
      <alignment vertical="center"/>
      <protection locked="0"/>
    </xf>
    <xf numFmtId="0" fontId="426" fillId="21" borderId="0" xfId="59" applyFont="1" applyFill="1" applyBorder="1" applyProtection="1">
      <protection locked="0"/>
    </xf>
    <xf numFmtId="0" fontId="426" fillId="21" borderId="0" xfId="61" applyFont="1" applyFill="1" applyBorder="1" applyAlignment="1" applyProtection="1">
      <alignment vertical="center"/>
      <protection locked="0"/>
    </xf>
    <xf numFmtId="0" fontId="426" fillId="21" borderId="291" xfId="61" applyFont="1" applyFill="1" applyBorder="1" applyAlignment="1" applyProtection="1">
      <alignment vertical="center"/>
      <protection locked="0"/>
    </xf>
    <xf numFmtId="0" fontId="65" fillId="21" borderId="0" xfId="60" applyFont="1" applyFill="1" applyBorder="1" applyAlignment="1" applyProtection="1">
      <alignment horizontal="center" vertical="center"/>
      <protection locked="0"/>
    </xf>
    <xf numFmtId="0" fontId="426" fillId="21" borderId="0" xfId="60" applyFont="1" applyFill="1" applyBorder="1" applyAlignment="1" applyProtection="1">
      <alignment horizontal="left" vertical="center"/>
      <protection locked="0"/>
    </xf>
    <xf numFmtId="0" fontId="426" fillId="21" borderId="0" xfId="58" applyFont="1" applyFill="1" applyBorder="1" applyAlignment="1" applyProtection="1">
      <alignment horizontal="left" vertical="center"/>
      <protection locked="0"/>
    </xf>
    <xf numFmtId="0" fontId="557" fillId="21" borderId="0" xfId="60" applyFont="1" applyFill="1" applyBorder="1" applyAlignment="1" applyProtection="1">
      <alignment horizontal="center" vertical="center"/>
      <protection locked="0"/>
    </xf>
    <xf numFmtId="0" fontId="75" fillId="21" borderId="0" xfId="60" applyFont="1" applyFill="1" applyBorder="1" applyAlignment="1" applyProtection="1">
      <alignment horizontal="left" vertical="center"/>
      <protection locked="0"/>
    </xf>
    <xf numFmtId="0" fontId="426" fillId="21" borderId="0" xfId="59" applyFont="1" applyFill="1" applyBorder="1" applyAlignment="1" applyProtection="1">
      <alignment horizontal="center" vertical="center"/>
      <protection hidden="1"/>
    </xf>
    <xf numFmtId="0" fontId="426" fillId="21" borderId="0" xfId="61" applyFont="1" applyFill="1" applyBorder="1" applyAlignment="1" applyProtection="1">
      <alignment horizontal="center" vertical="center"/>
      <protection locked="0"/>
    </xf>
    <xf numFmtId="0" fontId="426" fillId="21" borderId="291" xfId="58" applyFont="1" applyFill="1" applyBorder="1" applyAlignment="1" applyProtection="1">
      <alignment horizontal="left" vertical="center"/>
      <protection locked="0"/>
    </xf>
    <xf numFmtId="0" fontId="110" fillId="21" borderId="0" xfId="60" applyFont="1" applyFill="1" applyBorder="1" applyAlignment="1" applyProtection="1">
      <alignment horizontal="center"/>
      <protection locked="0"/>
    </xf>
    <xf numFmtId="1" fontId="65" fillId="21" borderId="0" xfId="59" applyNumberFormat="1" applyFont="1" applyFill="1" applyBorder="1" applyAlignment="1" applyProtection="1">
      <alignment horizontal="center" vertical="center"/>
      <protection hidden="1"/>
    </xf>
    <xf numFmtId="0" fontId="426" fillId="0" borderId="0" xfId="58" applyFont="1" applyBorder="1"/>
    <xf numFmtId="0" fontId="426" fillId="21" borderId="291" xfId="59" applyFont="1" applyFill="1" applyBorder="1" applyProtection="1">
      <protection locked="0"/>
    </xf>
    <xf numFmtId="0" fontId="558" fillId="21" borderId="0" xfId="59" applyFont="1" applyFill="1" applyBorder="1" applyAlignment="1" applyProtection="1">
      <alignment vertical="top"/>
      <protection hidden="1"/>
    </xf>
    <xf numFmtId="0" fontId="559" fillId="21" borderId="0" xfId="60" applyFont="1" applyFill="1" applyBorder="1" applyAlignment="1" applyProtection="1">
      <alignment horizontal="left"/>
    </xf>
    <xf numFmtId="0" fontId="426" fillId="21" borderId="291" xfId="60" applyFont="1" applyFill="1" applyBorder="1" applyProtection="1">
      <protection locked="0"/>
    </xf>
    <xf numFmtId="1" fontId="65" fillId="21" borderId="62" xfId="59" applyNumberFormat="1" applyFont="1" applyFill="1" applyBorder="1" applyAlignment="1" applyProtection="1">
      <alignment horizontal="center" vertical="center"/>
      <protection hidden="1"/>
    </xf>
    <xf numFmtId="0" fontId="558" fillId="21" borderId="304" xfId="59" applyFont="1" applyFill="1" applyBorder="1" applyAlignment="1" applyProtection="1">
      <alignment vertical="top"/>
      <protection hidden="1"/>
    </xf>
    <xf numFmtId="0" fontId="75" fillId="36" borderId="102" xfId="59" applyFont="1" applyFill="1" applyBorder="1" applyAlignment="1" applyProtection="1">
      <alignment horizontal="center" vertical="center" textRotation="90"/>
      <protection locked="0"/>
    </xf>
    <xf numFmtId="0" fontId="75" fillId="21" borderId="103" xfId="58" applyFont="1" applyFill="1" applyBorder="1" applyAlignment="1" applyProtection="1">
      <alignment vertical="center"/>
      <protection locked="0"/>
    </xf>
    <xf numFmtId="0" fontId="75" fillId="21" borderId="104" xfId="58" applyFont="1" applyFill="1" applyBorder="1" applyAlignment="1" applyProtection="1">
      <alignment vertical="center"/>
      <protection locked="0"/>
    </xf>
    <xf numFmtId="0" fontId="47" fillId="0" borderId="0" xfId="81" applyFont="1"/>
    <xf numFmtId="0" fontId="47" fillId="0" borderId="103" xfId="81" applyFont="1" applyBorder="1"/>
    <xf numFmtId="0" fontId="47" fillId="0" borderId="104" xfId="81" applyFont="1" applyBorder="1"/>
    <xf numFmtId="0" fontId="47" fillId="21" borderId="105" xfId="81" applyFont="1" applyFill="1" applyBorder="1"/>
    <xf numFmtId="0" fontId="47" fillId="21" borderId="0" xfId="59" applyFont="1" applyFill="1" applyAlignment="1" applyProtection="1">
      <alignment vertical="center"/>
      <protection locked="0"/>
    </xf>
    <xf numFmtId="0" fontId="47" fillId="21" borderId="0" xfId="81" applyFont="1" applyFill="1"/>
    <xf numFmtId="0" fontId="47" fillId="21" borderId="291" xfId="81" applyFont="1" applyFill="1" applyBorder="1"/>
    <xf numFmtId="0" fontId="47" fillId="0" borderId="0" xfId="85" applyFont="1" applyProtection="1">
      <protection locked="0"/>
    </xf>
    <xf numFmtId="0" fontId="74" fillId="21" borderId="105" xfId="85" applyFont="1" applyFill="1" applyBorder="1" applyProtection="1">
      <protection locked="0"/>
    </xf>
    <xf numFmtId="0" fontId="74" fillId="21" borderId="0" xfId="85" applyFont="1" applyFill="1" applyProtection="1">
      <protection locked="0"/>
    </xf>
    <xf numFmtId="0" fontId="47" fillId="21" borderId="0" xfId="85" applyFont="1" applyFill="1" applyProtection="1">
      <protection locked="0"/>
    </xf>
    <xf numFmtId="0" fontId="47" fillId="21" borderId="291" xfId="85" applyFont="1" applyFill="1" applyBorder="1" applyProtection="1">
      <protection locked="0"/>
    </xf>
    <xf numFmtId="0" fontId="108" fillId="32" borderId="197" xfId="85" applyFont="1" applyFill="1" applyBorder="1" applyAlignment="1" applyProtection="1">
      <alignment horizontal="center" vertical="center"/>
      <protection locked="0"/>
    </xf>
    <xf numFmtId="166" fontId="135" fillId="37" borderId="0" xfId="85" applyNumberFormat="1" applyFont="1" applyFill="1" applyAlignment="1" applyProtection="1">
      <alignment horizontal="left" vertical="center"/>
      <protection locked="0"/>
    </xf>
    <xf numFmtId="165" fontId="436" fillId="37" borderId="0" xfId="85" applyNumberFormat="1" applyFont="1" applyFill="1" applyAlignment="1" applyProtection="1">
      <alignment horizontal="center" vertical="center"/>
      <protection locked="0"/>
    </xf>
    <xf numFmtId="0" fontId="46" fillId="37" borderId="0" xfId="61" applyFont="1" applyFill="1" applyAlignment="1" applyProtection="1">
      <alignment vertical="center"/>
      <protection locked="0"/>
    </xf>
    <xf numFmtId="0" fontId="125" fillId="21" borderId="0" xfId="85" applyFont="1" applyFill="1" applyAlignment="1">
      <alignment horizontal="left"/>
    </xf>
    <xf numFmtId="0" fontId="116" fillId="21" borderId="0" xfId="85" applyFont="1" applyFill="1" applyAlignment="1">
      <alignment horizontal="center"/>
    </xf>
    <xf numFmtId="0" fontId="45" fillId="21" borderId="0" xfId="85" applyFont="1" applyFill="1" applyAlignment="1">
      <alignment vertical="center"/>
    </xf>
    <xf numFmtId="0" fontId="45" fillId="21" borderId="275" xfId="85" applyFont="1" applyFill="1" applyBorder="1" applyAlignment="1" applyProtection="1">
      <alignment vertical="center"/>
      <protection hidden="1"/>
    </xf>
    <xf numFmtId="0" fontId="47" fillId="21" borderId="105" xfId="85" applyFont="1" applyFill="1" applyBorder="1" applyProtection="1">
      <protection locked="0"/>
    </xf>
    <xf numFmtId="0" fontId="47" fillId="0" borderId="0" xfId="59" applyFont="1" applyProtection="1">
      <protection locked="0"/>
    </xf>
    <xf numFmtId="0" fontId="47" fillId="21" borderId="0" xfId="59" applyFont="1" applyFill="1" applyProtection="1">
      <protection locked="0"/>
    </xf>
    <xf numFmtId="0" fontId="46" fillId="21" borderId="0" xfId="61" applyFont="1" applyFill="1" applyAlignment="1" applyProtection="1">
      <alignment vertical="center"/>
      <protection locked="0"/>
    </xf>
    <xf numFmtId="1" fontId="149" fillId="21" borderId="65" xfId="85" applyNumberFormat="1" applyFont="1" applyFill="1" applyBorder="1" applyAlignment="1" applyProtection="1">
      <alignment horizontal="center" vertical="center"/>
      <protection hidden="1"/>
    </xf>
    <xf numFmtId="0" fontId="45" fillId="21" borderId="0" xfId="85" applyFont="1" applyFill="1" applyAlignment="1">
      <alignment horizontal="left" vertical="center"/>
    </xf>
    <xf numFmtId="0" fontId="438" fillId="21" borderId="0" xfId="85" applyFont="1" applyFill="1" applyAlignment="1">
      <alignment vertical="center"/>
    </xf>
    <xf numFmtId="165" fontId="162" fillId="21" borderId="0" xfId="85" applyNumberFormat="1" applyFont="1" applyFill="1" applyAlignment="1">
      <alignment horizontal="left" vertical="center"/>
    </xf>
    <xf numFmtId="0" fontId="149" fillId="21" borderId="0" xfId="85" applyFont="1" applyFill="1" applyAlignment="1" applyProtection="1">
      <alignment horizontal="center" vertical="center"/>
      <protection locked="0"/>
    </xf>
    <xf numFmtId="0" fontId="45" fillId="21" borderId="0" xfId="85" applyFont="1" applyFill="1" applyAlignment="1" applyProtection="1">
      <alignment horizontal="left" vertical="center"/>
      <protection locked="0"/>
    </xf>
    <xf numFmtId="0" fontId="45" fillId="21" borderId="0" xfId="97" applyFont="1" applyFill="1" applyAlignment="1" applyProtection="1">
      <alignment horizontal="left" vertical="center"/>
      <protection locked="0"/>
    </xf>
    <xf numFmtId="1" fontId="149" fillId="21" borderId="70" xfId="85" applyNumberFormat="1" applyFont="1" applyFill="1" applyBorder="1" applyAlignment="1" applyProtection="1">
      <alignment horizontal="center" vertical="center"/>
      <protection hidden="1"/>
    </xf>
    <xf numFmtId="0" fontId="116" fillId="21" borderId="0" xfId="85" applyFont="1" applyFill="1" applyAlignment="1" applyProtection="1">
      <alignment horizontal="center" vertical="center"/>
      <protection locked="0"/>
    </xf>
    <xf numFmtId="0" fontId="49" fillId="21" borderId="314" xfId="85" applyFont="1" applyFill="1" applyBorder="1" applyAlignment="1">
      <alignment vertical="center"/>
    </xf>
    <xf numFmtId="0" fontId="45" fillId="21" borderId="314" xfId="85" applyFont="1" applyFill="1" applyBorder="1" applyAlignment="1">
      <alignment horizontal="left" vertical="center"/>
    </xf>
    <xf numFmtId="0" fontId="45" fillId="21" borderId="314" xfId="85" applyFont="1" applyFill="1" applyBorder="1" applyAlignment="1">
      <alignment horizontal="center" vertical="center"/>
    </xf>
    <xf numFmtId="0" fontId="45" fillId="21" borderId="317" xfId="85" applyFont="1" applyFill="1" applyBorder="1" applyAlignment="1">
      <alignment horizontal="center" vertical="center"/>
    </xf>
    <xf numFmtId="0" fontId="116" fillId="21" borderId="0" xfId="85" applyFont="1" applyFill="1" applyAlignment="1" applyProtection="1">
      <alignment horizontal="center"/>
      <protection locked="0"/>
    </xf>
    <xf numFmtId="0" fontId="149" fillId="21" borderId="0" xfId="85" applyFont="1" applyFill="1" applyAlignment="1" applyProtection="1">
      <alignment horizontal="center"/>
      <protection locked="0"/>
    </xf>
    <xf numFmtId="0" fontId="47" fillId="21" borderId="0" xfId="85" applyFont="1" applyFill="1"/>
    <xf numFmtId="0" fontId="560" fillId="21" borderId="0" xfId="85" applyFont="1" applyFill="1" applyAlignment="1" applyProtection="1">
      <alignment vertical="center"/>
      <protection locked="0"/>
    </xf>
    <xf numFmtId="0" fontId="560" fillId="21" borderId="23" xfId="85" applyFont="1" applyFill="1" applyBorder="1" applyAlignment="1" applyProtection="1">
      <alignment vertical="center"/>
      <protection locked="0"/>
    </xf>
    <xf numFmtId="0" fontId="47" fillId="21" borderId="0" xfId="81" applyFont="1" applyFill="1" applyAlignment="1">
      <alignment horizontal="right" vertical="center"/>
    </xf>
    <xf numFmtId="1" fontId="47" fillId="21" borderId="0" xfId="85" applyNumberFormat="1" applyFont="1" applyFill="1" applyAlignment="1" applyProtection="1">
      <alignment horizontal="center"/>
      <protection locked="0"/>
    </xf>
    <xf numFmtId="0" fontId="561" fillId="21" borderId="0" xfId="85" applyFont="1" applyFill="1" applyAlignment="1">
      <alignment horizontal="center" vertical="center"/>
    </xf>
    <xf numFmtId="0" fontId="62" fillId="21" borderId="0" xfId="85" applyFont="1" applyFill="1" applyAlignment="1" applyProtection="1">
      <alignment horizontal="left" vertical="center"/>
      <protection locked="0"/>
    </xf>
    <xf numFmtId="165" fontId="194" fillId="38" borderId="0" xfId="85" applyNumberFormat="1" applyFont="1" applyFill="1" applyAlignment="1" applyProtection="1">
      <alignment horizontal="right" vertical="center"/>
      <protection hidden="1"/>
    </xf>
    <xf numFmtId="0" fontId="45" fillId="21" borderId="0" xfId="85" applyFont="1" applyFill="1" applyAlignment="1" applyProtection="1">
      <alignment horizontal="right" vertical="center"/>
      <protection hidden="1"/>
    </xf>
    <xf numFmtId="2" fontId="443" fillId="35" borderId="0" xfId="59" applyNumberFormat="1" applyFont="1" applyFill="1" applyAlignment="1">
      <alignment horizontal="right" vertical="center"/>
    </xf>
    <xf numFmtId="0" fontId="562" fillId="130" borderId="0" xfId="85" applyFont="1" applyFill="1" applyAlignment="1" applyProtection="1">
      <alignment horizontal="center" vertical="center"/>
      <protection hidden="1"/>
    </xf>
    <xf numFmtId="0" fontId="562" fillId="21" borderId="0" xfId="85" applyFont="1" applyFill="1" applyAlignment="1" applyProtection="1">
      <alignment horizontal="left" vertical="center"/>
      <protection locked="0"/>
    </xf>
    <xf numFmtId="0" fontId="562" fillId="21" borderId="0" xfId="85" applyFont="1" applyFill="1" applyAlignment="1" applyProtection="1">
      <alignment horizontal="left" vertical="center"/>
      <protection hidden="1"/>
    </xf>
    <xf numFmtId="0" fontId="562" fillId="21" borderId="23" xfId="85" applyFont="1" applyFill="1" applyBorder="1" applyAlignment="1" applyProtection="1">
      <alignment horizontal="left" vertical="center"/>
      <protection locked="0"/>
    </xf>
    <xf numFmtId="1" fontId="47" fillId="21" borderId="0" xfId="85" applyNumberFormat="1" applyFont="1" applyFill="1" applyAlignment="1" applyProtection="1">
      <alignment horizontal="center" vertical="center"/>
      <protection locked="0"/>
    </xf>
    <xf numFmtId="0" fontId="217" fillId="0" borderId="0" xfId="98" applyFont="1" applyAlignment="1">
      <alignment horizontal="center" vertical="center"/>
    </xf>
    <xf numFmtId="0" fontId="47" fillId="21" borderId="0" xfId="59" applyFont="1" applyFill="1" applyAlignment="1" applyProtection="1">
      <alignment horizontal="center" vertical="center"/>
      <protection hidden="1"/>
    </xf>
    <xf numFmtId="0" fontId="46" fillId="21" borderId="0" xfId="61" applyFont="1" applyFill="1" applyAlignment="1" applyProtection="1">
      <alignment horizontal="center" vertical="center"/>
      <protection locked="0"/>
    </xf>
    <xf numFmtId="0" fontId="45" fillId="21" borderId="291" xfId="97" applyFont="1" applyFill="1" applyBorder="1" applyAlignment="1" applyProtection="1">
      <alignment horizontal="left" vertical="center"/>
      <protection locked="0"/>
    </xf>
    <xf numFmtId="0" fontId="47" fillId="21" borderId="0" xfId="59" applyFont="1" applyFill="1" applyAlignment="1" applyProtection="1">
      <alignment horizontal="left" vertical="center"/>
      <protection locked="0"/>
    </xf>
    <xf numFmtId="0" fontId="73" fillId="21" borderId="0" xfId="85" applyFont="1" applyFill="1" applyAlignment="1" applyProtection="1">
      <alignment horizontal="right" vertical="center"/>
      <protection hidden="1"/>
    </xf>
    <xf numFmtId="0" fontId="47" fillId="21" borderId="0" xfId="85" applyFont="1" applyFill="1" applyAlignment="1" applyProtection="1">
      <alignment vertical="center"/>
      <protection locked="0"/>
    </xf>
    <xf numFmtId="0" fontId="103" fillId="21" borderId="0" xfId="85" applyFont="1" applyFill="1" applyAlignment="1" applyProtection="1">
      <alignment horizontal="center"/>
      <protection locked="0"/>
    </xf>
    <xf numFmtId="0" fontId="47" fillId="21" borderId="105" xfId="81" applyFont="1" applyFill="1" applyBorder="1" applyAlignment="1">
      <alignment horizontal="right" vertical="center"/>
    </xf>
    <xf numFmtId="0" fontId="145" fillId="21" borderId="0" xfId="85" applyFont="1" applyFill="1" applyAlignment="1" applyProtection="1">
      <alignment horizontal="center"/>
      <protection locked="0"/>
    </xf>
    <xf numFmtId="1" fontId="72" fillId="21" borderId="0" xfId="59" applyNumberFormat="1" applyFont="1" applyFill="1" applyAlignment="1" applyProtection="1">
      <alignment horizontal="center" vertical="center"/>
      <protection hidden="1"/>
    </xf>
    <xf numFmtId="0" fontId="47" fillId="0" borderId="0" xfId="97" applyFont="1"/>
    <xf numFmtId="0" fontId="68" fillId="21" borderId="0" xfId="59" applyFont="1" applyFill="1" applyAlignment="1" applyProtection="1">
      <alignment vertical="top"/>
      <protection hidden="1"/>
    </xf>
    <xf numFmtId="0" fontId="149" fillId="21" borderId="0" xfId="97" applyFont="1" applyFill="1" applyAlignment="1" applyProtection="1">
      <alignment horizontal="left" vertical="center"/>
      <protection locked="0"/>
    </xf>
    <xf numFmtId="0" fontId="164" fillId="21" borderId="0" xfId="59" applyFont="1" applyFill="1" applyProtection="1">
      <protection locked="0"/>
    </xf>
    <xf numFmtId="165" fontId="194" fillId="21" borderId="244" xfId="85" applyNumberFormat="1" applyFont="1" applyFill="1" applyBorder="1" applyAlignment="1" applyProtection="1">
      <alignment horizontal="right" vertical="center"/>
      <protection locked="0"/>
    </xf>
    <xf numFmtId="0" fontId="563" fillId="21" borderId="244" xfId="85" applyFont="1" applyFill="1" applyBorder="1" applyAlignment="1" applyProtection="1">
      <alignment horizontal="right" vertical="center"/>
      <protection hidden="1"/>
    </xf>
    <xf numFmtId="2" fontId="45" fillId="21" borderId="244" xfId="59" applyNumberFormat="1" applyFont="1" applyFill="1" applyBorder="1" applyAlignment="1">
      <alignment horizontal="center" vertical="center"/>
    </xf>
    <xf numFmtId="0" fontId="564" fillId="130" borderId="244" xfId="85" applyFont="1" applyFill="1" applyBorder="1" applyAlignment="1" applyProtection="1">
      <alignment horizontal="center" vertical="center"/>
      <protection hidden="1"/>
    </xf>
    <xf numFmtId="0" fontId="46" fillId="21" borderId="244" xfId="59" applyFont="1" applyFill="1" applyBorder="1" applyAlignment="1">
      <alignment vertical="center"/>
    </xf>
    <xf numFmtId="0" fontId="563" fillId="21" borderId="244" xfId="59" applyFont="1" applyFill="1" applyBorder="1" applyAlignment="1">
      <alignment horizontal="right" vertical="center"/>
    </xf>
    <xf numFmtId="0" fontId="250" fillId="46" borderId="363" xfId="98" applyFont="1" applyFill="1" applyBorder="1" applyAlignment="1">
      <alignment horizontal="center" vertical="center"/>
    </xf>
    <xf numFmtId="0" fontId="47" fillId="21" borderId="147" xfId="85" applyFont="1" applyFill="1" applyBorder="1" applyProtection="1">
      <protection locked="0"/>
    </xf>
    <xf numFmtId="0" fontId="47" fillId="21" borderId="304" xfId="85" applyFont="1" applyFill="1" applyBorder="1" applyProtection="1">
      <protection locked="0"/>
    </xf>
    <xf numFmtId="0" fontId="47" fillId="21" borderId="312" xfId="85" applyFont="1" applyFill="1" applyBorder="1" applyProtection="1">
      <protection locked="0"/>
    </xf>
    <xf numFmtId="0" fontId="2" fillId="42" borderId="319" xfId="98" applyFill="1" applyBorder="1"/>
    <xf numFmtId="0" fontId="2" fillId="42" borderId="21" xfId="98" applyFill="1" applyBorder="1"/>
    <xf numFmtId="0" fontId="2" fillId="42" borderId="22" xfId="98" applyFill="1" applyBorder="1"/>
    <xf numFmtId="0" fontId="47" fillId="21" borderId="103" xfId="81" applyFont="1" applyFill="1" applyBorder="1"/>
    <xf numFmtId="0" fontId="47" fillId="21" borderId="104" xfId="81" applyFont="1" applyFill="1" applyBorder="1"/>
    <xf numFmtId="0" fontId="261" fillId="44" borderId="197" xfId="98" applyFont="1" applyFill="1" applyBorder="1" applyAlignment="1">
      <alignment vertical="center"/>
    </xf>
    <xf numFmtId="0" fontId="261" fillId="44" borderId="0" xfId="98" applyFont="1" applyFill="1" applyAlignment="1">
      <alignment vertical="center"/>
    </xf>
    <xf numFmtId="0" fontId="261" fillId="44" borderId="23" xfId="98" applyFont="1" applyFill="1" applyBorder="1" applyAlignment="1">
      <alignment vertical="center"/>
    </xf>
    <xf numFmtId="0" fontId="47" fillId="21" borderId="105" xfId="81" applyFont="1" applyFill="1" applyBorder="1" applyAlignment="1">
      <alignment vertical="center"/>
    </xf>
    <xf numFmtId="0" fontId="458" fillId="21" borderId="0" xfId="59" applyFont="1" applyFill="1" applyAlignment="1" applyProtection="1">
      <alignment vertical="center"/>
      <protection locked="0"/>
    </xf>
    <xf numFmtId="0" fontId="47" fillId="21" borderId="0" xfId="81" applyFont="1" applyFill="1" applyAlignment="1">
      <alignment vertical="center"/>
    </xf>
    <xf numFmtId="0" fontId="47" fillId="21" borderId="291" xfId="81" applyFont="1" applyFill="1" applyBorder="1" applyAlignment="1">
      <alignment vertical="center"/>
    </xf>
    <xf numFmtId="0" fontId="565" fillId="44" borderId="197" xfId="98" applyFont="1" applyFill="1" applyBorder="1" applyAlignment="1">
      <alignment vertical="center"/>
    </xf>
    <xf numFmtId="0" fontId="565" fillId="44" borderId="0" xfId="98" applyFont="1" applyFill="1" applyAlignment="1">
      <alignment vertical="center"/>
    </xf>
    <xf numFmtId="0" fontId="565" fillId="44" borderId="23" xfId="98" applyFont="1" applyFill="1" applyBorder="1" applyAlignment="1">
      <alignment vertical="center"/>
    </xf>
    <xf numFmtId="0" fontId="74" fillId="21" borderId="105" xfId="85" applyFont="1" applyFill="1" applyBorder="1" applyAlignment="1" applyProtection="1">
      <alignment vertical="center"/>
      <protection locked="0"/>
    </xf>
    <xf numFmtId="0" fontId="74" fillId="21" borderId="0" xfId="85" applyFont="1" applyFill="1" applyAlignment="1" applyProtection="1">
      <alignment vertical="center"/>
      <protection locked="0"/>
    </xf>
    <xf numFmtId="0" fontId="47" fillId="21" borderId="291" xfId="85" applyFont="1" applyFill="1" applyBorder="1" applyAlignment="1" applyProtection="1">
      <alignment vertical="center"/>
      <protection locked="0"/>
    </xf>
    <xf numFmtId="0" fontId="566" fillId="149" borderId="0" xfId="98" applyFont="1" applyFill="1" applyAlignment="1">
      <alignment horizontal="right" vertical="center"/>
    </xf>
    <xf numFmtId="0" fontId="567" fillId="44" borderId="0" xfId="90" applyFont="1" applyFill="1" applyBorder="1" applyAlignment="1">
      <alignment vertical="center"/>
    </xf>
    <xf numFmtId="0" fontId="479" fillId="21" borderId="0" xfId="85" applyFont="1" applyFill="1" applyAlignment="1">
      <alignment horizontal="left"/>
    </xf>
    <xf numFmtId="0" fontId="45" fillId="21" borderId="0" xfId="85" applyFont="1" applyFill="1" applyAlignment="1" applyProtection="1">
      <alignment vertical="center"/>
      <protection hidden="1"/>
    </xf>
    <xf numFmtId="0" fontId="568" fillId="44" borderId="197" xfId="98" applyFont="1" applyFill="1" applyBorder="1" applyAlignment="1">
      <alignment vertical="center"/>
    </xf>
    <xf numFmtId="0" fontId="568" fillId="44" borderId="0" xfId="98" applyFont="1" applyFill="1" applyAlignment="1">
      <alignment vertical="center"/>
    </xf>
    <xf numFmtId="165" fontId="478" fillId="21" borderId="321" xfId="85" applyNumberFormat="1" applyFont="1" applyFill="1" applyBorder="1" applyAlignment="1" applyProtection="1">
      <alignment horizontal="center" vertical="center"/>
      <protection hidden="1"/>
    </xf>
    <xf numFmtId="0" fontId="47" fillId="21" borderId="0" xfId="85" applyFont="1" applyFill="1" applyAlignment="1" applyProtection="1">
      <alignment horizontal="right" vertical="center"/>
      <protection locked="0"/>
    </xf>
    <xf numFmtId="165" fontId="74" fillId="21" borderId="0" xfId="85" applyNumberFormat="1" applyFont="1" applyFill="1" applyAlignment="1" applyProtection="1">
      <alignment horizontal="left" vertical="center"/>
      <protection locked="0"/>
    </xf>
    <xf numFmtId="0" fontId="334" fillId="44" borderId="197" xfId="98" applyFont="1" applyFill="1" applyBorder="1" applyAlignment="1">
      <alignment vertical="center"/>
    </xf>
    <xf numFmtId="0" fontId="334" fillId="44" borderId="0" xfId="98" applyFont="1" applyFill="1" applyAlignment="1">
      <alignment vertical="center"/>
    </xf>
    <xf numFmtId="0" fontId="565" fillId="44" borderId="0" xfId="98" applyFont="1" applyFill="1" applyAlignment="1">
      <alignment vertical="center" wrapText="1"/>
    </xf>
    <xf numFmtId="0" fontId="565" fillId="44" borderId="23" xfId="98" applyFont="1" applyFill="1" applyBorder="1" applyAlignment="1">
      <alignment vertical="center" wrapText="1"/>
    </xf>
    <xf numFmtId="1" fontId="478" fillId="21" borderId="322" xfId="85" applyNumberFormat="1" applyFont="1" applyFill="1" applyBorder="1" applyAlignment="1" applyProtection="1">
      <alignment horizontal="center" vertical="center"/>
      <protection hidden="1"/>
    </xf>
    <xf numFmtId="0" fontId="443" fillId="33" borderId="314" xfId="85" applyFont="1" applyFill="1" applyBorder="1" applyAlignment="1">
      <alignment horizontal="center" vertical="center"/>
    </xf>
    <xf numFmtId="0" fontId="569" fillId="44" borderId="197" xfId="98" applyFont="1" applyFill="1" applyBorder="1" applyAlignment="1">
      <alignment vertical="center"/>
    </xf>
    <xf numFmtId="0" fontId="569" fillId="44" borderId="0" xfId="98" applyFont="1" applyFill="1" applyAlignment="1">
      <alignment vertical="center"/>
    </xf>
    <xf numFmtId="0" fontId="570" fillId="44" borderId="0" xfId="98" applyFont="1" applyFill="1" applyAlignment="1">
      <alignment vertical="center"/>
    </xf>
    <xf numFmtId="0" fontId="570" fillId="44" borderId="23" xfId="98" applyFont="1" applyFill="1" applyBorder="1" applyAlignment="1">
      <alignment vertical="center"/>
    </xf>
    <xf numFmtId="0" fontId="570" fillId="44" borderId="0" xfId="98" applyFont="1" applyFill="1" applyAlignment="1">
      <alignment vertical="center" wrapText="1"/>
    </xf>
    <xf numFmtId="0" fontId="570" fillId="44" borderId="23" xfId="98" applyFont="1" applyFill="1" applyBorder="1" applyAlignment="1">
      <alignment vertical="center" wrapText="1"/>
    </xf>
    <xf numFmtId="0" fontId="571" fillId="44" borderId="197" xfId="98" applyFont="1" applyFill="1" applyBorder="1" applyAlignment="1">
      <alignment vertical="center"/>
    </xf>
    <xf numFmtId="0" fontId="571" fillId="44" borderId="0" xfId="98" applyFont="1" applyFill="1" applyAlignment="1">
      <alignment vertical="center"/>
    </xf>
    <xf numFmtId="0" fontId="572" fillId="44" borderId="0" xfId="98" applyFont="1" applyFill="1" applyAlignment="1">
      <alignment vertical="center"/>
    </xf>
    <xf numFmtId="0" fontId="572" fillId="44" borderId="23" xfId="98" applyFont="1" applyFill="1" applyBorder="1" applyAlignment="1">
      <alignment vertical="center"/>
    </xf>
    <xf numFmtId="0" fontId="572" fillId="44" borderId="0" xfId="98" applyFont="1" applyFill="1" applyAlignment="1">
      <alignment vertical="center" wrapText="1"/>
    </xf>
    <xf numFmtId="0" fontId="572" fillId="44" borderId="23" xfId="98" applyFont="1" applyFill="1" applyBorder="1" applyAlignment="1">
      <alignment vertical="center" wrapText="1"/>
    </xf>
    <xf numFmtId="165" fontId="47" fillId="21" borderId="0" xfId="85" applyNumberFormat="1" applyFont="1" applyFill="1" applyAlignment="1" applyProtection="1">
      <alignment horizontal="left" vertical="center"/>
      <protection locked="0"/>
    </xf>
    <xf numFmtId="0" fontId="573" fillId="98" borderId="0" xfId="98" applyFont="1" applyFill="1" applyAlignment="1">
      <alignment horizontal="left" vertical="center"/>
    </xf>
    <xf numFmtId="0" fontId="573" fillId="98" borderId="0" xfId="98" applyFont="1" applyFill="1" applyAlignment="1">
      <alignment vertical="center"/>
    </xf>
    <xf numFmtId="0" fontId="573" fillId="98" borderId="0" xfId="98" applyFont="1" applyFill="1" applyAlignment="1">
      <alignment vertical="center" wrapText="1"/>
    </xf>
    <xf numFmtId="0" fontId="573" fillId="98" borderId="23" xfId="98" applyFont="1" applyFill="1" applyBorder="1" applyAlignment="1">
      <alignment vertical="center" wrapText="1"/>
    </xf>
    <xf numFmtId="0" fontId="47" fillId="21" borderId="147" xfId="81" applyFont="1" applyFill="1" applyBorder="1" applyAlignment="1">
      <alignment vertical="center"/>
    </xf>
    <xf numFmtId="0" fontId="47" fillId="21" borderId="304" xfId="85" applyFont="1" applyFill="1" applyBorder="1" applyAlignment="1" applyProtection="1">
      <alignment vertical="center"/>
      <protection locked="0"/>
    </xf>
    <xf numFmtId="0" fontId="47" fillId="21" borderId="312" xfId="85" applyFont="1" applyFill="1" applyBorder="1" applyAlignment="1" applyProtection="1">
      <alignment vertical="center"/>
      <protection locked="0"/>
    </xf>
    <xf numFmtId="0" fontId="62" fillId="0" borderId="0" xfId="85" applyFont="1" applyAlignment="1">
      <alignment horizontal="right" vertical="center"/>
    </xf>
    <xf numFmtId="0" fontId="94" fillId="136" borderId="0" xfId="85" applyFont="1" applyFill="1" applyAlignment="1">
      <alignment horizontal="center" vertical="center"/>
    </xf>
    <xf numFmtId="0" fontId="74" fillId="36" borderId="0" xfId="85" applyFont="1" applyFill="1" applyAlignment="1" applyProtection="1">
      <alignment horizontal="center" vertical="center" textRotation="90"/>
      <protection locked="0"/>
    </xf>
    <xf numFmtId="0" fontId="540" fillId="44" borderId="0" xfId="98" applyFont="1" applyFill="1"/>
    <xf numFmtId="0" fontId="572" fillId="44" borderId="0" xfId="43" applyFont="1" applyFill="1" applyAlignment="1">
      <alignment horizontal="right" vertical="center"/>
    </xf>
    <xf numFmtId="0" fontId="35" fillId="44" borderId="23" xfId="43" applyFont="1" applyFill="1" applyBorder="1" applyAlignment="1">
      <alignment horizontal="left" vertical="center" wrapText="1"/>
    </xf>
    <xf numFmtId="2" fontId="574" fillId="0" borderId="0" xfId="81" applyNumberFormat="1" applyFont="1" applyAlignment="1">
      <alignment horizontal="center" vertical="center"/>
    </xf>
    <xf numFmtId="0" fontId="47" fillId="0" borderId="0" xfId="81" applyFont="1" applyAlignment="1">
      <alignment horizontal="center" vertical="center"/>
    </xf>
    <xf numFmtId="0" fontId="47" fillId="0" borderId="0" xfId="81" applyFont="1" applyAlignment="1">
      <alignment horizontal="left" vertical="center"/>
    </xf>
    <xf numFmtId="0" fontId="570" fillId="44" borderId="197" xfId="98" applyFont="1" applyFill="1" applyBorder="1"/>
    <xf numFmtId="0" fontId="570" fillId="44" borderId="0" xfId="98" applyFont="1" applyFill="1"/>
    <xf numFmtId="0" fontId="575" fillId="42" borderId="313" xfId="98" applyFont="1" applyFill="1" applyBorder="1" applyAlignment="1">
      <alignment vertical="center"/>
    </xf>
    <xf numFmtId="0" fontId="575" fillId="42" borderId="314" xfId="98" applyFont="1" applyFill="1" applyBorder="1" applyAlignment="1">
      <alignment vertical="center"/>
    </xf>
    <xf numFmtId="0" fontId="575" fillId="42" borderId="315" xfId="98" applyFont="1" applyFill="1" applyBorder="1" applyAlignment="1">
      <alignment vertical="center"/>
    </xf>
    <xf numFmtId="0" fontId="45" fillId="0" borderId="0" xfId="81" applyFont="1" applyAlignment="1">
      <alignment vertical="center"/>
    </xf>
    <xf numFmtId="0" fontId="45" fillId="130" borderId="0" xfId="81" applyFont="1" applyFill="1" applyAlignment="1">
      <alignment vertical="center"/>
    </xf>
    <xf numFmtId="0" fontId="62" fillId="130" borderId="0" xfId="81" applyFont="1" applyFill="1" applyAlignment="1">
      <alignment horizontal="right" vertical="center"/>
    </xf>
    <xf numFmtId="0" fontId="577" fillId="34" borderId="0" xfId="85" applyFont="1" applyFill="1" applyAlignment="1">
      <alignment vertical="center"/>
    </xf>
    <xf numFmtId="0" fontId="578" fillId="130" borderId="0" xfId="81" applyFont="1" applyFill="1" applyAlignment="1">
      <alignment horizontal="left" vertical="center"/>
    </xf>
    <xf numFmtId="0" fontId="579" fillId="130" borderId="140" xfId="81" applyFont="1" applyFill="1" applyBorder="1" applyAlignment="1">
      <alignment horizontal="center" vertical="center"/>
    </xf>
    <xf numFmtId="0" fontId="250" fillId="130" borderId="0" xfId="81" applyFont="1" applyFill="1" applyAlignment="1">
      <alignment vertical="center"/>
    </xf>
    <xf numFmtId="0" fontId="104" fillId="150" borderId="0" xfId="81" applyFont="1" applyFill="1" applyAlignment="1">
      <alignment horizontal="right" vertical="center"/>
    </xf>
    <xf numFmtId="0" fontId="18" fillId="130" borderId="0" xfId="99" applyFill="1" applyAlignment="1">
      <alignment vertical="center"/>
    </xf>
    <xf numFmtId="0" fontId="580" fillId="130" borderId="0" xfId="99" applyFont="1" applyFill="1" applyAlignment="1">
      <alignment vertical="center"/>
    </xf>
    <xf numFmtId="0" fontId="581" fillId="130" borderId="0" xfId="81" applyFont="1" applyFill="1" applyAlignment="1">
      <alignment horizontal="left" vertical="center"/>
    </xf>
    <xf numFmtId="0" fontId="45" fillId="150" borderId="0" xfId="81" applyFont="1" applyFill="1" applyAlignment="1">
      <alignment vertical="center"/>
    </xf>
    <xf numFmtId="0" fontId="583" fillId="130" borderId="0" xfId="99" applyFont="1" applyFill="1" applyAlignment="1">
      <alignment vertical="center"/>
    </xf>
    <xf numFmtId="0" fontId="9" fillId="130" borderId="0" xfId="81" applyFill="1"/>
    <xf numFmtId="0" fontId="18" fillId="130" borderId="0" xfId="99" applyFill="1"/>
    <xf numFmtId="0" fontId="9" fillId="150" borderId="0" xfId="81" applyFill="1"/>
    <xf numFmtId="0" fontId="584" fillId="130" borderId="0" xfId="99" applyFont="1" applyFill="1" applyAlignment="1">
      <alignment vertical="center"/>
    </xf>
    <xf numFmtId="0" fontId="585" fillId="34" borderId="0" xfId="85" applyFont="1" applyFill="1" applyAlignment="1">
      <alignment vertical="center"/>
    </xf>
    <xf numFmtId="0" fontId="585" fillId="34" borderId="0" xfId="85" applyFont="1" applyFill="1" applyProtection="1">
      <protection hidden="1"/>
    </xf>
    <xf numFmtId="0" fontId="586" fillId="34" borderId="0" xfId="85" applyFont="1" applyFill="1" applyAlignment="1">
      <alignment vertical="center"/>
    </xf>
    <xf numFmtId="0" fontId="1" fillId="34" borderId="0" xfId="100" applyFill="1"/>
    <xf numFmtId="0" fontId="530" fillId="34" borderId="0" xfId="100" applyFont="1" applyFill="1" applyAlignment="1">
      <alignment horizontal="right"/>
    </xf>
    <xf numFmtId="0" fontId="545" fillId="34" borderId="0" xfId="100" applyFont="1" applyFill="1" applyAlignment="1">
      <alignment vertical="center"/>
    </xf>
    <xf numFmtId="0" fontId="160" fillId="31" borderId="0" xfId="100" applyFont="1" applyFill="1"/>
    <xf numFmtId="0" fontId="429" fillId="31" borderId="0" xfId="100" applyFont="1" applyFill="1" applyAlignment="1">
      <alignment horizontal="right" vertical="center"/>
    </xf>
    <xf numFmtId="0" fontId="1" fillId="130" borderId="0" xfId="100" applyFill="1"/>
    <xf numFmtId="0" fontId="534" fillId="34" borderId="0" xfId="100" applyFont="1" applyFill="1" applyAlignment="1">
      <alignment vertical="center"/>
    </xf>
    <xf numFmtId="0" fontId="535" fillId="34" borderId="0" xfId="100" applyFont="1" applyFill="1" applyAlignment="1">
      <alignment vertical="center"/>
    </xf>
    <xf numFmtId="0" fontId="196" fillId="31" borderId="0" xfId="100" applyFont="1" applyFill="1" applyAlignment="1">
      <alignment vertical="center"/>
    </xf>
    <xf numFmtId="0" fontId="537" fillId="34" borderId="0" xfId="100" applyFont="1" applyFill="1" applyAlignment="1">
      <alignment vertical="center"/>
    </xf>
    <xf numFmtId="0" fontId="445" fillId="34" borderId="0" xfId="100" applyFont="1" applyFill="1" applyAlignment="1">
      <alignment vertical="center"/>
    </xf>
    <xf numFmtId="0" fontId="445" fillId="34" borderId="345" xfId="100" applyFont="1" applyFill="1" applyBorder="1" applyAlignment="1">
      <alignment vertical="center"/>
    </xf>
    <xf numFmtId="0" fontId="537" fillId="130" borderId="0" xfId="100" applyFont="1" applyFill="1" applyAlignment="1">
      <alignment vertical="center"/>
    </xf>
    <xf numFmtId="0" fontId="537" fillId="21" borderId="0" xfId="100" applyFont="1" applyFill="1" applyAlignment="1">
      <alignment vertical="center"/>
    </xf>
    <xf numFmtId="0" fontId="290" fillId="31" borderId="0" xfId="100" applyFont="1" applyFill="1" applyAlignment="1">
      <alignment vertical="center"/>
    </xf>
    <xf numFmtId="0" fontId="290" fillId="143" borderId="0" xfId="100" applyFont="1" applyFill="1" applyAlignment="1">
      <alignment vertical="center"/>
    </xf>
    <xf numFmtId="0" fontId="445" fillId="34" borderId="349" xfId="100" applyFont="1" applyFill="1" applyBorder="1" applyAlignment="1">
      <alignment vertical="center"/>
    </xf>
    <xf numFmtId="0" fontId="445" fillId="34" borderId="347" xfId="100" applyFont="1" applyFill="1" applyBorder="1" applyAlignment="1">
      <alignment vertical="center"/>
    </xf>
    <xf numFmtId="0" fontId="552" fillId="34" borderId="0" xfId="100" applyFont="1" applyFill="1" applyAlignment="1">
      <alignment vertical="center"/>
    </xf>
    <xf numFmtId="0" fontId="537" fillId="34" borderId="356" xfId="100" applyFont="1" applyFill="1" applyBorder="1" applyAlignment="1">
      <alignment vertical="center"/>
    </xf>
    <xf numFmtId="0" fontId="537" fillId="34" borderId="357" xfId="100" applyFont="1" applyFill="1" applyBorder="1"/>
    <xf numFmtId="0" fontId="196" fillId="31" borderId="357" xfId="100" applyFont="1" applyFill="1" applyBorder="1" applyAlignment="1">
      <alignment vertical="center"/>
    </xf>
    <xf numFmtId="0" fontId="537" fillId="130" borderId="358" xfId="100" applyFont="1" applyFill="1" applyBorder="1" applyAlignment="1">
      <alignment vertical="center"/>
    </xf>
    <xf numFmtId="0" fontId="553" fillId="31" borderId="0" xfId="100" applyFont="1" applyFill="1" applyAlignment="1">
      <alignment horizontal="center" vertical="center"/>
    </xf>
    <xf numFmtId="0" fontId="516" fillId="130" borderId="0" xfId="100" applyFont="1" applyFill="1" applyAlignment="1">
      <alignment vertical="center"/>
    </xf>
    <xf numFmtId="196" fontId="536" fillId="143" borderId="0" xfId="100" applyNumberFormat="1" applyFont="1" applyFill="1" applyAlignment="1">
      <alignment horizontal="center" vertical="center"/>
    </xf>
    <xf numFmtId="0" fontId="537" fillId="34" borderId="0" xfId="100" applyFont="1" applyFill="1"/>
    <xf numFmtId="0" fontId="550" fillId="34" borderId="0" xfId="100" applyFont="1" applyFill="1" applyAlignment="1">
      <alignment vertical="center"/>
    </xf>
    <xf numFmtId="0" fontId="554" fillId="45" borderId="0" xfId="100" applyFont="1" applyFill="1" applyAlignment="1">
      <alignment horizontal="center" vertical="center"/>
    </xf>
    <xf numFmtId="0" fontId="445" fillId="34" borderId="0" xfId="100" applyFont="1" applyFill="1" applyAlignment="1">
      <alignment horizontal="left" vertical="center"/>
    </xf>
    <xf numFmtId="14" fontId="445" fillId="34" borderId="0" xfId="100" applyNumberFormat="1" applyFont="1" applyFill="1" applyAlignment="1">
      <alignment horizontal="center" vertical="center"/>
    </xf>
    <xf numFmtId="0" fontId="550" fillId="34" borderId="347" xfId="100" applyFont="1" applyFill="1" applyBorder="1" applyAlignment="1">
      <alignment vertical="center"/>
    </xf>
    <xf numFmtId="0" fontId="108" fillId="34" borderId="0" xfId="100" applyFont="1" applyFill="1" applyAlignment="1">
      <alignment vertical="center"/>
    </xf>
    <xf numFmtId="196" fontId="540" fillId="34" borderId="0" xfId="100" applyNumberFormat="1" applyFont="1" applyFill="1" applyAlignment="1">
      <alignment horizontal="center" vertical="center"/>
    </xf>
    <xf numFmtId="0" fontId="47" fillId="21" borderId="0" xfId="60" applyFont="1" applyFill="1" applyAlignment="1">
      <alignment vertical="center"/>
    </xf>
    <xf numFmtId="0" fontId="1" fillId="21" borderId="0" xfId="100" applyFill="1"/>
    <xf numFmtId="0" fontId="290" fillId="31" borderId="0" xfId="100" applyFont="1" applyFill="1" applyAlignment="1">
      <alignment horizontal="center" vertical="center"/>
    </xf>
    <xf numFmtId="0" fontId="1" fillId="21" borderId="0" xfId="100" applyFill="1" applyAlignment="1">
      <alignment wrapText="1"/>
    </xf>
    <xf numFmtId="0" fontId="587" fillId="0" borderId="0" xfId="60" applyFont="1" applyAlignment="1">
      <alignment vertical="center"/>
    </xf>
    <xf numFmtId="0" fontId="159" fillId="21" borderId="0" xfId="43" applyFont="1" applyFill="1" applyAlignment="1">
      <alignment horizontal="centerContinuous" vertical="center"/>
    </xf>
    <xf numFmtId="0" fontId="74" fillId="21" borderId="0" xfId="60" applyFont="1" applyFill="1" applyAlignment="1">
      <alignment horizontal="centerContinuous" vertical="center"/>
    </xf>
    <xf numFmtId="0" fontId="1" fillId="0" borderId="0" xfId="100" applyAlignment="1">
      <alignment wrapText="1"/>
    </xf>
    <xf numFmtId="0" fontId="506" fillId="0" borderId="105" xfId="60" applyFont="1" applyBorder="1" applyAlignment="1">
      <alignment horizontal="center" vertical="center"/>
    </xf>
    <xf numFmtId="0" fontId="588" fillId="21" borderId="291" xfId="43" applyFont="1" applyFill="1" applyBorder="1" applyAlignment="1">
      <alignment horizontal="center" vertical="center"/>
    </xf>
    <xf numFmtId="0" fontId="588" fillId="21" borderId="0" xfId="43" applyFont="1" applyFill="1" applyAlignment="1">
      <alignment horizontal="center" vertical="center"/>
    </xf>
    <xf numFmtId="0" fontId="589" fillId="21" borderId="291" xfId="43" applyFont="1" applyFill="1" applyBorder="1" applyAlignment="1">
      <alignment horizontal="center" vertical="center"/>
    </xf>
    <xf numFmtId="0" fontId="589" fillId="21" borderId="0" xfId="43" applyFont="1" applyFill="1" applyAlignment="1">
      <alignment horizontal="center" vertical="center"/>
    </xf>
    <xf numFmtId="0" fontId="255" fillId="21" borderId="0" xfId="60" applyFont="1" applyFill="1" applyAlignment="1">
      <alignment vertical="center"/>
    </xf>
    <xf numFmtId="0" fontId="72" fillId="21" borderId="0" xfId="43" applyFont="1" applyFill="1" applyAlignment="1">
      <alignment horizontal="center" vertical="center"/>
    </xf>
    <xf numFmtId="0" fontId="590" fillId="21" borderId="0" xfId="43" applyFont="1" applyFill="1" applyAlignment="1">
      <alignment horizontal="center" vertical="center"/>
    </xf>
    <xf numFmtId="0" fontId="91" fillId="130" borderId="105" xfId="60" applyFont="1" applyFill="1" applyBorder="1" applyAlignment="1" applyProtection="1">
      <alignment horizontal="center" vertical="center"/>
      <protection hidden="1"/>
    </xf>
    <xf numFmtId="0" fontId="443" fillId="21" borderId="0" xfId="60" applyFont="1" applyFill="1" applyAlignment="1" applyProtection="1">
      <alignment horizontal="left" vertical="center"/>
      <protection locked="0"/>
    </xf>
    <xf numFmtId="0" fontId="458" fillId="21" borderId="0" xfId="60" applyFont="1" applyFill="1" applyAlignment="1">
      <alignment vertical="center"/>
    </xf>
    <xf numFmtId="0" fontId="566" fillId="149" borderId="0" xfId="100" applyFont="1" applyFill="1" applyAlignment="1">
      <alignment horizontal="right" vertical="center"/>
    </xf>
    <xf numFmtId="0" fontId="567" fillId="21" borderId="0" xfId="90" applyFont="1" applyFill="1" applyAlignment="1">
      <alignment vertical="center"/>
    </xf>
    <xf numFmtId="0" fontId="75" fillId="0" borderId="0" xfId="60" applyFont="1"/>
    <xf numFmtId="0" fontId="560" fillId="130" borderId="105" xfId="60" applyFont="1" applyFill="1" applyBorder="1" applyAlignment="1" applyProtection="1">
      <alignment horizontal="center" vertical="center"/>
      <protection hidden="1"/>
    </xf>
    <xf numFmtId="0" fontId="560" fillId="21" borderId="0" xfId="60" applyFont="1" applyFill="1" applyAlignment="1" applyProtection="1">
      <alignment horizontal="left" vertical="center"/>
      <protection locked="0"/>
    </xf>
    <xf numFmtId="0" fontId="592" fillId="21" borderId="0" xfId="100" applyFont="1" applyFill="1" applyAlignment="1">
      <alignment horizontal="justify" vertical="center"/>
    </xf>
    <xf numFmtId="0" fontId="591" fillId="21" borderId="0" xfId="60" applyFont="1" applyFill="1" applyAlignment="1" applyProtection="1">
      <alignment horizontal="center" vertical="center"/>
      <protection hidden="1"/>
    </xf>
    <xf numFmtId="0" fontId="75" fillId="0" borderId="0" xfId="60" applyFont="1" applyAlignment="1">
      <alignment vertical="center"/>
    </xf>
    <xf numFmtId="0" fontId="594" fillId="21" borderId="0" xfId="100" applyFont="1" applyFill="1" applyAlignment="1">
      <alignment horizontal="justify" vertical="center"/>
    </xf>
    <xf numFmtId="0" fontId="250" fillId="21" borderId="0" xfId="60" applyFont="1" applyFill="1" applyAlignment="1" applyProtection="1">
      <alignment horizontal="left" vertical="center"/>
      <protection hidden="1"/>
    </xf>
    <xf numFmtId="0" fontId="593" fillId="21" borderId="0" xfId="60" applyFont="1" applyFill="1" applyAlignment="1" applyProtection="1">
      <alignment horizontal="center" vertical="center"/>
      <protection hidden="1"/>
    </xf>
    <xf numFmtId="0" fontId="593" fillId="21" borderId="0" xfId="60" applyFont="1" applyFill="1" applyAlignment="1" applyProtection="1">
      <alignment horizontal="left" vertical="center"/>
      <protection hidden="1"/>
    </xf>
    <xf numFmtId="0" fontId="596" fillId="21" borderId="105" xfId="60" applyFont="1" applyFill="1" applyBorder="1" applyAlignment="1">
      <alignment horizontal="center" vertical="center"/>
    </xf>
    <xf numFmtId="0" fontId="250" fillId="21" borderId="0" xfId="60" applyFont="1" applyFill="1" applyAlignment="1" applyProtection="1">
      <alignment horizontal="left" vertical="center" wrapText="1"/>
      <protection hidden="1"/>
    </xf>
    <xf numFmtId="0" fontId="62" fillId="21" borderId="0" xfId="60" applyFont="1" applyFill="1" applyAlignment="1" applyProtection="1">
      <alignment horizontal="left" vertical="center"/>
      <protection hidden="1"/>
    </xf>
    <xf numFmtId="0" fontId="458" fillId="21" borderId="0" xfId="60" applyFont="1" applyFill="1"/>
    <xf numFmtId="0" fontId="47" fillId="21" borderId="0" xfId="60" applyFont="1" applyFill="1"/>
    <xf numFmtId="0" fontId="595" fillId="21" borderId="0" xfId="100" applyFont="1" applyFill="1" applyAlignment="1">
      <alignment horizontal="justify" vertical="center"/>
    </xf>
    <xf numFmtId="0" fontId="255" fillId="21" borderId="0" xfId="43" applyFont="1" applyFill="1" applyAlignment="1">
      <alignment vertical="center"/>
    </xf>
    <xf numFmtId="0" fontId="72" fillId="21" borderId="0" xfId="60" applyFont="1" applyFill="1" applyAlignment="1">
      <alignment horizontal="center" vertical="center"/>
    </xf>
    <xf numFmtId="0" fontId="252" fillId="21" borderId="0" xfId="43" applyFont="1" applyFill="1" applyAlignment="1">
      <alignment horizontal="center" vertical="center"/>
    </xf>
    <xf numFmtId="0" fontId="597" fillId="0" borderId="0" xfId="100" applyFont="1" applyAlignment="1">
      <alignment vertical="center" wrapText="1"/>
    </xf>
    <xf numFmtId="0" fontId="426" fillId="21" borderId="0" xfId="43" applyFont="1" applyFill="1" applyAlignment="1">
      <alignment vertical="center"/>
    </xf>
    <xf numFmtId="0" fontId="45" fillId="0" borderId="292" xfId="60" applyFont="1" applyBorder="1" applyAlignment="1">
      <alignment horizontal="left" vertical="center"/>
    </xf>
    <xf numFmtId="0" fontId="426" fillId="21" borderId="291" xfId="43" applyFont="1" applyFill="1" applyBorder="1" applyAlignment="1">
      <alignment vertical="center"/>
    </xf>
    <xf numFmtId="0" fontId="62" fillId="21" borderId="0" xfId="60" applyFont="1" applyFill="1" applyAlignment="1" applyProtection="1">
      <alignment vertical="center" wrapText="1"/>
      <protection hidden="1"/>
    </xf>
    <xf numFmtId="0" fontId="1" fillId="0" borderId="365" xfId="80" applyFont="1" applyBorder="1" applyAlignment="1">
      <alignment vertical="center"/>
    </xf>
    <xf numFmtId="0" fontId="1" fillId="0" borderId="366" xfId="80" applyFont="1" applyBorder="1" applyAlignment="1">
      <alignment vertical="center"/>
    </xf>
    <xf numFmtId="0" fontId="447" fillId="0" borderId="366" xfId="80" applyFont="1" applyBorder="1" applyAlignment="1">
      <alignment vertical="center"/>
    </xf>
    <xf numFmtId="0" fontId="1" fillId="0" borderId="367" xfId="80" applyFont="1" applyBorder="1" applyAlignment="1">
      <alignment vertical="center"/>
    </xf>
    <xf numFmtId="0" fontId="598" fillId="21" borderId="0" xfId="43" applyFont="1" applyFill="1" applyAlignment="1">
      <alignment horizontal="center" vertical="center"/>
    </xf>
    <xf numFmtId="0" fontId="220" fillId="131" borderId="0" xfId="100" applyFont="1" applyFill="1" applyAlignment="1">
      <alignment vertical="center"/>
    </xf>
    <xf numFmtId="0" fontId="567" fillId="21" borderId="0" xfId="90" applyFont="1" applyFill="1" applyBorder="1" applyAlignment="1">
      <alignment vertical="center"/>
    </xf>
    <xf numFmtId="0" fontId="1" fillId="0" borderId="0" xfId="100"/>
    <xf numFmtId="0" fontId="597" fillId="21" borderId="0" xfId="100" applyFont="1" applyFill="1" applyAlignment="1">
      <alignment vertical="center"/>
    </xf>
    <xf numFmtId="0" fontId="255" fillId="21" borderId="0" xfId="60" applyFont="1" applyFill="1"/>
    <xf numFmtId="0" fontId="250" fillId="21" borderId="0" xfId="60" applyFont="1" applyFill="1" applyAlignment="1" applyProtection="1">
      <alignment vertical="center" wrapText="1"/>
      <protection hidden="1"/>
    </xf>
    <xf numFmtId="0" fontId="250" fillId="0" borderId="0" xfId="60" applyFont="1" applyAlignment="1">
      <alignment horizontal="center" vertical="center"/>
    </xf>
    <xf numFmtId="0" fontId="196" fillId="21" borderId="0" xfId="60" applyFont="1" applyFill="1" applyAlignment="1" applyProtection="1">
      <alignment horizontal="left" vertical="center"/>
      <protection hidden="1"/>
    </xf>
    <xf numFmtId="0" fontId="47" fillId="0" borderId="365" xfId="60" applyFont="1" applyBorder="1" applyAlignment="1">
      <alignment vertical="center"/>
    </xf>
    <xf numFmtId="0" fontId="47" fillId="0" borderId="366" xfId="60" applyFont="1" applyBorder="1" applyAlignment="1">
      <alignment vertical="center"/>
    </xf>
    <xf numFmtId="0" fontId="331" fillId="0" borderId="366" xfId="60" applyFont="1" applyBorder="1" applyAlignment="1">
      <alignment vertical="center"/>
    </xf>
    <xf numFmtId="0" fontId="331" fillId="0" borderId="367" xfId="60" applyFont="1" applyBorder="1" applyAlignment="1">
      <alignment vertical="center"/>
    </xf>
    <xf numFmtId="0" fontId="170" fillId="21" borderId="0" xfId="43" applyFont="1" applyFill="1" applyAlignment="1">
      <alignment vertical="center"/>
    </xf>
    <xf numFmtId="0" fontId="250" fillId="21" borderId="0" xfId="60" applyFont="1" applyFill="1" applyAlignment="1">
      <alignment vertical="center"/>
    </xf>
    <xf numFmtId="0" fontId="74" fillId="21" borderId="0" xfId="60" applyFont="1" applyFill="1" applyAlignment="1">
      <alignment vertical="center"/>
    </xf>
    <xf numFmtId="0" fontId="72" fillId="21" borderId="0" xfId="60" applyFont="1" applyFill="1" applyAlignment="1" applyProtection="1">
      <alignment horizontal="center" vertical="center"/>
      <protection hidden="1"/>
    </xf>
    <xf numFmtId="0" fontId="72" fillId="21" borderId="0" xfId="60" applyFont="1" applyFill="1" applyAlignment="1" applyProtection="1">
      <alignment horizontal="left" vertical="center"/>
      <protection hidden="1"/>
    </xf>
    <xf numFmtId="0" fontId="567" fillId="21" borderId="0" xfId="90" applyFont="1" applyFill="1" applyBorder="1" applyAlignment="1" applyProtection="1">
      <alignment horizontal="right" vertical="center"/>
      <protection hidden="1"/>
    </xf>
    <xf numFmtId="0" fontId="599" fillId="21" borderId="0" xfId="90" applyFont="1" applyFill="1" applyAlignment="1">
      <alignment horizontal="left" vertical="center"/>
    </xf>
    <xf numFmtId="0" fontId="599" fillId="0" borderId="0" xfId="90" applyFont="1" applyAlignment="1">
      <alignment horizontal="left" vertical="center"/>
    </xf>
    <xf numFmtId="0" fontId="600" fillId="34" borderId="0" xfId="60" applyFont="1" applyFill="1" applyAlignment="1">
      <alignment horizontal="left" vertical="center"/>
    </xf>
    <xf numFmtId="0" fontId="601" fillId="0" borderId="0" xfId="60" applyFont="1" applyAlignment="1">
      <alignment vertical="center"/>
    </xf>
    <xf numFmtId="0" fontId="480" fillId="53" borderId="220" xfId="101" applyFont="1" applyFill="1" applyBorder="1" applyAlignment="1">
      <alignment horizontal="centerContinuous" vertical="center" wrapText="1"/>
    </xf>
    <xf numFmtId="0" fontId="480" fillId="53" borderId="223" xfId="101" applyFont="1" applyFill="1" applyBorder="1" applyAlignment="1">
      <alignment horizontal="centerContinuous" vertical="center" wrapText="1"/>
    </xf>
    <xf numFmtId="0" fontId="602" fillId="53" borderId="223" xfId="101" applyFont="1" applyFill="1" applyBorder="1" applyAlignment="1">
      <alignment horizontal="centerContinuous" vertical="center" wrapText="1"/>
    </xf>
    <xf numFmtId="0" fontId="603" fillId="53" borderId="223" xfId="102" applyFont="1" applyFill="1" applyBorder="1" applyAlignment="1">
      <alignment horizontal="centerContinuous" vertical="center" wrapText="1"/>
    </xf>
    <xf numFmtId="0" fontId="603" fillId="53" borderId="221" xfId="102" applyFont="1" applyFill="1" applyBorder="1" applyAlignment="1">
      <alignment horizontal="centerContinuous" vertical="center" wrapText="1"/>
    </xf>
    <xf numFmtId="0" fontId="9" fillId="0" borderId="0" xfId="60" applyAlignment="1">
      <alignment horizontal="centerContinuous" vertical="center"/>
    </xf>
    <xf numFmtId="0" fontId="114" fillId="64" borderId="267" xfId="60" applyFont="1" applyFill="1" applyBorder="1" applyAlignment="1">
      <alignment horizontal="center" vertical="center" wrapText="1"/>
    </xf>
    <xf numFmtId="0" fontId="191" fillId="64" borderId="21" xfId="60" applyFont="1" applyFill="1" applyBorder="1" applyAlignment="1">
      <alignment horizontal="center" vertical="center" wrapText="1"/>
    </xf>
    <xf numFmtId="0" fontId="604" fillId="75" borderId="21" xfId="60" applyFont="1" applyFill="1" applyBorder="1" applyAlignment="1">
      <alignment horizontal="center" vertical="center" wrapText="1"/>
    </xf>
    <xf numFmtId="0" fontId="605" fillId="127" borderId="368" xfId="101" applyFont="1" applyFill="1" applyBorder="1" applyAlignment="1">
      <alignment horizontal="centerContinuous" vertical="center"/>
    </xf>
    <xf numFmtId="0" fontId="605" fillId="127" borderId="369" xfId="101" applyFont="1" applyFill="1" applyBorder="1" applyAlignment="1">
      <alignment horizontal="centerContinuous" vertical="center"/>
    </xf>
    <xf numFmtId="0" fontId="605" fillId="127" borderId="370" xfId="101" applyFont="1" applyFill="1" applyBorder="1" applyAlignment="1">
      <alignment horizontal="centerContinuous" vertical="center"/>
    </xf>
    <xf numFmtId="0" fontId="605" fillId="146" borderId="368" xfId="101" applyFont="1" applyFill="1" applyBorder="1" applyAlignment="1">
      <alignment horizontal="centerContinuous" vertical="center"/>
    </xf>
    <xf numFmtId="0" fontId="605" fillId="146" borderId="369" xfId="101" applyFont="1" applyFill="1" applyBorder="1" applyAlignment="1">
      <alignment horizontal="centerContinuous" vertical="center"/>
    </xf>
    <xf numFmtId="0" fontId="605" fillId="146" borderId="370" xfId="101" applyFont="1" applyFill="1" applyBorder="1" applyAlignment="1">
      <alignment horizontal="centerContinuous" vertical="center"/>
    </xf>
    <xf numFmtId="0" fontId="606" fillId="77" borderId="197" xfId="60" applyFont="1" applyFill="1" applyBorder="1" applyAlignment="1">
      <alignment horizontal="center" vertical="center"/>
    </xf>
    <xf numFmtId="0" fontId="607" fillId="77" borderId="0" xfId="60" quotePrefix="1" applyFont="1" applyFill="1" applyAlignment="1">
      <alignment horizontal="center" vertical="center"/>
    </xf>
    <xf numFmtId="0" fontId="608" fillId="75" borderId="0" xfId="60" applyFont="1" applyFill="1" applyAlignment="1">
      <alignment horizontal="center" vertical="center"/>
    </xf>
    <xf numFmtId="0" fontId="609" fillId="0" borderId="0" xfId="60" applyFont="1" applyAlignment="1">
      <alignment horizontal="centerContinuous" vertical="center"/>
    </xf>
    <xf numFmtId="0" fontId="43" fillId="0" borderId="0" xfId="60" applyFont="1" applyAlignment="1">
      <alignment horizontal="centerContinuous" vertical="center"/>
    </xf>
    <xf numFmtId="0" fontId="43" fillId="0" borderId="198" xfId="60" applyFont="1" applyBorder="1" applyAlignment="1">
      <alignment horizontal="centerContinuous" vertical="center"/>
    </xf>
    <xf numFmtId="0" fontId="610" fillId="75" borderId="0" xfId="60" applyFont="1" applyFill="1" applyAlignment="1">
      <alignment horizontal="center" vertical="center"/>
    </xf>
    <xf numFmtId="0" fontId="611" fillId="0" borderId="0" xfId="60" applyFont="1" applyAlignment="1">
      <alignment horizontal="centerContinuous" vertical="center" wrapText="1"/>
    </xf>
    <xf numFmtId="0" fontId="611" fillId="0" borderId="198" xfId="60" applyFont="1" applyBorder="1" applyAlignment="1">
      <alignment horizontal="centerContinuous" vertical="center" wrapText="1"/>
    </xf>
    <xf numFmtId="0" fontId="43" fillId="0" borderId="0" xfId="60" applyFont="1" applyAlignment="1">
      <alignment vertical="center"/>
    </xf>
    <xf numFmtId="0" fontId="9" fillId="0" borderId="197" xfId="60" applyBorder="1" applyAlignment="1">
      <alignment vertical="center"/>
    </xf>
    <xf numFmtId="0" fontId="9" fillId="0" borderId="198" xfId="60" applyBorder="1" applyAlignment="1">
      <alignment vertical="center"/>
    </xf>
    <xf numFmtId="0" fontId="37" fillId="0" borderId="0" xfId="81" applyFont="1"/>
    <xf numFmtId="0" fontId="179" fillId="0" borderId="0" xfId="81" applyFont="1"/>
    <xf numFmtId="0" fontId="36" fillId="0" borderId="197" xfId="60" applyFont="1" applyBorder="1" applyAlignment="1">
      <alignment horizontal="center" vertical="center"/>
    </xf>
    <xf numFmtId="0" fontId="36" fillId="0" borderId="318" xfId="60" applyFont="1" applyBorder="1" applyAlignment="1">
      <alignment horizontal="center" vertical="center"/>
    </xf>
    <xf numFmtId="0" fontId="43" fillId="0" borderId="197" xfId="60" applyFont="1" applyBorder="1" applyAlignment="1">
      <alignment horizontal="center" vertical="center"/>
    </xf>
    <xf numFmtId="0" fontId="183" fillId="0" borderId="0" xfId="60" quotePrefix="1" applyFont="1" applyAlignment="1">
      <alignment horizontal="center" vertical="center"/>
    </xf>
    <xf numFmtId="0" fontId="612" fillId="0" borderId="0" xfId="60" applyFont="1" applyAlignment="1">
      <alignment horizontal="center" vertical="center"/>
    </xf>
    <xf numFmtId="0" fontId="43" fillId="0" borderId="318" xfId="60" applyFont="1" applyBorder="1" applyAlignment="1">
      <alignment horizontal="center" vertical="center"/>
    </xf>
    <xf numFmtId="0" fontId="612" fillId="0" borderId="275" xfId="60" applyFont="1" applyBorder="1" applyAlignment="1">
      <alignment horizontal="center" vertical="center"/>
    </xf>
    <xf numFmtId="0" fontId="43" fillId="0" borderId="0" xfId="60" applyFont="1" applyAlignment="1">
      <alignment horizontal="center" vertical="center"/>
    </xf>
    <xf numFmtId="0" fontId="612" fillId="0" borderId="198" xfId="60" applyFont="1" applyBorder="1" applyAlignment="1">
      <alignment horizontal="center" vertical="center"/>
    </xf>
    <xf numFmtId="0" fontId="613" fillId="0" borderId="0" xfId="60" applyFont="1" applyAlignment="1">
      <alignment horizontal="center" vertical="center"/>
    </xf>
    <xf numFmtId="0" fontId="613" fillId="0" borderId="275" xfId="60" applyFont="1" applyBorder="1" applyAlignment="1">
      <alignment horizontal="center" vertical="center"/>
    </xf>
    <xf numFmtId="0" fontId="613" fillId="0" borderId="198" xfId="60" applyFont="1" applyBorder="1" applyAlignment="1">
      <alignment horizontal="center" vertical="center"/>
    </xf>
    <xf numFmtId="0" fontId="614" fillId="0" borderId="0" xfId="81" applyFont="1" applyAlignment="1">
      <alignment horizontal="right" vertical="center"/>
    </xf>
    <xf numFmtId="0" fontId="142" fillId="0" borderId="371" xfId="81" applyFont="1" applyBorder="1" applyAlignment="1">
      <alignment horizontal="center" vertical="center" wrapText="1"/>
    </xf>
    <xf numFmtId="0" fontId="142" fillId="0" borderId="0" xfId="81" applyFont="1" applyAlignment="1">
      <alignment horizontal="center" vertical="center" wrapText="1"/>
    </xf>
    <xf numFmtId="0" fontId="615" fillId="0" borderId="267" xfId="81" applyFont="1" applyBorder="1" applyAlignment="1">
      <alignment horizontal="center" vertical="center"/>
    </xf>
    <xf numFmtId="0" fontId="615" fillId="0" borderId="22" xfId="81" applyFont="1" applyBorder="1" applyAlignment="1">
      <alignment horizontal="center" vertical="center"/>
    </xf>
    <xf numFmtId="0" fontId="616" fillId="0" borderId="0" xfId="81" applyFont="1" applyAlignment="1">
      <alignment horizontal="center" vertical="center"/>
    </xf>
    <xf numFmtId="0" fontId="615" fillId="0" borderId="267" xfId="81" quotePrefix="1" applyFont="1" applyBorder="1" applyAlignment="1">
      <alignment horizontal="center" vertical="center"/>
    </xf>
    <xf numFmtId="0" fontId="121" fillId="0" borderId="0" xfId="81" applyFont="1" applyAlignment="1">
      <alignment horizontal="right"/>
    </xf>
    <xf numFmtId="0" fontId="43" fillId="0" borderId="0" xfId="81" applyFont="1"/>
    <xf numFmtId="0" fontId="615" fillId="0" borderId="313" xfId="81" applyFont="1" applyBorder="1" applyAlignment="1">
      <alignment horizontal="center" vertical="center"/>
    </xf>
    <xf numFmtId="0" fontId="615" fillId="0" borderId="315" xfId="81" applyFont="1" applyBorder="1" applyAlignment="1">
      <alignment horizontal="center" vertical="center"/>
    </xf>
    <xf numFmtId="0" fontId="615" fillId="0" borderId="313" xfId="81" quotePrefix="1" applyFont="1" applyBorder="1" applyAlignment="1">
      <alignment horizontal="center" vertical="center"/>
    </xf>
    <xf numFmtId="0" fontId="171" fillId="0" borderId="371" xfId="81" applyFont="1" applyBorder="1" applyAlignment="1">
      <alignment horizontal="center" vertical="center"/>
    </xf>
    <xf numFmtId="0" fontId="171" fillId="0" borderId="0" xfId="81" applyFont="1" applyAlignment="1">
      <alignment horizontal="center" vertical="center"/>
    </xf>
    <xf numFmtId="0" fontId="617" fillId="0" borderId="0" xfId="81" applyFont="1" applyAlignment="1">
      <alignment horizontal="right" vertical="center"/>
    </xf>
    <xf numFmtId="0" fontId="171" fillId="0" borderId="0" xfId="81" applyFont="1"/>
    <xf numFmtId="0" fontId="618" fillId="0" borderId="267" xfId="81" applyFont="1" applyBorder="1" applyAlignment="1">
      <alignment horizontal="center" vertical="center"/>
    </xf>
    <xf numFmtId="0" fontId="618" fillId="0" borderId="22" xfId="81" applyFont="1" applyBorder="1" applyAlignment="1">
      <alignment horizontal="center" vertical="center"/>
    </xf>
    <xf numFmtId="0" fontId="618" fillId="0" borderId="0" xfId="81" applyFont="1" applyAlignment="1">
      <alignment horizontal="center" vertical="center"/>
    </xf>
    <xf numFmtId="0" fontId="618" fillId="0" borderId="371" xfId="81" applyFont="1" applyBorder="1" applyAlignment="1">
      <alignment horizontal="center" vertical="center"/>
    </xf>
    <xf numFmtId="0" fontId="618" fillId="0" borderId="313" xfId="81" applyFont="1" applyBorder="1" applyAlignment="1">
      <alignment horizontal="center" vertical="center"/>
    </xf>
    <xf numFmtId="0" fontId="618" fillId="0" borderId="315" xfId="81" applyFont="1" applyBorder="1" applyAlignment="1">
      <alignment horizontal="center" vertical="center"/>
    </xf>
    <xf numFmtId="0" fontId="619" fillId="0" borderId="371" xfId="81" applyFont="1" applyBorder="1" applyAlignment="1">
      <alignment horizontal="center" vertical="center"/>
    </xf>
    <xf numFmtId="0" fontId="619" fillId="0" borderId="0" xfId="81" applyFont="1" applyAlignment="1">
      <alignment horizontal="center" vertical="center"/>
    </xf>
    <xf numFmtId="0" fontId="619" fillId="0" borderId="267" xfId="81" applyFont="1" applyBorder="1" applyAlignment="1">
      <alignment horizontal="center" vertical="center"/>
    </xf>
    <xf numFmtId="0" fontId="619" fillId="0" borderId="22" xfId="81" applyFont="1" applyBorder="1" applyAlignment="1">
      <alignment horizontal="center" vertical="center"/>
    </xf>
    <xf numFmtId="0" fontId="619" fillId="0" borderId="313" xfId="81" applyFont="1" applyBorder="1" applyAlignment="1">
      <alignment horizontal="center" vertical="center"/>
    </xf>
    <xf numFmtId="0" fontId="619" fillId="0" borderId="315" xfId="81" applyFont="1" applyBorder="1" applyAlignment="1">
      <alignment horizontal="center" vertical="center"/>
    </xf>
    <xf numFmtId="0" fontId="620" fillId="0" borderId="371" xfId="81" applyFont="1" applyBorder="1" applyAlignment="1">
      <alignment horizontal="center" vertical="center"/>
    </xf>
    <xf numFmtId="0" fontId="620" fillId="0" borderId="0" xfId="81" applyFont="1" applyAlignment="1">
      <alignment horizontal="center" vertical="center"/>
    </xf>
    <xf numFmtId="0" fontId="620" fillId="0" borderId="267" xfId="81" applyFont="1" applyBorder="1" applyAlignment="1">
      <alignment horizontal="center" vertical="center"/>
    </xf>
    <xf numFmtId="0" fontId="620" fillId="0" borderId="22" xfId="81" applyFont="1" applyBorder="1" applyAlignment="1">
      <alignment horizontal="center" vertical="center"/>
    </xf>
    <xf numFmtId="0" fontId="621" fillId="0" borderId="371" xfId="81" applyFont="1" applyBorder="1" applyAlignment="1">
      <alignment horizontal="center" vertical="center"/>
    </xf>
    <xf numFmtId="0" fontId="621" fillId="0" borderId="0" xfId="81" applyFont="1" applyAlignment="1">
      <alignment horizontal="center" vertical="center"/>
    </xf>
    <xf numFmtId="0" fontId="620" fillId="0" borderId="313" xfId="81" applyFont="1" applyBorder="1" applyAlignment="1">
      <alignment horizontal="center" vertical="center"/>
    </xf>
    <xf numFmtId="0" fontId="620" fillId="0" borderId="315" xfId="81" applyFont="1" applyBorder="1" applyAlignment="1">
      <alignment horizontal="center" vertical="center"/>
    </xf>
    <xf numFmtId="0" fontId="622" fillId="0" borderId="0" xfId="60" applyFont="1" applyAlignment="1">
      <alignment horizontal="center" vertical="center"/>
    </xf>
    <xf numFmtId="0" fontId="621" fillId="0" borderId="267" xfId="81" applyFont="1" applyBorder="1" applyAlignment="1">
      <alignment horizontal="center" vertical="center"/>
    </xf>
    <xf numFmtId="0" fontId="621" fillId="0" borderId="22" xfId="81" applyFont="1" applyBorder="1" applyAlignment="1">
      <alignment horizontal="center" vertical="center"/>
    </xf>
    <xf numFmtId="0" fontId="143" fillId="0" borderId="371" xfId="81" applyFont="1" applyBorder="1" applyAlignment="1">
      <alignment horizontal="center" vertical="center" wrapText="1"/>
    </xf>
    <xf numFmtId="0" fontId="143" fillId="0" borderId="0" xfId="81" applyFont="1" applyAlignment="1">
      <alignment horizontal="center" vertical="center" wrapText="1"/>
    </xf>
    <xf numFmtId="0" fontId="621" fillId="0" borderId="313" xfId="81" applyFont="1" applyBorder="1" applyAlignment="1">
      <alignment horizontal="center" vertical="center"/>
    </xf>
    <xf numFmtId="0" fontId="621" fillId="0" borderId="315" xfId="81" applyFont="1" applyBorder="1" applyAlignment="1">
      <alignment horizontal="center" vertical="center"/>
    </xf>
    <xf numFmtId="0" fontId="38" fillId="0" borderId="0" xfId="81" applyFont="1"/>
    <xf numFmtId="0" fontId="623" fillId="0" borderId="371" xfId="81" applyFont="1" applyBorder="1" applyAlignment="1">
      <alignment horizontal="center" vertical="center"/>
    </xf>
    <xf numFmtId="0" fontId="623" fillId="0" borderId="0" xfId="81" applyFont="1" applyAlignment="1">
      <alignment horizontal="center" vertical="center"/>
    </xf>
    <xf numFmtId="0" fontId="623" fillId="0" borderId="0" xfId="81" applyFont="1"/>
    <xf numFmtId="0" fontId="624" fillId="0" borderId="371" xfId="81" applyFont="1" applyBorder="1" applyAlignment="1">
      <alignment horizontal="center" vertical="center"/>
    </xf>
    <xf numFmtId="0" fontId="624" fillId="0" borderId="0" xfId="81" applyFont="1" applyAlignment="1">
      <alignment horizontal="center" vertical="center"/>
    </xf>
    <xf numFmtId="0" fontId="624" fillId="0" borderId="372" xfId="81" applyFont="1" applyBorder="1" applyAlignment="1">
      <alignment horizontal="center" vertical="center"/>
    </xf>
    <xf numFmtId="0" fontId="624" fillId="0" borderId="28" xfId="81" applyFont="1" applyBorder="1" applyAlignment="1">
      <alignment horizontal="center" vertical="center"/>
    </xf>
    <xf numFmtId="0" fontId="623" fillId="0" borderId="373" xfId="81" applyFont="1" applyBorder="1"/>
    <xf numFmtId="0" fontId="625" fillId="0" borderId="28" xfId="81" applyFont="1" applyBorder="1" applyAlignment="1">
      <alignment horizontal="center" vertical="center"/>
    </xf>
    <xf numFmtId="0" fontId="625" fillId="0" borderId="0" xfId="81" applyFont="1" applyAlignment="1">
      <alignment horizontal="center" vertical="center"/>
    </xf>
    <xf numFmtId="0" fontId="626" fillId="0" borderId="28" xfId="81" applyFont="1" applyBorder="1" applyAlignment="1">
      <alignment horizontal="center" vertical="center"/>
    </xf>
    <xf numFmtId="0" fontId="626" fillId="0" borderId="0" xfId="81" applyFont="1" applyAlignment="1">
      <alignment horizontal="center" vertical="center"/>
    </xf>
    <xf numFmtId="0" fontId="120" fillId="0" borderId="0" xfId="60" applyFont="1" applyAlignment="1">
      <alignment vertical="center"/>
    </xf>
    <xf numFmtId="0" fontId="627" fillId="0" borderId="28" xfId="81" applyFont="1" applyBorder="1" applyAlignment="1">
      <alignment horizontal="center" vertical="center"/>
    </xf>
    <xf numFmtId="0" fontId="627" fillId="0" borderId="0" xfId="81" applyFont="1" applyAlignment="1">
      <alignment horizontal="center" vertical="center"/>
    </xf>
    <xf numFmtId="0" fontId="41" fillId="0" borderId="0" xfId="81" applyFont="1" applyAlignment="1">
      <alignment horizontal="left"/>
    </xf>
    <xf numFmtId="0" fontId="121" fillId="0" borderId="0" xfId="60" applyFont="1" applyAlignment="1">
      <alignment horizontal="center" vertical="center"/>
    </xf>
    <xf numFmtId="0" fontId="40" fillId="0" borderId="0" xfId="60" applyFont="1" applyAlignment="1">
      <alignment horizontal="center" vertical="center"/>
    </xf>
    <xf numFmtId="0" fontId="143" fillId="0" borderId="28" xfId="81" applyFont="1" applyBorder="1" applyAlignment="1">
      <alignment horizontal="center" vertical="center" wrapText="1"/>
    </xf>
    <xf numFmtId="0" fontId="171" fillId="0" borderId="28" xfId="81" applyFont="1" applyBorder="1" applyAlignment="1">
      <alignment horizontal="center" vertical="center"/>
    </xf>
    <xf numFmtId="0" fontId="618" fillId="0" borderId="28" xfId="81" applyFont="1" applyBorder="1" applyAlignment="1">
      <alignment horizontal="center" vertical="center"/>
    </xf>
    <xf numFmtId="0" fontId="618" fillId="0" borderId="372" xfId="81" applyFont="1" applyBorder="1" applyAlignment="1">
      <alignment horizontal="center" vertical="center"/>
    </xf>
    <xf numFmtId="0" fontId="171" fillId="0" borderId="373" xfId="81" applyFont="1" applyBorder="1"/>
    <xf numFmtId="0" fontId="619" fillId="0" borderId="28" xfId="81" applyFont="1" applyBorder="1" applyAlignment="1">
      <alignment horizontal="center" vertical="center"/>
    </xf>
    <xf numFmtId="0" fontId="620" fillId="0" borderId="28" xfId="81" applyFont="1" applyBorder="1" applyAlignment="1">
      <alignment horizontal="center" vertical="center"/>
    </xf>
    <xf numFmtId="0" fontId="43" fillId="0" borderId="313" xfId="60" applyFont="1" applyBorder="1" applyAlignment="1">
      <alignment vertical="center"/>
    </xf>
    <xf numFmtId="0" fontId="43" fillId="0" borderId="314" xfId="60" applyFont="1" applyBorder="1" applyAlignment="1">
      <alignment vertical="center"/>
    </xf>
    <xf numFmtId="0" fontId="43" fillId="0" borderId="315" xfId="60" applyFont="1" applyBorder="1" applyAlignment="1">
      <alignment vertical="center"/>
    </xf>
    <xf numFmtId="0" fontId="43" fillId="72" borderId="0" xfId="60" applyFont="1" applyFill="1" applyAlignment="1">
      <alignment vertical="center"/>
    </xf>
    <xf numFmtId="0" fontId="621" fillId="0" borderId="28" xfId="81" applyFont="1" applyBorder="1" applyAlignment="1">
      <alignment horizontal="center" vertical="center"/>
    </xf>
    <xf numFmtId="0" fontId="628" fillId="143" borderId="368" xfId="101" applyFont="1" applyFill="1" applyBorder="1" applyAlignment="1">
      <alignment horizontal="centerContinuous" vertical="center"/>
    </xf>
    <xf numFmtId="0" fontId="628" fillId="143" borderId="369" xfId="101" applyFont="1" applyFill="1" applyBorder="1" applyAlignment="1">
      <alignment horizontal="centerContinuous" vertical="center"/>
    </xf>
    <xf numFmtId="0" fontId="628" fillId="143" borderId="370" xfId="101" applyFont="1" applyFill="1" applyBorder="1" applyAlignment="1">
      <alignment horizontal="centerContinuous" vertical="center"/>
    </xf>
    <xf numFmtId="0" fontId="628" fillId="53" borderId="368" xfId="101" applyFont="1" applyFill="1" applyBorder="1" applyAlignment="1">
      <alignment horizontal="centerContinuous" vertical="center"/>
    </xf>
    <xf numFmtId="0" fontId="628" fillId="53" borderId="369" xfId="101" applyFont="1" applyFill="1" applyBorder="1" applyAlignment="1">
      <alignment horizontal="centerContinuous" vertical="center"/>
    </xf>
    <xf numFmtId="0" fontId="628" fillId="53" borderId="370" xfId="101" applyFont="1" applyFill="1" applyBorder="1" applyAlignment="1">
      <alignment horizontal="centerContinuous" vertical="center"/>
    </xf>
    <xf numFmtId="0" fontId="629" fillId="75" borderId="0" xfId="60" applyFont="1" applyFill="1" applyAlignment="1">
      <alignment horizontal="center" vertical="center"/>
    </xf>
    <xf numFmtId="0" fontId="609" fillId="0" borderId="0" xfId="60" applyFont="1" applyAlignment="1">
      <alignment horizontal="centerContinuous" vertical="center" wrapText="1"/>
    </xf>
    <xf numFmtId="0" fontId="43" fillId="0" borderId="0" xfId="60" applyFont="1" applyAlignment="1">
      <alignment horizontal="centerContinuous" vertical="center" wrapText="1"/>
    </xf>
    <xf numFmtId="0" fontId="43" fillId="0" borderId="198" xfId="60" applyFont="1" applyBorder="1" applyAlignment="1">
      <alignment horizontal="centerContinuous" vertical="center" wrapText="1"/>
    </xf>
    <xf numFmtId="0" fontId="630" fillId="75" borderId="0" xfId="60" applyFont="1" applyFill="1" applyAlignment="1">
      <alignment horizontal="center" vertical="center"/>
    </xf>
    <xf numFmtId="0" fontId="631" fillId="0" borderId="0" xfId="60" applyFont="1" applyAlignment="1">
      <alignment horizontal="center" vertical="center"/>
    </xf>
    <xf numFmtId="0" fontId="631" fillId="0" borderId="275" xfId="60" applyFont="1" applyBorder="1" applyAlignment="1">
      <alignment horizontal="center" vertical="center"/>
    </xf>
    <xf numFmtId="0" fontId="631" fillId="0" borderId="198" xfId="60" applyFont="1" applyBorder="1" applyAlignment="1">
      <alignment horizontal="center" vertical="center"/>
    </xf>
    <xf numFmtId="0" fontId="632" fillId="0" borderId="0" xfId="60" applyFont="1" applyAlignment="1">
      <alignment horizontal="center" vertical="center"/>
    </xf>
    <xf numFmtId="0" fontId="632" fillId="0" borderId="275" xfId="60" applyFont="1" applyBorder="1" applyAlignment="1">
      <alignment horizontal="center" vertical="center"/>
    </xf>
    <xf numFmtId="0" fontId="632" fillId="0" borderId="198" xfId="60" applyFont="1" applyBorder="1" applyAlignment="1">
      <alignment horizontal="center" vertical="center"/>
    </xf>
    <xf numFmtId="0" fontId="171" fillId="0" borderId="0" xfId="81" applyFont="1" applyAlignment="1">
      <alignment horizontal="right"/>
    </xf>
    <xf numFmtId="0" fontId="635" fillId="0" borderId="0" xfId="81" applyFont="1" applyAlignment="1">
      <alignment horizontal="center" vertical="center"/>
    </xf>
    <xf numFmtId="0" fontId="35" fillId="0" borderId="0" xfId="60" applyFont="1" applyAlignment="1">
      <alignment vertical="center"/>
    </xf>
    <xf numFmtId="0" fontId="636" fillId="0" borderId="0" xfId="60" applyFont="1" applyAlignment="1">
      <alignment vertical="center"/>
    </xf>
    <xf numFmtId="0" fontId="637" fillId="0" borderId="0" xfId="60" applyFont="1" applyAlignment="1">
      <alignment horizontal="center" vertical="center"/>
    </xf>
    <xf numFmtId="0" fontId="638" fillId="0" borderId="0" xfId="60" applyFont="1" applyAlignment="1">
      <alignment horizontal="center" vertical="center"/>
    </xf>
    <xf numFmtId="0" fontId="639" fillId="21" borderId="0" xfId="60" applyFont="1" applyFill="1" applyAlignment="1">
      <alignment horizontal="center" vertical="center"/>
    </xf>
    <xf numFmtId="0" fontId="640" fillId="21" borderId="0" xfId="60" applyFont="1" applyFill="1" applyAlignment="1">
      <alignment horizontal="center" vertical="center"/>
    </xf>
    <xf numFmtId="0" fontId="566" fillId="23" borderId="0" xfId="60" applyFont="1" applyFill="1" applyAlignment="1">
      <alignment horizontal="center" vertical="center"/>
    </xf>
    <xf numFmtId="0" fontId="641" fillId="21" borderId="0" xfId="60" applyFont="1" applyFill="1" applyAlignment="1">
      <alignment horizontal="center" vertical="center"/>
    </xf>
    <xf numFmtId="0" fontId="642" fillId="21" borderId="0" xfId="60" applyFont="1" applyFill="1" applyAlignment="1">
      <alignment horizontal="center" vertical="center"/>
    </xf>
    <xf numFmtId="0" fontId="643" fillId="21" borderId="0" xfId="60" applyFont="1" applyFill="1" applyAlignment="1">
      <alignment horizontal="center" vertical="center"/>
    </xf>
    <xf numFmtId="0" fontId="644" fillId="0" borderId="0" xfId="60" applyFont="1" applyAlignment="1">
      <alignment horizontal="center" vertical="center"/>
    </xf>
    <xf numFmtId="0" fontId="268" fillId="0" borderId="0" xfId="60" applyFont="1" applyAlignment="1">
      <alignment horizontal="center" vertical="center"/>
    </xf>
    <xf numFmtId="0" fontId="566" fillId="25" borderId="0" xfId="60" applyFont="1" applyFill="1" applyAlignment="1">
      <alignment horizontal="center" vertical="center"/>
    </xf>
    <xf numFmtId="0" fontId="645" fillId="0" borderId="0" xfId="60" applyFont="1" applyAlignment="1">
      <alignment horizontal="center" vertical="center"/>
    </xf>
    <xf numFmtId="0" fontId="646" fillId="0" borderId="0" xfId="60" applyFont="1" applyAlignment="1">
      <alignment horizontal="center" vertical="center"/>
    </xf>
    <xf numFmtId="0" fontId="566" fillId="24" borderId="0" xfId="60" applyFont="1" applyFill="1" applyAlignment="1">
      <alignment horizontal="center" vertical="center"/>
    </xf>
    <xf numFmtId="0" fontId="647" fillId="0" borderId="0" xfId="60" applyFont="1" applyAlignment="1">
      <alignment horizontal="center" vertical="center"/>
    </xf>
    <xf numFmtId="0" fontId="566" fillId="26" borderId="0" xfId="60" applyFont="1" applyFill="1" applyAlignment="1">
      <alignment horizontal="center" vertical="center"/>
    </xf>
    <xf numFmtId="0" fontId="648" fillId="0" borderId="0" xfId="60" applyFont="1" applyAlignment="1">
      <alignment horizontal="center" vertical="center"/>
    </xf>
    <xf numFmtId="0" fontId="566" fillId="22" borderId="0" xfId="60" applyFont="1" applyFill="1" applyAlignment="1">
      <alignment horizontal="center" vertical="center"/>
    </xf>
    <xf numFmtId="0" fontId="649" fillId="0" borderId="0" xfId="60" applyFont="1" applyAlignment="1">
      <alignment horizontal="center" vertical="center"/>
    </xf>
    <xf numFmtId="0" fontId="566" fillId="27" borderId="0" xfId="60" applyFont="1" applyFill="1" applyAlignment="1">
      <alignment horizontal="center" vertical="center"/>
    </xf>
    <xf numFmtId="0" fontId="650" fillId="21" borderId="0" xfId="60" applyFont="1" applyFill="1" applyAlignment="1">
      <alignment horizontal="center" vertical="center"/>
    </xf>
    <xf numFmtId="0" fontId="566" fillId="28" borderId="0" xfId="60" applyFont="1" applyFill="1" applyAlignment="1">
      <alignment horizontal="center" vertical="center"/>
    </xf>
    <xf numFmtId="0" fontId="651" fillId="0" borderId="0" xfId="60" applyFont="1" applyAlignment="1">
      <alignment horizontal="center" vertical="center"/>
    </xf>
    <xf numFmtId="0" fontId="566" fillId="29" borderId="0" xfId="60" applyFont="1" applyFill="1" applyAlignment="1">
      <alignment horizontal="center" vertical="center"/>
    </xf>
    <xf numFmtId="0" fontId="652" fillId="0" borderId="0" xfId="60" applyFont="1" applyAlignment="1">
      <alignment horizontal="center" vertical="center"/>
    </xf>
    <xf numFmtId="0" fontId="566" fillId="30" borderId="0" xfId="60" applyFont="1" applyFill="1" applyAlignment="1">
      <alignment horizontal="center" vertical="center"/>
    </xf>
    <xf numFmtId="0" fontId="653" fillId="0" borderId="0" xfId="60" applyFont="1" applyAlignment="1">
      <alignment horizontal="center" vertical="center"/>
    </xf>
    <xf numFmtId="0" fontId="654" fillId="0" borderId="0" xfId="60" applyFont="1" applyAlignment="1">
      <alignment horizontal="center" vertical="center"/>
    </xf>
    <xf numFmtId="0" fontId="655" fillId="0" borderId="0" xfId="60" applyFont="1" applyAlignment="1">
      <alignment horizontal="center" vertical="center"/>
    </xf>
    <xf numFmtId="0" fontId="656" fillId="0" borderId="0" xfId="60" applyFont="1" applyAlignment="1">
      <alignment horizontal="center" vertical="center"/>
    </xf>
    <xf numFmtId="0" fontId="657" fillId="0" borderId="0" xfId="60" applyFont="1" applyAlignment="1">
      <alignment horizontal="center" vertical="center"/>
    </xf>
    <xf numFmtId="0" fontId="658" fillId="0" borderId="0" xfId="60" applyFont="1" applyAlignment="1">
      <alignment horizontal="center" vertical="center"/>
    </xf>
    <xf numFmtId="0" fontId="659" fillId="0" borderId="0" xfId="60" applyFont="1" applyAlignment="1">
      <alignment horizontal="center" vertical="center"/>
    </xf>
    <xf numFmtId="0" fontId="114" fillId="0" borderId="0" xfId="60" applyFont="1" applyAlignment="1">
      <alignment vertical="center"/>
    </xf>
    <xf numFmtId="0" fontId="9" fillId="0" borderId="313" xfId="60" applyBorder="1" applyAlignment="1">
      <alignment vertical="center"/>
    </xf>
    <xf numFmtId="0" fontId="9" fillId="0" borderId="314" xfId="60" applyBorder="1" applyAlignment="1">
      <alignment vertical="center"/>
    </xf>
    <xf numFmtId="0" fontId="9" fillId="0" borderId="315" xfId="60" applyBorder="1" applyAlignment="1">
      <alignment vertical="center"/>
    </xf>
    <xf numFmtId="0" fontId="114" fillId="72" borderId="0" xfId="60" applyFont="1" applyFill="1" applyAlignment="1">
      <alignment vertical="center"/>
    </xf>
    <xf numFmtId="0" fontId="660" fillId="0" borderId="0" xfId="60" applyFont="1" applyAlignment="1">
      <alignment horizontal="center" vertical="center"/>
    </xf>
    <xf numFmtId="0" fontId="661" fillId="0" borderId="0" xfId="60" applyFont="1" applyAlignment="1">
      <alignment horizontal="center" vertical="center"/>
    </xf>
    <xf numFmtId="0" fontId="635" fillId="0" borderId="0" xfId="60" applyFont="1"/>
    <xf numFmtId="0" fontId="628" fillId="131" borderId="368" xfId="101" applyFont="1" applyFill="1" applyBorder="1" applyAlignment="1">
      <alignment horizontal="centerContinuous" vertical="center"/>
    </xf>
    <xf numFmtId="0" fontId="628" fillId="131" borderId="369" xfId="101" applyFont="1" applyFill="1" applyBorder="1" applyAlignment="1">
      <alignment horizontal="centerContinuous" vertical="center"/>
    </xf>
    <xf numFmtId="0" fontId="628" fillId="131" borderId="370" xfId="101" applyFont="1" applyFill="1" applyBorder="1" applyAlignment="1">
      <alignment horizontal="centerContinuous" vertical="center"/>
    </xf>
    <xf numFmtId="0" fontId="662" fillId="75" borderId="0" xfId="60" applyFont="1" applyFill="1" applyAlignment="1">
      <alignment horizontal="center" vertical="center"/>
    </xf>
    <xf numFmtId="0" fontId="609" fillId="21" borderId="0" xfId="60" applyFont="1" applyFill="1" applyAlignment="1">
      <alignment horizontal="centerContinuous" vertical="center" wrapText="1"/>
    </xf>
    <xf numFmtId="0" fontId="281" fillId="0" borderId="0" xfId="60" applyFont="1" applyAlignment="1">
      <alignment horizontal="centerContinuous" vertical="center" wrapText="1"/>
    </xf>
    <xf numFmtId="0" fontId="9" fillId="0" borderId="0" xfId="60" applyAlignment="1">
      <alignment horizontal="centerContinuous" vertical="center" wrapText="1"/>
    </xf>
    <xf numFmtId="0" fontId="9" fillId="0" borderId="198" xfId="60" applyBorder="1" applyAlignment="1">
      <alignment horizontal="centerContinuous" vertical="center" wrapText="1"/>
    </xf>
    <xf numFmtId="0" fontId="663" fillId="75" borderId="0" xfId="60" applyFont="1" applyFill="1" applyAlignment="1">
      <alignment horizontal="center" vertical="center"/>
    </xf>
    <xf numFmtId="0" fontId="664" fillId="0" borderId="0" xfId="60" applyFont="1" applyAlignment="1">
      <alignment horizontal="center" vertical="center"/>
    </xf>
    <xf numFmtId="0" fontId="664" fillId="0" borderId="275" xfId="60" applyFont="1" applyBorder="1" applyAlignment="1">
      <alignment horizontal="center" vertical="center"/>
    </xf>
    <xf numFmtId="0" fontId="664" fillId="0" borderId="198" xfId="60" applyFont="1" applyBorder="1" applyAlignment="1">
      <alignment horizontal="center" vertical="center"/>
    </xf>
    <xf numFmtId="0" fontId="665" fillId="0" borderId="0" xfId="60" applyFont="1" applyAlignment="1">
      <alignment horizontal="center" vertical="center"/>
    </xf>
    <xf numFmtId="0" fontId="665" fillId="0" borderId="275" xfId="60" applyFont="1" applyBorder="1" applyAlignment="1">
      <alignment horizontal="center" vertical="center"/>
    </xf>
    <xf numFmtId="0" fontId="665" fillId="0" borderId="198" xfId="60" applyFont="1" applyBorder="1" applyAlignment="1">
      <alignment horizontal="center" vertical="center"/>
    </xf>
    <xf numFmtId="0" fontId="114" fillId="0" borderId="313" xfId="60" applyFont="1" applyBorder="1" applyAlignment="1">
      <alignment vertical="center"/>
    </xf>
    <xf numFmtId="0" fontId="114" fillId="0" borderId="314" xfId="60" applyFont="1" applyBorder="1" applyAlignment="1">
      <alignment vertical="center"/>
    </xf>
    <xf numFmtId="0" fontId="666" fillId="0" borderId="315" xfId="60" applyFont="1" applyBorder="1" applyAlignment="1">
      <alignment horizontal="center" vertical="center"/>
    </xf>
    <xf numFmtId="0" fontId="9" fillId="72" borderId="0" xfId="60" applyFill="1" applyAlignment="1">
      <alignment vertical="center"/>
    </xf>
    <xf numFmtId="0" fontId="114" fillId="0" borderId="315" xfId="60" applyFont="1" applyBorder="1" applyAlignment="1">
      <alignment vertical="center"/>
    </xf>
    <xf numFmtId="0" fontId="605" fillId="30" borderId="368" xfId="101" applyFont="1" applyFill="1" applyBorder="1" applyAlignment="1">
      <alignment horizontal="centerContinuous" vertical="center"/>
    </xf>
    <xf numFmtId="0" fontId="605" fillId="30" borderId="369" xfId="101" applyFont="1" applyFill="1" applyBorder="1" applyAlignment="1">
      <alignment horizontal="centerContinuous" vertical="center"/>
    </xf>
    <xf numFmtId="0" fontId="605" fillId="30" borderId="370" xfId="101" applyFont="1" applyFill="1" applyBorder="1" applyAlignment="1">
      <alignment horizontal="centerContinuous" vertical="center"/>
    </xf>
    <xf numFmtId="0" fontId="667" fillId="75" borderId="0" xfId="60" applyFont="1" applyFill="1" applyAlignment="1">
      <alignment horizontal="center" vertical="center"/>
    </xf>
    <xf numFmtId="0" fontId="668" fillId="75" borderId="0" xfId="60" applyFont="1" applyFill="1" applyAlignment="1">
      <alignment horizontal="center" vertical="center"/>
    </xf>
    <xf numFmtId="0" fontId="669" fillId="0" borderId="0" xfId="60" applyFont="1" applyAlignment="1">
      <alignment horizontal="center" vertical="center"/>
    </xf>
    <xf numFmtId="0" fontId="670" fillId="0" borderId="275" xfId="60" applyFont="1" applyBorder="1" applyAlignment="1">
      <alignment horizontal="center" vertical="center"/>
    </xf>
    <xf numFmtId="0" fontId="670" fillId="0" borderId="0" xfId="60" applyFont="1" applyAlignment="1">
      <alignment horizontal="center" vertical="center"/>
    </xf>
    <xf numFmtId="0" fontId="670" fillId="0" borderId="198" xfId="60" applyFont="1" applyBorder="1" applyAlignment="1">
      <alignment horizontal="center" vertical="center"/>
    </xf>
    <xf numFmtId="0" fontId="671" fillId="0" borderId="0" xfId="60" applyFont="1" applyAlignment="1">
      <alignment horizontal="center" vertical="center"/>
    </xf>
    <xf numFmtId="0" fontId="671" fillId="0" borderId="275" xfId="60" applyFont="1" applyBorder="1" applyAlignment="1">
      <alignment horizontal="center" vertical="center"/>
    </xf>
    <xf numFmtId="0" fontId="671" fillId="0" borderId="198" xfId="60" applyFont="1" applyBorder="1" applyAlignment="1">
      <alignment horizontal="center" vertical="center"/>
    </xf>
    <xf numFmtId="0" fontId="427" fillId="150" borderId="0" xfId="81" applyFont="1" applyFill="1" applyAlignment="1">
      <alignment vertical="center"/>
    </xf>
    <xf numFmtId="0" fontId="672" fillId="150" borderId="0" xfId="81" applyFont="1" applyFill="1" applyAlignment="1">
      <alignment vertical="center"/>
    </xf>
    <xf numFmtId="0" fontId="673" fillId="150" borderId="0" xfId="81" applyFont="1" applyFill="1" applyAlignment="1">
      <alignment vertical="center"/>
    </xf>
    <xf numFmtId="0" fontId="674" fillId="150" borderId="0" xfId="81" applyFont="1" applyFill="1" applyAlignment="1">
      <alignment vertical="center"/>
    </xf>
    <xf numFmtId="0" fontId="74" fillId="21" borderId="0" xfId="81" applyFont="1" applyFill="1" applyAlignment="1">
      <alignment horizontal="center" vertical="center"/>
    </xf>
    <xf numFmtId="0" fontId="675" fillId="21" borderId="0" xfId="81" applyFont="1" applyFill="1" applyAlignment="1">
      <alignment horizontal="center" vertical="center"/>
    </xf>
    <xf numFmtId="0" fontId="47" fillId="21" borderId="0" xfId="81" applyFont="1" applyFill="1" applyAlignment="1">
      <alignment horizontal="left" vertical="center" wrapText="1"/>
    </xf>
    <xf numFmtId="0" fontId="676" fillId="21" borderId="0" xfId="81" applyFont="1" applyFill="1" applyAlignment="1">
      <alignment horizontal="left" vertical="center"/>
    </xf>
    <xf numFmtId="0" fontId="47" fillId="21" borderId="0" xfId="81" applyFont="1" applyFill="1" applyAlignment="1">
      <alignment horizontal="left" vertical="center"/>
    </xf>
    <xf numFmtId="0" fontId="511" fillId="150" borderId="0" xfId="81" applyFont="1" applyFill="1" applyAlignment="1">
      <alignment horizontal="right" vertical="center"/>
    </xf>
    <xf numFmtId="0" fontId="677" fillId="21" borderId="0" xfId="99" applyFont="1" applyFill="1" applyAlignment="1">
      <alignment horizontal="left" vertical="center"/>
    </xf>
    <xf numFmtId="0" fontId="18" fillId="21" borderId="0" xfId="99" applyFill="1" applyAlignment="1">
      <alignment horizontal="left" vertical="center"/>
    </xf>
    <xf numFmtId="0" fontId="18" fillId="21" borderId="0" xfId="99" applyFill="1"/>
    <xf numFmtId="0" fontId="678" fillId="21" borderId="0" xfId="81" applyFont="1" applyFill="1" applyAlignment="1">
      <alignment vertical="center"/>
    </xf>
    <xf numFmtId="0" fontId="530" fillId="21" borderId="0" xfId="81" applyFont="1" applyFill="1" applyAlignment="1">
      <alignment horizontal="right" vertical="center"/>
    </xf>
    <xf numFmtId="0" fontId="47" fillId="21" borderId="0" xfId="81" applyFont="1" applyFill="1" applyAlignment="1">
      <alignment horizontal="right" vertical="center" wrapText="1"/>
    </xf>
    <xf numFmtId="0" fontId="47" fillId="21" borderId="0" xfId="81" applyFont="1" applyFill="1" applyAlignment="1">
      <alignment horizontal="right"/>
    </xf>
    <xf numFmtId="0" fontId="677" fillId="21" borderId="0" xfId="99" applyFont="1" applyFill="1" applyAlignment="1">
      <alignment vertical="center"/>
    </xf>
    <xf numFmtId="0" fontId="679" fillId="21" borderId="0" xfId="81" applyFont="1" applyFill="1" applyAlignment="1">
      <alignment horizontal="right" vertical="center"/>
    </xf>
    <xf numFmtId="0" fontId="680" fillId="21" borderId="0" xfId="81" applyFont="1" applyFill="1" applyAlignment="1">
      <alignment vertical="center"/>
    </xf>
    <xf numFmtId="0" fontId="681" fillId="21" borderId="0" xfId="81" applyFont="1" applyFill="1"/>
    <xf numFmtId="0" fontId="682" fillId="21" borderId="0" xfId="81" applyFont="1" applyFill="1" applyAlignment="1">
      <alignment horizontal="center" vertical="center"/>
    </xf>
    <xf numFmtId="0" fontId="681" fillId="21" borderId="0" xfId="81" applyFont="1" applyFill="1" applyAlignment="1">
      <alignment horizontal="left" vertical="center" wrapText="1"/>
    </xf>
    <xf numFmtId="0" fontId="683" fillId="0" borderId="0" xfId="81" applyFont="1" applyAlignment="1">
      <alignment horizontal="center" vertical="center"/>
    </xf>
    <xf numFmtId="0" fontId="684" fillId="0" borderId="0" xfId="81" applyFont="1" applyAlignment="1">
      <alignment horizontal="left" vertical="center"/>
    </xf>
    <xf numFmtId="0" fontId="74" fillId="0" borderId="0" xfId="81" applyFont="1" applyAlignment="1">
      <alignment horizontal="center" vertical="center"/>
    </xf>
    <xf numFmtId="0" fontId="684" fillId="0" borderId="0" xfId="81" applyFont="1" applyAlignment="1">
      <alignment horizontal="center" vertical="center"/>
    </xf>
    <xf numFmtId="0" fontId="685" fillId="0" borderId="0" xfId="81" applyFont="1" applyAlignment="1">
      <alignment horizontal="center" vertical="center"/>
    </xf>
    <xf numFmtId="0" fontId="135" fillId="0" borderId="0" xfId="81" applyFont="1" applyAlignment="1">
      <alignment horizontal="left" vertical="center"/>
    </xf>
    <xf numFmtId="0" fontId="135" fillId="38" borderId="0" xfId="81" applyFont="1" applyFill="1" applyAlignment="1">
      <alignment horizontal="center" vertical="center"/>
    </xf>
    <xf numFmtId="0" fontId="675" fillId="0" borderId="0" xfId="81" applyFont="1" applyAlignment="1">
      <alignment horizontal="center" vertical="center"/>
    </xf>
    <xf numFmtId="0" fontId="47" fillId="0" borderId="0" xfId="81" applyFont="1" applyAlignment="1">
      <alignment horizontal="left" vertical="center" wrapText="1"/>
    </xf>
    <xf numFmtId="0" fontId="47" fillId="130" borderId="0" xfId="81" applyFont="1" applyFill="1"/>
    <xf numFmtId="0" fontId="686" fillId="130" borderId="0" xfId="99" applyFont="1" applyFill="1" applyAlignment="1">
      <alignment vertical="center"/>
    </xf>
    <xf numFmtId="0" fontId="469" fillId="130" borderId="0" xfId="81" applyFont="1" applyFill="1"/>
    <xf numFmtId="0" fontId="469" fillId="130" borderId="0" xfId="81" applyFont="1" applyFill="1" applyAlignment="1">
      <alignment vertical="center"/>
    </xf>
    <xf numFmtId="0" fontId="108" fillId="130" borderId="0" xfId="81" applyFont="1" applyFill="1" applyAlignment="1">
      <alignment vertical="center"/>
    </xf>
    <xf numFmtId="0" fontId="687" fillId="0" borderId="0" xfId="81" applyFont="1" applyAlignment="1">
      <alignment horizontal="center" vertical="center"/>
    </xf>
    <xf numFmtId="0" fontId="332" fillId="0" borderId="0" xfId="100" applyFont="1" applyAlignment="1">
      <alignment horizontal="center" vertical="center"/>
    </xf>
    <xf numFmtId="0" fontId="688" fillId="34" borderId="0" xfId="100" applyFont="1" applyFill="1" applyAlignment="1">
      <alignment vertical="center"/>
    </xf>
    <xf numFmtId="0" fontId="144" fillId="150" borderId="0" xfId="100" applyFont="1" applyFill="1" applyAlignment="1">
      <alignment horizontal="right" vertical="center"/>
    </xf>
    <xf numFmtId="0" fontId="200" fillId="0" borderId="0" xfId="90"/>
    <xf numFmtId="0" fontId="200" fillId="21" borderId="0" xfId="90" applyFill="1"/>
    <xf numFmtId="0" fontId="1" fillId="0" borderId="0" xfId="100" applyAlignment="1">
      <alignment horizontal="center"/>
    </xf>
    <xf numFmtId="0" fontId="10" fillId="44" borderId="375" xfId="82" applyFill="1" applyBorder="1" applyAlignment="1">
      <alignment vertical="center"/>
    </xf>
    <xf numFmtId="0" fontId="431" fillId="34" borderId="0" xfId="96" applyFont="1" applyFill="1" applyAlignment="1" applyProtection="1">
      <alignment horizontal="left" vertical="center"/>
    </xf>
    <xf numFmtId="0" fontId="434" fillId="30" borderId="105" xfId="60" applyFont="1" applyFill="1" applyBorder="1" applyAlignment="1" applyProtection="1">
      <alignment horizontal="center" vertical="center" textRotation="90"/>
      <protection locked="0"/>
    </xf>
    <xf numFmtId="0" fontId="434" fillId="30" borderId="147" xfId="60" applyFont="1" applyFill="1" applyBorder="1" applyAlignment="1" applyProtection="1">
      <alignment horizontal="center" vertical="center" textRotation="90"/>
      <protection locked="0"/>
    </xf>
    <xf numFmtId="0" fontId="65" fillId="21" borderId="0" xfId="58" applyFont="1" applyFill="1" applyBorder="1" applyAlignment="1" applyProtection="1">
      <alignment horizontal="center" vertical="top" wrapText="1"/>
      <protection locked="0"/>
    </xf>
    <xf numFmtId="0" fontId="65" fillId="21" borderId="291" xfId="58" applyFont="1" applyFill="1" applyBorder="1" applyAlignment="1" applyProtection="1">
      <alignment horizontal="center" vertical="top" wrapText="1"/>
      <protection locked="0"/>
    </xf>
    <xf numFmtId="0" fontId="65" fillId="21" borderId="304" xfId="58" applyFont="1" applyFill="1" applyBorder="1" applyAlignment="1" applyProtection="1">
      <alignment horizontal="center" vertical="top" wrapText="1"/>
      <protection locked="0"/>
    </xf>
    <xf numFmtId="0" fontId="65" fillId="21" borderId="312" xfId="58" applyFont="1" applyFill="1" applyBorder="1" applyAlignment="1" applyProtection="1">
      <alignment horizontal="center" vertical="top" wrapText="1"/>
      <protection locked="0"/>
    </xf>
    <xf numFmtId="0" fontId="476" fillId="34" borderId="0" xfId="60" applyFont="1" applyFill="1" applyAlignment="1" applyProtection="1">
      <alignment horizontal="center" vertical="center"/>
      <protection hidden="1"/>
    </xf>
    <xf numFmtId="0" fontId="432" fillId="33" borderId="0" xfId="38" applyFont="1" applyFill="1" applyAlignment="1">
      <alignment horizontal="center" vertical="center"/>
    </xf>
    <xf numFmtId="0" fontId="483" fillId="0" borderId="0" xfId="60" applyFont="1" applyAlignment="1">
      <alignment horizontal="center" vertical="center"/>
    </xf>
    <xf numFmtId="49" fontId="75" fillId="144" borderId="0" xfId="81" applyNumberFormat="1" applyFont="1" applyFill="1" applyAlignment="1">
      <alignment horizontal="center" wrapText="1"/>
    </xf>
    <xf numFmtId="49" fontId="522" fillId="21" borderId="105" xfId="94" applyNumberFormat="1" applyFont="1" applyFill="1" applyBorder="1" applyAlignment="1">
      <alignment horizontal="left"/>
    </xf>
    <xf numFmtId="49" fontId="522" fillId="21" borderId="0" xfId="94" applyNumberFormat="1" applyFont="1" applyFill="1" applyBorder="1" applyAlignment="1">
      <alignment horizontal="left"/>
    </xf>
    <xf numFmtId="49" fontId="498" fillId="144" borderId="105" xfId="81" applyNumberFormat="1" applyFont="1" applyFill="1" applyBorder="1" applyAlignment="1">
      <alignment horizontal="center" wrapText="1"/>
    </xf>
    <xf numFmtId="49" fontId="498" fillId="144" borderId="0" xfId="81" applyNumberFormat="1" applyFont="1" applyFill="1" applyAlignment="1">
      <alignment horizontal="center" wrapText="1"/>
    </xf>
    <xf numFmtId="49" fontId="498" fillId="144" borderId="291" xfId="81" applyNumberFormat="1" applyFont="1" applyFill="1" applyBorder="1" applyAlignment="1">
      <alignment horizontal="center" wrapText="1"/>
    </xf>
    <xf numFmtId="49" fontId="508" fillId="144" borderId="105" xfId="81" applyNumberFormat="1" applyFont="1" applyFill="1" applyBorder="1" applyAlignment="1">
      <alignment horizontal="center" vertical="center" wrapText="1"/>
    </xf>
    <xf numFmtId="49" fontId="88" fillId="144" borderId="0" xfId="81" applyNumberFormat="1" applyFont="1" applyFill="1" applyAlignment="1">
      <alignment horizontal="center" vertical="center" wrapText="1"/>
    </xf>
    <xf numFmtId="49" fontId="88" fillId="144" borderId="291" xfId="81" applyNumberFormat="1" applyFont="1" applyFill="1" applyBorder="1" applyAlignment="1">
      <alignment horizontal="center" vertical="center" wrapText="1"/>
    </xf>
    <xf numFmtId="49" fontId="88" fillId="144" borderId="105" xfId="81" applyNumberFormat="1" applyFont="1" applyFill="1" applyBorder="1" applyAlignment="1">
      <alignment horizontal="center" vertical="center" wrapText="1"/>
    </xf>
    <xf numFmtId="49" fontId="509" fillId="144" borderId="105" xfId="81" applyNumberFormat="1" applyFont="1" applyFill="1" applyBorder="1" applyAlignment="1">
      <alignment horizontal="center" vertical="center" wrapText="1"/>
    </xf>
    <xf numFmtId="49" fontId="509" fillId="144" borderId="0" xfId="81" applyNumberFormat="1" applyFont="1" applyFill="1" applyAlignment="1">
      <alignment horizontal="center" vertical="center" wrapText="1"/>
    </xf>
    <xf numFmtId="49" fontId="509" fillId="144" borderId="291" xfId="81" applyNumberFormat="1" applyFont="1" applyFill="1" applyBorder="1" applyAlignment="1">
      <alignment horizontal="center" vertical="center" wrapText="1"/>
    </xf>
    <xf numFmtId="49" fontId="510" fillId="144" borderId="105" xfId="81" applyNumberFormat="1" applyFont="1" applyFill="1" applyBorder="1" applyAlignment="1">
      <alignment horizontal="center" vertical="center" wrapText="1"/>
    </xf>
    <xf numFmtId="49" fontId="510" fillId="144" borderId="0" xfId="81" applyNumberFormat="1" applyFont="1" applyFill="1" applyAlignment="1">
      <alignment horizontal="center" vertical="center" wrapText="1"/>
    </xf>
    <xf numFmtId="0" fontId="512" fillId="50" borderId="332" xfId="81" applyFont="1" applyFill="1" applyBorder="1" applyAlignment="1">
      <alignment horizontal="center" vertical="center" wrapText="1"/>
    </xf>
    <xf numFmtId="0" fontId="512" fillId="50" borderId="334" xfId="81" applyFont="1" applyFill="1" applyBorder="1" applyAlignment="1">
      <alignment horizontal="center" vertical="center" wrapText="1"/>
    </xf>
    <xf numFmtId="0" fontId="159" fillId="50" borderId="333" xfId="81" applyFont="1" applyFill="1" applyBorder="1" applyAlignment="1">
      <alignment horizontal="center" vertical="center" wrapText="1"/>
    </xf>
    <xf numFmtId="0" fontId="159" fillId="50" borderId="335" xfId="81" applyFont="1" applyFill="1" applyBorder="1" applyAlignment="1">
      <alignment horizontal="center" vertical="center" wrapText="1"/>
    </xf>
    <xf numFmtId="49" fontId="196" fillId="38" borderId="105" xfId="81" applyNumberFormat="1" applyFont="1" applyFill="1" applyBorder="1" applyAlignment="1">
      <alignment horizontal="center" vertical="center" wrapText="1"/>
    </xf>
    <xf numFmtId="49" fontId="196" fillId="38" borderId="0" xfId="81" applyNumberFormat="1" applyFont="1" applyFill="1" applyAlignment="1">
      <alignment horizontal="center" vertical="center" wrapText="1"/>
    </xf>
    <xf numFmtId="49" fontId="196" fillId="38" borderId="291" xfId="81" applyNumberFormat="1" applyFont="1" applyFill="1" applyBorder="1" applyAlignment="1">
      <alignment horizontal="center" vertical="center" wrapText="1"/>
    </xf>
    <xf numFmtId="49" fontId="196" fillId="33" borderId="0" xfId="81" applyNumberFormat="1" applyFont="1" applyFill="1" applyAlignment="1">
      <alignment horizontal="center" vertical="center" wrapText="1"/>
    </xf>
    <xf numFmtId="0" fontId="43" fillId="33" borderId="0" xfId="81" applyFont="1" applyFill="1" applyAlignment="1">
      <alignment horizontal="center" vertical="center" wrapText="1"/>
    </xf>
    <xf numFmtId="49" fontId="75" fillId="144" borderId="263" xfId="81" applyNumberFormat="1" applyFont="1" applyFill="1" applyBorder="1" applyAlignment="1">
      <alignment horizontal="center" wrapText="1"/>
    </xf>
    <xf numFmtId="0" fontId="196" fillId="50" borderId="102" xfId="81" applyFont="1" applyFill="1" applyBorder="1" applyAlignment="1">
      <alignment horizontal="center" vertical="center" wrapText="1"/>
    </xf>
    <xf numFmtId="0" fontId="196" fillId="50" borderId="104" xfId="81" applyFont="1" applyFill="1" applyBorder="1" applyAlignment="1">
      <alignment horizontal="center" vertical="center" wrapText="1"/>
    </xf>
    <xf numFmtId="49" fontId="62" fillId="38" borderId="71" xfId="81" applyNumberFormat="1" applyFont="1" applyFill="1" applyBorder="1" applyAlignment="1">
      <alignment horizontal="center" vertical="center" wrapText="1"/>
    </xf>
    <xf numFmtId="49" fontId="62" fillId="38" borderId="0" xfId="81" applyNumberFormat="1" applyFont="1" applyFill="1" applyAlignment="1">
      <alignment horizontal="center" vertical="center" wrapText="1"/>
    </xf>
    <xf numFmtId="49" fontId="505" fillId="33" borderId="330" xfId="81" applyNumberFormat="1" applyFont="1" applyFill="1" applyBorder="1" applyAlignment="1">
      <alignment horizontal="center" vertical="center" wrapText="1"/>
    </xf>
    <xf numFmtId="49" fontId="469" fillId="142" borderId="0" xfId="81" applyNumberFormat="1" applyFont="1" applyFill="1" applyAlignment="1">
      <alignment horizontal="center" vertical="center" wrapText="1"/>
    </xf>
    <xf numFmtId="0" fontId="255" fillId="143" borderId="0" xfId="81" applyFont="1" applyFill="1" applyAlignment="1">
      <alignment horizontal="center" vertical="center" wrapText="1"/>
    </xf>
    <xf numFmtId="0" fontId="35" fillId="143" borderId="0" xfId="81" applyFont="1" applyFill="1" applyAlignment="1">
      <alignment horizontal="center" vertical="center" wrapText="1"/>
    </xf>
    <xf numFmtId="49" fontId="506" fillId="144" borderId="0" xfId="81" applyNumberFormat="1" applyFont="1" applyFill="1" applyAlignment="1">
      <alignment horizontal="center" wrapText="1"/>
    </xf>
    <xf numFmtId="49" fontId="506" fillId="144" borderId="291" xfId="81" applyNumberFormat="1" applyFont="1" applyFill="1" applyBorder="1" applyAlignment="1">
      <alignment horizontal="center" wrapText="1"/>
    </xf>
    <xf numFmtId="0" fontId="429" fillId="0" borderId="102" xfId="81" applyFont="1" applyBorder="1" applyAlignment="1">
      <alignment horizontal="left" vertical="center"/>
    </xf>
    <xf numFmtId="0" fontId="429" fillId="0" borderId="103" xfId="81" applyFont="1" applyBorder="1" applyAlignment="1">
      <alignment horizontal="left" vertical="center"/>
    </xf>
    <xf numFmtId="0" fontId="429" fillId="0" borderId="104" xfId="81" applyFont="1" applyBorder="1" applyAlignment="1">
      <alignment horizontal="left" vertical="center"/>
    </xf>
    <xf numFmtId="0" fontId="429" fillId="0" borderId="323" xfId="81" applyFont="1" applyBorder="1" applyAlignment="1">
      <alignment horizontal="left" vertical="center"/>
    </xf>
    <xf numFmtId="0" fontId="429" fillId="0" borderId="314" xfId="81" applyFont="1" applyBorder="1" applyAlignment="1">
      <alignment horizontal="left" vertical="center"/>
    </xf>
    <xf numFmtId="0" fontId="429" fillId="0" borderId="316" xfId="81" applyFont="1" applyBorder="1" applyAlignment="1">
      <alignment horizontal="left" vertical="center"/>
    </xf>
    <xf numFmtId="0" fontId="496" fillId="21" borderId="324" xfId="81" applyFont="1" applyFill="1" applyBorder="1" applyAlignment="1">
      <alignment horizontal="center" vertical="center"/>
    </xf>
    <xf numFmtId="0" fontId="496" fillId="21" borderId="326" xfId="81" applyFont="1" applyFill="1" applyBorder="1" applyAlignment="1">
      <alignment horizontal="center" vertical="center"/>
    </xf>
    <xf numFmtId="0" fontId="427" fillId="140" borderId="325" xfId="81" applyFont="1" applyFill="1" applyBorder="1" applyAlignment="1">
      <alignment horizontal="center" vertical="center" wrapText="1"/>
    </xf>
    <xf numFmtId="0" fontId="427" fillId="140" borderId="0" xfId="81" applyFont="1" applyFill="1" applyAlignment="1">
      <alignment horizontal="center" vertical="center" wrapText="1"/>
    </xf>
    <xf numFmtId="0" fontId="250" fillId="21" borderId="0" xfId="81" applyFont="1" applyFill="1" applyAlignment="1">
      <alignment horizontal="center" vertical="center" wrapText="1"/>
    </xf>
    <xf numFmtId="0" fontId="498" fillId="33" borderId="327" xfId="81" applyFont="1" applyFill="1" applyBorder="1" applyAlignment="1">
      <alignment horizontal="center" vertical="center"/>
    </xf>
    <xf numFmtId="0" fontId="498" fillId="33" borderId="328" xfId="81" applyFont="1" applyFill="1" applyBorder="1" applyAlignment="1">
      <alignment horizontal="center" vertical="center"/>
    </xf>
    <xf numFmtId="0" fontId="499" fillId="21" borderId="0" xfId="81" applyFont="1" applyFill="1" applyAlignment="1">
      <alignment horizontal="center" vertical="center" wrapText="1"/>
    </xf>
    <xf numFmtId="0" fontId="75" fillId="21" borderId="103" xfId="97" applyFont="1" applyFill="1" applyBorder="1" applyAlignment="1" applyProtection="1">
      <alignment horizontal="center" vertical="center"/>
      <protection locked="0"/>
    </xf>
    <xf numFmtId="0" fontId="75" fillId="21" borderId="104" xfId="97" applyFont="1" applyFill="1" applyBorder="1" applyAlignment="1" applyProtection="1">
      <alignment horizontal="center" vertical="center"/>
      <protection locked="0"/>
    </xf>
    <xf numFmtId="0" fontId="75" fillId="21" borderId="0" xfId="97" applyFont="1" applyFill="1" applyAlignment="1" applyProtection="1">
      <alignment horizontal="center" vertical="center"/>
      <protection locked="0"/>
    </xf>
    <xf numFmtId="0" fontId="75" fillId="21" borderId="291" xfId="97" applyFont="1" applyFill="1" applyBorder="1" applyAlignment="1" applyProtection="1">
      <alignment horizontal="center" vertical="center"/>
      <protection locked="0"/>
    </xf>
    <xf numFmtId="0" fontId="433" fillId="0" borderId="319" xfId="81" applyFont="1" applyBorder="1" applyAlignment="1">
      <alignment horizontal="center" vertical="center" wrapText="1"/>
    </xf>
    <xf numFmtId="0" fontId="433" fillId="0" borderId="21" xfId="81" applyFont="1" applyBorder="1" applyAlignment="1">
      <alignment horizontal="center" vertical="center" wrapText="1"/>
    </xf>
    <xf numFmtId="0" fontId="433" fillId="0" borderId="22" xfId="81" applyFont="1" applyBorder="1" applyAlignment="1">
      <alignment horizontal="center" vertical="center" wrapText="1"/>
    </xf>
    <xf numFmtId="0" fontId="433" fillId="0" borderId="197" xfId="81" applyFont="1" applyBorder="1" applyAlignment="1">
      <alignment horizontal="center" vertical="center" wrapText="1"/>
    </xf>
    <xf numFmtId="0" fontId="433" fillId="0" borderId="0" xfId="81" applyFont="1" applyAlignment="1">
      <alignment horizontal="center" vertical="center" wrapText="1"/>
    </xf>
    <xf numFmtId="0" fontId="433" fillId="0" borderId="23" xfId="81" applyFont="1" applyBorder="1" applyAlignment="1">
      <alignment horizontal="center" vertical="center" wrapText="1"/>
    </xf>
    <xf numFmtId="0" fontId="433" fillId="0" borderId="313" xfId="81" applyFont="1" applyBorder="1" applyAlignment="1">
      <alignment horizontal="center" vertical="center" wrapText="1"/>
    </xf>
    <xf numFmtId="0" fontId="433" fillId="0" borderId="314" xfId="81" applyFont="1" applyBorder="1" applyAlignment="1">
      <alignment horizontal="center" vertical="center" wrapText="1"/>
    </xf>
    <xf numFmtId="0" fontId="433" fillId="0" borderId="315" xfId="81" applyFont="1" applyBorder="1" applyAlignment="1">
      <alignment horizontal="center" vertical="center" wrapText="1"/>
    </xf>
    <xf numFmtId="0" fontId="74" fillId="36" borderId="102" xfId="85" applyFont="1" applyFill="1" applyBorder="1" applyAlignment="1" applyProtection="1">
      <alignment horizontal="center" vertical="center" textRotation="90"/>
      <protection locked="0"/>
    </xf>
    <xf numFmtId="0" fontId="74" fillId="36" borderId="271" xfId="85" applyFont="1" applyFill="1" applyBorder="1" applyAlignment="1" applyProtection="1">
      <alignment horizontal="center" vertical="center" textRotation="90"/>
      <protection locked="0"/>
    </xf>
    <xf numFmtId="0" fontId="193" fillId="21" borderId="103" xfId="85" applyFont="1" applyFill="1" applyBorder="1" applyAlignment="1" applyProtection="1">
      <alignment horizontal="center" vertical="center"/>
      <protection hidden="1"/>
    </xf>
    <xf numFmtId="0" fontId="193" fillId="21" borderId="104" xfId="85" applyFont="1" applyFill="1" applyBorder="1" applyAlignment="1" applyProtection="1">
      <alignment horizontal="center" vertical="center"/>
      <protection hidden="1"/>
    </xf>
    <xf numFmtId="0" fontId="193" fillId="21" borderId="263" xfId="85" applyFont="1" applyFill="1" applyBorder="1" applyAlignment="1" applyProtection="1">
      <alignment horizontal="center" vertical="center"/>
      <protection hidden="1"/>
    </xf>
    <xf numFmtId="0" fontId="193" fillId="21" borderId="119" xfId="85" applyFont="1" applyFill="1" applyBorder="1" applyAlignment="1" applyProtection="1">
      <alignment horizontal="center" vertical="center"/>
      <protection hidden="1"/>
    </xf>
    <xf numFmtId="0" fontId="108" fillId="30" borderId="102" xfId="85" applyFont="1" applyFill="1" applyBorder="1" applyAlignment="1" applyProtection="1">
      <alignment horizontal="center" vertical="center"/>
      <protection hidden="1"/>
    </xf>
    <xf numFmtId="0" fontId="108" fillId="30" borderId="103" xfId="85" applyFont="1" applyFill="1" applyBorder="1" applyAlignment="1" applyProtection="1">
      <alignment horizontal="center" vertical="center"/>
      <protection hidden="1"/>
    </xf>
    <xf numFmtId="0" fontId="74" fillId="36" borderId="102" xfId="59" applyFont="1" applyFill="1" applyBorder="1" applyAlignment="1" applyProtection="1">
      <alignment horizontal="center" vertical="center" textRotation="90"/>
      <protection locked="0"/>
    </xf>
    <xf numFmtId="0" fontId="74" fillId="36" borderId="105" xfId="59" applyFont="1" applyFill="1" applyBorder="1" applyAlignment="1" applyProtection="1">
      <alignment horizontal="center" vertical="center" textRotation="90"/>
      <protection locked="0"/>
    </xf>
    <xf numFmtId="0" fontId="126" fillId="30" borderId="105" xfId="85" applyFont="1" applyFill="1" applyBorder="1" applyAlignment="1" applyProtection="1">
      <alignment horizontal="center" vertical="center" textRotation="90"/>
      <protection locked="0"/>
    </xf>
    <xf numFmtId="0" fontId="126" fillId="30" borderId="147" xfId="85" applyFont="1" applyFill="1" applyBorder="1" applyAlignment="1" applyProtection="1">
      <alignment horizontal="center" vertical="center" textRotation="90"/>
      <protection locked="0"/>
    </xf>
    <xf numFmtId="0" fontId="45" fillId="21" borderId="263" xfId="85" applyFont="1" applyFill="1" applyBorder="1" applyAlignment="1" applyProtection="1">
      <alignment horizontal="left" vertical="center"/>
      <protection hidden="1"/>
    </xf>
    <xf numFmtId="0" fontId="108" fillId="30" borderId="263" xfId="85" applyFont="1" applyFill="1" applyBorder="1" applyAlignment="1" applyProtection="1">
      <alignment horizontal="center" vertical="center"/>
      <protection hidden="1"/>
    </xf>
    <xf numFmtId="0" fontId="108" fillId="30" borderId="178" xfId="85" applyFont="1" applyFill="1" applyBorder="1" applyAlignment="1" applyProtection="1">
      <alignment horizontal="center" vertical="center"/>
      <protection hidden="1"/>
    </xf>
    <xf numFmtId="0" fontId="196" fillId="148" borderId="239" xfId="85" applyFont="1" applyFill="1" applyBorder="1" applyAlignment="1" applyProtection="1">
      <alignment horizontal="center" vertical="center" textRotation="90"/>
      <protection locked="0"/>
    </xf>
    <xf numFmtId="0" fontId="196" fillId="148" borderId="291" xfId="85" applyFont="1" applyFill="1" applyBorder="1" applyAlignment="1" applyProtection="1">
      <alignment horizontal="center" vertical="center" textRotation="90"/>
      <protection locked="0"/>
    </xf>
    <xf numFmtId="1" fontId="72" fillId="21" borderId="0" xfId="85" applyNumberFormat="1" applyFont="1" applyFill="1" applyAlignment="1" applyProtection="1">
      <alignment horizontal="center" vertical="center"/>
      <protection hidden="1"/>
    </xf>
    <xf numFmtId="0" fontId="68" fillId="21" borderId="275" xfId="85" applyFont="1" applyFill="1" applyBorder="1" applyAlignment="1" applyProtection="1">
      <alignment horizontal="center" vertical="center"/>
      <protection hidden="1"/>
    </xf>
    <xf numFmtId="0" fontId="108" fillId="30" borderId="291" xfId="85" applyFont="1" applyFill="1" applyBorder="1" applyAlignment="1" applyProtection="1">
      <alignment horizontal="center" vertical="center" textRotation="90"/>
      <protection locked="0"/>
    </xf>
    <xf numFmtId="0" fontId="108" fillId="30" borderId="312" xfId="85" applyFont="1" applyFill="1" applyBorder="1" applyAlignment="1" applyProtection="1">
      <alignment horizontal="center" vertical="center" textRotation="90"/>
      <protection locked="0"/>
    </xf>
    <xf numFmtId="0" fontId="135" fillId="21" borderId="314" xfId="85" applyFont="1" applyFill="1" applyBorder="1" applyAlignment="1" applyProtection="1">
      <alignment horizontal="center"/>
      <protection hidden="1"/>
    </xf>
    <xf numFmtId="0" fontId="47" fillId="21" borderId="0" xfId="59" applyFont="1" applyFill="1" applyAlignment="1" applyProtection="1">
      <alignment horizontal="center" vertical="center"/>
      <protection locked="0"/>
    </xf>
    <xf numFmtId="0" fontId="47" fillId="21" borderId="103" xfId="85" applyFont="1" applyFill="1" applyBorder="1" applyAlignment="1" applyProtection="1">
      <alignment horizontal="center" vertical="center"/>
      <protection locked="0"/>
    </xf>
    <xf numFmtId="0" fontId="74" fillId="36" borderId="105" xfId="85" applyFont="1" applyFill="1" applyBorder="1" applyAlignment="1" applyProtection="1">
      <alignment horizontal="center" vertical="center" textRotation="90"/>
      <protection locked="0"/>
    </xf>
    <xf numFmtId="0" fontId="250" fillId="42" borderId="102" xfId="85" applyFont="1" applyFill="1" applyBorder="1" applyAlignment="1" applyProtection="1">
      <alignment horizontal="center" vertical="center"/>
      <protection hidden="1"/>
    </xf>
    <xf numFmtId="0" fontId="250" fillId="42" borderId="103" xfId="85" applyFont="1" applyFill="1" applyBorder="1" applyAlignment="1" applyProtection="1">
      <alignment horizontal="center" vertical="center"/>
      <protection hidden="1"/>
    </xf>
    <xf numFmtId="0" fontId="74" fillId="42" borderId="105" xfId="85" applyFont="1" applyFill="1" applyBorder="1" applyAlignment="1" applyProtection="1">
      <alignment horizontal="center" vertical="center" textRotation="90"/>
      <protection locked="0"/>
    </xf>
    <xf numFmtId="0" fontId="74" fillId="42" borderId="147" xfId="85" applyFont="1" applyFill="1" applyBorder="1" applyAlignment="1" applyProtection="1">
      <alignment horizontal="center" vertical="center" textRotation="90"/>
      <protection locked="0"/>
    </xf>
    <xf numFmtId="0" fontId="250" fillId="42" borderId="263" xfId="85" applyFont="1" applyFill="1" applyBorder="1" applyAlignment="1" applyProtection="1">
      <alignment horizontal="center" vertical="center"/>
      <protection hidden="1"/>
    </xf>
    <xf numFmtId="0" fontId="250" fillId="42" borderId="178" xfId="85" applyFont="1" applyFill="1" applyBorder="1" applyAlignment="1" applyProtection="1">
      <alignment horizontal="center" vertical="center"/>
      <protection hidden="1"/>
    </xf>
    <xf numFmtId="165" fontId="91" fillId="33" borderId="0" xfId="85" applyNumberFormat="1" applyFont="1" applyFill="1" applyAlignment="1" applyProtection="1">
      <alignment horizontal="center" vertical="center"/>
      <protection hidden="1"/>
    </xf>
    <xf numFmtId="0" fontId="443" fillId="33" borderId="0" xfId="85" applyFont="1" applyFill="1" applyAlignment="1" applyProtection="1">
      <alignment horizontal="center" vertical="center"/>
      <protection hidden="1"/>
    </xf>
    <xf numFmtId="0" fontId="250" fillId="42" borderId="239" xfId="85" applyFont="1" applyFill="1" applyBorder="1" applyAlignment="1" applyProtection="1">
      <alignment horizontal="center" vertical="center" textRotation="90"/>
      <protection locked="0"/>
    </xf>
    <xf numFmtId="0" fontId="250" fillId="42" borderId="364" xfId="85" applyFont="1" applyFill="1" applyBorder="1" applyAlignment="1" applyProtection="1">
      <alignment horizontal="center" vertical="center" textRotation="90"/>
      <protection locked="0"/>
    </xf>
    <xf numFmtId="0" fontId="126" fillId="32" borderId="0" xfId="38" applyFont="1" applyFill="1" applyAlignment="1" applyProtection="1">
      <alignment horizontal="center" vertical="center" textRotation="90"/>
      <protection hidden="1"/>
    </xf>
    <xf numFmtId="0" fontId="63" fillId="21" borderId="0" xfId="38" applyFont="1" applyFill="1" applyBorder="1" applyAlignment="1" applyProtection="1">
      <alignment horizontal="center" vertical="center"/>
      <protection hidden="1"/>
    </xf>
    <xf numFmtId="0" fontId="148" fillId="32" borderId="38" xfId="39" applyFont="1" applyFill="1" applyBorder="1" applyAlignment="1" applyProtection="1">
      <alignment horizontal="right" vertical="center"/>
      <protection hidden="1"/>
    </xf>
    <xf numFmtId="0" fontId="148" fillId="32" borderId="10" xfId="39" applyFont="1" applyFill="1" applyBorder="1" applyAlignment="1" applyProtection="1">
      <alignment horizontal="right" vertical="center"/>
      <protection hidden="1"/>
    </xf>
    <xf numFmtId="0" fontId="146" fillId="21" borderId="53" xfId="38" applyFont="1" applyFill="1" applyBorder="1" applyAlignment="1" applyProtection="1">
      <alignment horizontal="center" vertical="center" wrapText="1"/>
      <protection hidden="1"/>
    </xf>
    <xf numFmtId="0" fontId="146" fillId="21" borderId="54" xfId="38" applyFont="1" applyFill="1" applyBorder="1" applyAlignment="1" applyProtection="1">
      <alignment horizontal="center" vertical="center" wrapText="1"/>
      <protection hidden="1"/>
    </xf>
    <xf numFmtId="0" fontId="146" fillId="21" borderId="41" xfId="38" applyFont="1" applyFill="1" applyBorder="1" applyAlignment="1" applyProtection="1">
      <alignment horizontal="center"/>
      <protection hidden="1"/>
    </xf>
    <xf numFmtId="0" fontId="146" fillId="21" borderId="42" xfId="38" applyFont="1" applyFill="1" applyBorder="1" applyAlignment="1" applyProtection="1">
      <alignment horizontal="center"/>
      <protection hidden="1"/>
    </xf>
    <xf numFmtId="0" fontId="62" fillId="21" borderId="41" xfId="38" applyFont="1" applyFill="1" applyBorder="1" applyAlignment="1" applyProtection="1">
      <alignment horizontal="center" vertical="center"/>
      <protection hidden="1"/>
    </xf>
    <xf numFmtId="0" fontId="62" fillId="21" borderId="42" xfId="38" applyFont="1" applyFill="1" applyBorder="1" applyAlignment="1" applyProtection="1">
      <alignment horizontal="center" vertical="center"/>
      <protection hidden="1"/>
    </xf>
    <xf numFmtId="0" fontId="62" fillId="21" borderId="43" xfId="38" applyFont="1" applyFill="1" applyBorder="1" applyAlignment="1" applyProtection="1">
      <alignment horizontal="center" vertical="center"/>
      <protection hidden="1"/>
    </xf>
    <xf numFmtId="0" fontId="128" fillId="21" borderId="55" xfId="38" applyFont="1" applyFill="1" applyBorder="1" applyAlignment="1" applyProtection="1">
      <alignment horizontal="center"/>
      <protection hidden="1"/>
    </xf>
    <xf numFmtId="0" fontId="128" fillId="21" borderId="56" xfId="38" applyFont="1" applyFill="1" applyBorder="1" applyAlignment="1" applyProtection="1">
      <alignment horizontal="center"/>
      <protection hidden="1"/>
    </xf>
    <xf numFmtId="0" fontId="128" fillId="21" borderId="57" xfId="38" applyFont="1" applyFill="1" applyBorder="1" applyAlignment="1" applyProtection="1">
      <alignment horizontal="center"/>
      <protection hidden="1"/>
    </xf>
    <xf numFmtId="0" fontId="62" fillId="21" borderId="58" xfId="38" applyFont="1" applyFill="1" applyBorder="1" applyAlignment="1" applyProtection="1">
      <alignment horizontal="center"/>
      <protection hidden="1"/>
    </xf>
    <xf numFmtId="0" fontId="62" fillId="21" borderId="52" xfId="38" applyFont="1" applyFill="1" applyBorder="1" applyAlignment="1" applyProtection="1">
      <alignment horizontal="center"/>
      <protection hidden="1"/>
    </xf>
    <xf numFmtId="0" fontId="62" fillId="21" borderId="59" xfId="38" applyFont="1" applyFill="1" applyBorder="1" applyAlignment="1" applyProtection="1">
      <alignment horizontal="center"/>
      <protection hidden="1"/>
    </xf>
    <xf numFmtId="0" fontId="47" fillId="21" borderId="44" xfId="38" applyFont="1" applyFill="1" applyBorder="1" applyAlignment="1" applyProtection="1">
      <alignment horizontal="center"/>
      <protection hidden="1"/>
    </xf>
    <xf numFmtId="0" fontId="47" fillId="21" borderId="45" xfId="38" applyFont="1" applyFill="1" applyBorder="1" applyAlignment="1" applyProtection="1">
      <alignment horizontal="center"/>
      <protection hidden="1"/>
    </xf>
    <xf numFmtId="0" fontId="108" fillId="32" borderId="0" xfId="38" applyFont="1" applyFill="1" applyBorder="1" applyAlignment="1" applyProtection="1">
      <alignment horizontal="center" vertical="center"/>
      <protection hidden="1"/>
    </xf>
    <xf numFmtId="0" fontId="63" fillId="35" borderId="0" xfId="38" applyFont="1" applyFill="1" applyBorder="1" applyAlignment="1" applyProtection="1">
      <alignment horizontal="center" vertical="center"/>
      <protection hidden="1"/>
    </xf>
    <xf numFmtId="165" fontId="134" fillId="35" borderId="0" xfId="38" applyNumberFormat="1" applyFont="1" applyFill="1" applyBorder="1" applyAlignment="1" applyProtection="1">
      <alignment horizontal="center" vertical="center" textRotation="90"/>
      <protection hidden="1"/>
    </xf>
    <xf numFmtId="165" fontId="134" fillId="35" borderId="10" xfId="38" applyNumberFormat="1" applyFont="1" applyFill="1" applyBorder="1" applyAlignment="1" applyProtection="1">
      <alignment horizontal="center" vertical="center" textRotation="90"/>
      <protection hidden="1"/>
    </xf>
    <xf numFmtId="0" fontId="75" fillId="21" borderId="105" xfId="38" applyFont="1" applyFill="1" applyBorder="1" applyAlignment="1" applyProtection="1">
      <alignment horizontal="center"/>
      <protection hidden="1"/>
    </xf>
    <xf numFmtId="0" fontId="75" fillId="21" borderId="0" xfId="38" applyFont="1" applyFill="1" applyBorder="1" applyAlignment="1" applyProtection="1">
      <alignment horizontal="center"/>
      <protection hidden="1"/>
    </xf>
    <xf numFmtId="0" fontId="75" fillId="21" borderId="291" xfId="38" applyFont="1" applyFill="1" applyBorder="1" applyAlignment="1" applyProtection="1">
      <alignment horizontal="center"/>
      <protection hidden="1"/>
    </xf>
    <xf numFmtId="0" fontId="62" fillId="0" borderId="41" xfId="38" applyFont="1" applyBorder="1" applyAlignment="1" applyProtection="1">
      <alignment horizontal="center"/>
      <protection hidden="1"/>
    </xf>
    <xf numFmtId="0" fontId="62" fillId="0" borderId="43" xfId="38" applyFont="1" applyBorder="1" applyAlignment="1" applyProtection="1">
      <alignment horizontal="center"/>
      <protection hidden="1"/>
    </xf>
    <xf numFmtId="0" fontId="41" fillId="21" borderId="13" xfId="38" applyFont="1" applyFill="1" applyBorder="1" applyAlignment="1" applyProtection="1">
      <alignment horizontal="center" vertical="center"/>
      <protection hidden="1"/>
    </xf>
    <xf numFmtId="0" fontId="41" fillId="21" borderId="14" xfId="38" applyFont="1" applyFill="1" applyBorder="1" applyAlignment="1" applyProtection="1">
      <alignment horizontal="center" vertical="center"/>
      <protection hidden="1"/>
    </xf>
    <xf numFmtId="0" fontId="41" fillId="21" borderId="15" xfId="38" applyFont="1" applyFill="1" applyBorder="1" applyAlignment="1" applyProtection="1">
      <alignment horizontal="center" vertical="center"/>
      <protection hidden="1"/>
    </xf>
    <xf numFmtId="0" fontId="108" fillId="32" borderId="103" xfId="38" applyFont="1" applyFill="1" applyBorder="1" applyAlignment="1" applyProtection="1">
      <alignment horizontal="center" vertical="center"/>
      <protection hidden="1"/>
    </xf>
    <xf numFmtId="0" fontId="61" fillId="21" borderId="103" xfId="38" applyFont="1" applyFill="1" applyBorder="1" applyAlignment="1" applyProtection="1">
      <alignment horizontal="center" vertical="center" wrapText="1"/>
      <protection hidden="1"/>
    </xf>
    <xf numFmtId="0" fontId="61" fillId="21" borderId="104" xfId="38" applyFont="1" applyFill="1" applyBorder="1" applyAlignment="1" applyProtection="1">
      <alignment horizontal="center" vertical="center" wrapText="1"/>
      <protection hidden="1"/>
    </xf>
    <xf numFmtId="0" fontId="126" fillId="32" borderId="105" xfId="38" applyFont="1" applyFill="1" applyBorder="1" applyAlignment="1" applyProtection="1">
      <alignment horizontal="center" vertical="center" textRotation="90"/>
      <protection hidden="1"/>
    </xf>
    <xf numFmtId="0" fontId="126" fillId="32" borderId="107" xfId="38" applyFont="1" applyFill="1" applyBorder="1" applyAlignment="1" applyProtection="1">
      <alignment horizontal="center" vertical="center" textRotation="90"/>
      <protection hidden="1"/>
    </xf>
    <xf numFmtId="165" fontId="134" fillId="21" borderId="0" xfId="38" applyNumberFormat="1" applyFont="1" applyFill="1" applyBorder="1" applyAlignment="1" applyProtection="1">
      <alignment horizontal="center" vertical="center" textRotation="90"/>
      <protection hidden="1"/>
    </xf>
    <xf numFmtId="165" fontId="134" fillId="21" borderId="10" xfId="38" applyNumberFormat="1" applyFont="1" applyFill="1" applyBorder="1" applyAlignment="1" applyProtection="1">
      <alignment horizontal="center" vertical="center" textRotation="90"/>
      <protection hidden="1"/>
    </xf>
    <xf numFmtId="0" fontId="75" fillId="33" borderId="102" xfId="38" applyFont="1" applyFill="1" applyBorder="1" applyAlignment="1" applyProtection="1">
      <alignment horizontal="center" vertical="center" wrapText="1"/>
      <protection hidden="1"/>
    </xf>
    <xf numFmtId="0" fontId="75" fillId="33" borderId="103" xfId="38" applyFont="1" applyFill="1" applyBorder="1" applyAlignment="1" applyProtection="1">
      <alignment horizontal="center" vertical="center" wrapText="1"/>
      <protection hidden="1"/>
    </xf>
    <xf numFmtId="0" fontId="75" fillId="33" borderId="104" xfId="38" applyFont="1" applyFill="1" applyBorder="1" applyAlignment="1" applyProtection="1">
      <alignment horizontal="center" vertical="center" wrapText="1"/>
      <protection hidden="1"/>
    </xf>
    <xf numFmtId="0" fontId="75" fillId="33" borderId="105" xfId="38" applyFont="1" applyFill="1" applyBorder="1" applyAlignment="1" applyProtection="1">
      <alignment horizontal="center" vertical="center" wrapText="1"/>
      <protection hidden="1"/>
    </xf>
    <xf numFmtId="0" fontId="75" fillId="33" borderId="0" xfId="38" applyFont="1" applyFill="1" applyBorder="1" applyAlignment="1" applyProtection="1">
      <alignment horizontal="center" vertical="center" wrapText="1"/>
      <protection hidden="1"/>
    </xf>
    <xf numFmtId="0" fontId="75" fillId="33" borderId="291" xfId="38" applyFont="1" applyFill="1" applyBorder="1" applyAlignment="1" applyProtection="1">
      <alignment horizontal="center" vertical="center" wrapText="1"/>
      <protection hidden="1"/>
    </xf>
    <xf numFmtId="0" fontId="45" fillId="31" borderId="105" xfId="38" applyFont="1" applyFill="1" applyBorder="1" applyAlignment="1" applyProtection="1">
      <alignment horizontal="center"/>
      <protection hidden="1"/>
    </xf>
    <xf numFmtId="0" fontId="45" fillId="31" borderId="0" xfId="38" applyFont="1" applyFill="1" applyBorder="1" applyAlignment="1" applyProtection="1">
      <alignment horizontal="center"/>
      <protection hidden="1"/>
    </xf>
    <xf numFmtId="0" fontId="45" fillId="31" borderId="291" xfId="38" applyFont="1" applyFill="1" applyBorder="1" applyAlignment="1" applyProtection="1">
      <alignment horizontal="center"/>
      <protection hidden="1"/>
    </xf>
    <xf numFmtId="0" fontId="434" fillId="32" borderId="105" xfId="38" applyFont="1" applyFill="1" applyBorder="1" applyAlignment="1" applyProtection="1">
      <alignment horizontal="center" vertical="center"/>
      <protection hidden="1"/>
    </xf>
    <xf numFmtId="0" fontId="434" fillId="32" borderId="0" xfId="38" applyFont="1" applyFill="1" applyBorder="1" applyAlignment="1" applyProtection="1">
      <alignment horizontal="center" vertical="center"/>
      <protection hidden="1"/>
    </xf>
    <xf numFmtId="0" fontId="434" fillId="32" borderId="291" xfId="38" applyFont="1" applyFill="1" applyBorder="1" applyAlignment="1" applyProtection="1">
      <alignment horizontal="center" vertical="center"/>
      <protection hidden="1"/>
    </xf>
    <xf numFmtId="0" fontId="250" fillId="42" borderId="102" xfId="38" applyFont="1" applyFill="1" applyBorder="1" applyAlignment="1" applyProtection="1">
      <alignment horizontal="center" vertical="center" wrapText="1"/>
      <protection hidden="1"/>
    </xf>
    <xf numFmtId="0" fontId="250" fillId="42" borderId="103" xfId="38" applyFont="1" applyFill="1" applyBorder="1" applyAlignment="1" applyProtection="1">
      <alignment horizontal="center" vertical="center" wrapText="1"/>
      <protection hidden="1"/>
    </xf>
    <xf numFmtId="0" fontId="250" fillId="42" borderId="104" xfId="38" applyFont="1" applyFill="1" applyBorder="1" applyAlignment="1" applyProtection="1">
      <alignment horizontal="center" vertical="center" wrapText="1"/>
      <protection hidden="1"/>
    </xf>
    <xf numFmtId="0" fontId="250" fillId="42" borderId="105" xfId="38" applyFont="1" applyFill="1" applyBorder="1" applyAlignment="1" applyProtection="1">
      <alignment horizontal="center" vertical="center" wrapText="1"/>
      <protection hidden="1"/>
    </xf>
    <xf numFmtId="0" fontId="250" fillId="42" borderId="0" xfId="38" applyFont="1" applyFill="1" applyBorder="1" applyAlignment="1" applyProtection="1">
      <alignment horizontal="center" vertical="center" wrapText="1"/>
      <protection hidden="1"/>
    </xf>
    <xf numFmtId="0" fontId="250" fillId="42" borderId="291" xfId="38" applyFont="1" applyFill="1" applyBorder="1" applyAlignment="1" applyProtection="1">
      <alignment horizontal="center" vertical="center" wrapText="1"/>
      <protection hidden="1"/>
    </xf>
    <xf numFmtId="0" fontId="80" fillId="0" borderId="105" xfId="38" applyFont="1" applyBorder="1" applyAlignment="1" applyProtection="1">
      <alignment horizontal="center"/>
      <protection hidden="1"/>
    </xf>
    <xf numFmtId="0" fontId="80" fillId="0" borderId="0" xfId="38" applyFont="1" applyBorder="1" applyAlignment="1" applyProtection="1">
      <alignment horizontal="center"/>
      <protection hidden="1"/>
    </xf>
    <xf numFmtId="0" fontId="460" fillId="0" borderId="105" xfId="38" applyFont="1" applyBorder="1" applyAlignment="1" applyProtection="1">
      <alignment horizontal="center"/>
      <protection hidden="1"/>
    </xf>
    <xf numFmtId="0" fontId="460" fillId="0" borderId="0" xfId="38" applyFont="1" applyBorder="1" applyAlignment="1" applyProtection="1">
      <alignment horizontal="center"/>
      <protection hidden="1"/>
    </xf>
    <xf numFmtId="0" fontId="80" fillId="21" borderId="105" xfId="38" applyFont="1" applyFill="1" applyBorder="1" applyAlignment="1" applyProtection="1">
      <alignment horizontal="center" vertical="center"/>
      <protection hidden="1"/>
    </xf>
    <xf numFmtId="0" fontId="80" fillId="21" borderId="0" xfId="38" applyFont="1" applyFill="1" applyBorder="1" applyAlignment="1" applyProtection="1">
      <alignment horizontal="center" vertical="center"/>
      <protection hidden="1"/>
    </xf>
    <xf numFmtId="0" fontId="80" fillId="21" borderId="291" xfId="38" applyFont="1" applyFill="1" applyBorder="1" applyAlignment="1" applyProtection="1">
      <alignment horizontal="center" vertical="center"/>
      <protection hidden="1"/>
    </xf>
    <xf numFmtId="0" fontId="250" fillId="21" borderId="105" xfId="38" applyFont="1" applyFill="1" applyBorder="1" applyAlignment="1" applyProtection="1">
      <alignment horizontal="center" vertical="center" wrapText="1"/>
      <protection hidden="1"/>
    </xf>
    <xf numFmtId="0" fontId="250" fillId="21" borderId="0" xfId="38" applyFont="1" applyFill="1" applyBorder="1" applyAlignment="1" applyProtection="1">
      <alignment horizontal="center" vertical="center" wrapText="1"/>
      <protection hidden="1"/>
    </xf>
    <xf numFmtId="0" fontId="250" fillId="21" borderId="291" xfId="38" applyFont="1" applyFill="1" applyBorder="1" applyAlignment="1" applyProtection="1">
      <alignment horizontal="center" vertical="center" wrapText="1"/>
      <protection hidden="1"/>
    </xf>
    <xf numFmtId="0" fontId="135" fillId="21" borderId="105" xfId="38" applyFont="1" applyFill="1" applyBorder="1" applyAlignment="1" applyProtection="1">
      <alignment horizontal="center" vertical="center"/>
      <protection hidden="1"/>
    </xf>
    <xf numFmtId="0" fontId="135" fillId="21" borderId="0" xfId="38" applyFont="1" applyFill="1" applyBorder="1" applyAlignment="1" applyProtection="1">
      <alignment horizontal="center" vertical="center"/>
      <protection hidden="1"/>
    </xf>
    <xf numFmtId="0" fontId="135" fillId="21" borderId="291" xfId="38" applyFont="1" applyFill="1" applyBorder="1" applyAlignment="1" applyProtection="1">
      <alignment horizontal="center" vertical="center"/>
      <protection hidden="1"/>
    </xf>
    <xf numFmtId="0" fontId="102" fillId="32" borderId="0" xfId="38" applyFont="1" applyFill="1" applyAlignment="1" applyProtection="1">
      <alignment horizontal="center"/>
      <protection hidden="1"/>
    </xf>
    <xf numFmtId="0" fontId="102" fillId="32" borderId="16" xfId="38" applyFont="1" applyFill="1" applyBorder="1" applyAlignment="1" applyProtection="1">
      <alignment horizontal="center" vertical="center"/>
      <protection hidden="1"/>
    </xf>
    <xf numFmtId="0" fontId="102" fillId="32" borderId="17" xfId="38" applyFont="1" applyFill="1" applyBorder="1" applyAlignment="1" applyProtection="1">
      <alignment horizontal="center" vertical="center"/>
      <protection hidden="1"/>
    </xf>
    <xf numFmtId="0" fontId="102" fillId="32" borderId="18" xfId="38" applyFont="1" applyFill="1" applyBorder="1" applyAlignment="1" applyProtection="1">
      <alignment horizontal="center" vertical="center"/>
      <protection hidden="1"/>
    </xf>
    <xf numFmtId="0" fontId="75" fillId="21" borderId="218" xfId="38" applyFont="1" applyFill="1" applyBorder="1" applyAlignment="1" applyProtection="1">
      <alignment horizontal="center"/>
      <protection hidden="1"/>
    </xf>
    <xf numFmtId="0" fontId="75" fillId="21" borderId="217" xfId="38" applyFont="1" applyFill="1" applyBorder="1" applyAlignment="1" applyProtection="1">
      <alignment horizontal="center"/>
      <protection hidden="1"/>
    </xf>
    <xf numFmtId="0" fontId="75" fillId="21" borderId="219" xfId="38" applyFont="1" applyFill="1" applyBorder="1" applyAlignment="1" applyProtection="1">
      <alignment horizontal="center"/>
      <protection hidden="1"/>
    </xf>
    <xf numFmtId="0" fontId="108" fillId="32" borderId="105" xfId="38" applyFont="1" applyFill="1" applyBorder="1" applyAlignment="1" applyProtection="1">
      <alignment horizontal="center" vertical="center"/>
      <protection hidden="1"/>
    </xf>
    <xf numFmtId="0" fontId="108" fillId="32" borderId="291" xfId="38" applyFont="1" applyFill="1" applyBorder="1" applyAlignment="1" applyProtection="1">
      <alignment horizontal="center" vertical="center"/>
      <protection hidden="1"/>
    </xf>
    <xf numFmtId="0" fontId="82" fillId="21" borderId="0" xfId="38" applyFont="1" applyFill="1" applyBorder="1" applyAlignment="1" applyProtection="1">
      <alignment horizontal="center" vertical="center" textRotation="90"/>
      <protection hidden="1"/>
    </xf>
    <xf numFmtId="0" fontId="82" fillId="21" borderId="10" xfId="38" applyFont="1" applyFill="1" applyBorder="1" applyAlignment="1" applyProtection="1">
      <alignment horizontal="center" vertical="center" textRotation="90"/>
      <protection hidden="1"/>
    </xf>
    <xf numFmtId="0" fontId="160" fillId="21" borderId="0" xfId="38" applyFont="1" applyFill="1" applyBorder="1" applyAlignment="1" applyProtection="1">
      <alignment horizontal="center"/>
      <protection hidden="1"/>
    </xf>
    <xf numFmtId="0" fontId="62" fillId="31" borderId="105" xfId="38" applyFont="1" applyFill="1" applyBorder="1" applyAlignment="1" applyProtection="1">
      <alignment horizontal="center" vertical="center" wrapText="1"/>
      <protection hidden="1"/>
    </xf>
    <xf numFmtId="0" fontId="62" fillId="31" borderId="0" xfId="38" applyFont="1" applyFill="1" applyBorder="1" applyAlignment="1" applyProtection="1">
      <alignment horizontal="center" vertical="center" wrapText="1"/>
      <protection hidden="1"/>
    </xf>
    <xf numFmtId="0" fontId="62" fillId="31" borderId="291" xfId="38" applyFont="1" applyFill="1" applyBorder="1" applyAlignment="1" applyProtection="1">
      <alignment horizontal="center" vertical="center" wrapText="1"/>
      <protection hidden="1"/>
    </xf>
    <xf numFmtId="0" fontId="459" fillId="21" borderId="206" xfId="38" applyFont="1" applyFill="1" applyBorder="1" applyAlignment="1" applyProtection="1">
      <alignment horizontal="center" vertical="center"/>
      <protection hidden="1"/>
    </xf>
    <xf numFmtId="0" fontId="459" fillId="21" borderId="314" xfId="38" applyFont="1" applyFill="1" applyBorder="1" applyAlignment="1" applyProtection="1">
      <alignment horizontal="center" vertical="center"/>
      <protection hidden="1"/>
    </xf>
    <xf numFmtId="0" fontId="459" fillId="21" borderId="317" xfId="38" applyFont="1" applyFill="1" applyBorder="1" applyAlignment="1" applyProtection="1">
      <alignment horizontal="center" vertical="center"/>
      <protection hidden="1"/>
    </xf>
    <xf numFmtId="0" fontId="75" fillId="21" borderId="147" xfId="38" applyFont="1" applyFill="1" applyBorder="1" applyAlignment="1" applyProtection="1">
      <alignment horizontal="center"/>
      <protection hidden="1"/>
    </xf>
    <xf numFmtId="0" fontId="75" fillId="21" borderId="304" xfId="38" applyFont="1" applyFill="1" applyBorder="1" applyAlignment="1" applyProtection="1">
      <alignment horizontal="center"/>
      <protection hidden="1"/>
    </xf>
    <xf numFmtId="0" fontId="75" fillId="21" borderId="312" xfId="38" applyFont="1" applyFill="1" applyBorder="1" applyAlignment="1" applyProtection="1">
      <alignment horizontal="center"/>
      <protection hidden="1"/>
    </xf>
    <xf numFmtId="0" fontId="75" fillId="42" borderId="218" xfId="38" applyFont="1" applyFill="1" applyBorder="1" applyAlignment="1" applyProtection="1">
      <alignment horizontal="left" vertical="center"/>
      <protection hidden="1"/>
    </xf>
    <xf numFmtId="0" fontId="75" fillId="42" borderId="217" xfId="38" applyFont="1" applyFill="1" applyBorder="1" applyAlignment="1" applyProtection="1">
      <alignment horizontal="left" vertical="center"/>
      <protection hidden="1"/>
    </xf>
    <xf numFmtId="0" fontId="75" fillId="42" borderId="105" xfId="38" applyFont="1" applyFill="1" applyBorder="1" applyAlignment="1" applyProtection="1">
      <alignment horizontal="left" vertical="center"/>
      <protection hidden="1"/>
    </xf>
    <xf numFmtId="0" fontId="75" fillId="42" borderId="0" xfId="38" applyFont="1" applyFill="1" applyBorder="1" applyAlignment="1" applyProtection="1">
      <alignment horizontal="left" vertical="center"/>
      <protection hidden="1"/>
    </xf>
    <xf numFmtId="0" fontId="45" fillId="21" borderId="0" xfId="38" applyFont="1" applyFill="1" applyBorder="1" applyAlignment="1" applyProtection="1">
      <alignment horizontal="left" vertical="center"/>
      <protection hidden="1"/>
    </xf>
    <xf numFmtId="0" fontId="45" fillId="21" borderId="291" xfId="38" applyFont="1" applyFill="1" applyBorder="1" applyAlignment="1" applyProtection="1">
      <alignment horizontal="left" vertical="center"/>
      <protection hidden="1"/>
    </xf>
    <xf numFmtId="0" fontId="459" fillId="21" borderId="211" xfId="38" applyFont="1" applyFill="1" applyBorder="1" applyAlignment="1" applyProtection="1">
      <alignment horizontal="center" vertical="center"/>
      <protection hidden="1"/>
    </xf>
    <xf numFmtId="0" fontId="459" fillId="21" borderId="21" xfId="38" applyFont="1" applyFill="1" applyBorder="1" applyAlignment="1" applyProtection="1">
      <alignment horizontal="center" vertical="center"/>
      <protection hidden="1"/>
    </xf>
    <xf numFmtId="0" fontId="459" fillId="21" borderId="270" xfId="38" applyFont="1" applyFill="1" applyBorder="1" applyAlignment="1" applyProtection="1">
      <alignment horizontal="center" vertical="center"/>
      <protection hidden="1"/>
    </xf>
    <xf numFmtId="0" fontId="75" fillId="0" borderId="105" xfId="38" applyFont="1" applyBorder="1" applyAlignment="1" applyProtection="1">
      <alignment horizontal="center" vertical="center"/>
      <protection hidden="1"/>
    </xf>
    <xf numFmtId="0" fontId="75" fillId="0" borderId="0" xfId="38" applyFont="1" applyBorder="1" applyAlignment="1" applyProtection="1">
      <alignment horizontal="center" vertical="center"/>
      <protection hidden="1"/>
    </xf>
    <xf numFmtId="0" fontId="75" fillId="0" borderId="106" xfId="38" applyFont="1" applyBorder="1" applyAlignment="1" applyProtection="1">
      <alignment horizontal="center" vertical="center"/>
      <protection hidden="1"/>
    </xf>
    <xf numFmtId="0" fontId="126" fillId="30" borderId="0" xfId="38" applyFont="1" applyFill="1" applyAlignment="1" applyProtection="1">
      <alignment horizontal="center" vertical="center" textRotation="90"/>
      <protection locked="0"/>
    </xf>
    <xf numFmtId="0" fontId="135" fillId="35" borderId="0" xfId="38" applyFont="1" applyFill="1" applyBorder="1" applyAlignment="1" applyProtection="1">
      <alignment horizontal="center"/>
      <protection hidden="1"/>
    </xf>
    <xf numFmtId="165" fontId="134" fillId="35" borderId="0" xfId="38" applyNumberFormat="1" applyFont="1" applyFill="1" applyBorder="1" applyAlignment="1" applyProtection="1">
      <alignment horizontal="center" vertical="center" textRotation="90"/>
    </xf>
    <xf numFmtId="165" fontId="134" fillId="35" borderId="10" xfId="38" applyNumberFormat="1" applyFont="1" applyFill="1" applyBorder="1" applyAlignment="1" applyProtection="1">
      <alignment horizontal="center" vertical="center" textRotation="90"/>
    </xf>
    <xf numFmtId="0" fontId="148" fillId="41" borderId="0" xfId="39" applyFont="1" applyFill="1" applyBorder="1" applyAlignment="1" applyProtection="1">
      <alignment horizontal="right" vertical="center"/>
      <protection hidden="1"/>
    </xf>
    <xf numFmtId="0" fontId="146" fillId="21" borderId="53" xfId="38" applyFont="1" applyFill="1" applyBorder="1" applyAlignment="1" applyProtection="1">
      <alignment horizontal="center" vertical="center" wrapText="1"/>
      <protection locked="0"/>
    </xf>
    <xf numFmtId="0" fontId="146" fillId="21" borderId="54" xfId="38" applyFont="1" applyFill="1" applyBorder="1" applyAlignment="1" applyProtection="1">
      <alignment horizontal="center" vertical="center" wrapText="1"/>
      <protection locked="0"/>
    </xf>
    <xf numFmtId="0" fontId="146" fillId="21" borderId="41" xfId="38" applyFont="1" applyFill="1" applyBorder="1" applyAlignment="1" applyProtection="1">
      <alignment horizontal="center"/>
      <protection locked="0"/>
    </xf>
    <xf numFmtId="0" fontId="146" fillId="21" borderId="42" xfId="38" applyFont="1" applyFill="1" applyBorder="1" applyAlignment="1" applyProtection="1">
      <alignment horizontal="center"/>
      <protection locked="0"/>
    </xf>
    <xf numFmtId="0" fontId="62" fillId="0" borderId="41" xfId="38" applyFont="1" applyBorder="1" applyAlignment="1" applyProtection="1">
      <alignment horizontal="center"/>
      <protection locked="0"/>
    </xf>
    <xf numFmtId="0" fontId="62" fillId="0" borderId="43" xfId="38" applyFont="1" applyBorder="1" applyAlignment="1" applyProtection="1">
      <alignment horizontal="center"/>
      <protection locked="0"/>
    </xf>
    <xf numFmtId="0" fontId="62" fillId="21" borderId="41" xfId="38" applyFont="1" applyFill="1" applyBorder="1" applyAlignment="1" applyProtection="1">
      <alignment horizontal="center" vertical="center"/>
      <protection locked="0"/>
    </xf>
    <xf numFmtId="0" fontId="62" fillId="21" borderId="42" xfId="38" applyFont="1" applyFill="1" applyBorder="1" applyAlignment="1" applyProtection="1">
      <alignment horizontal="center" vertical="center"/>
      <protection locked="0"/>
    </xf>
    <xf numFmtId="0" fontId="62" fillId="21" borderId="43" xfId="38" applyFont="1" applyFill="1" applyBorder="1" applyAlignment="1" applyProtection="1">
      <alignment horizontal="center" vertical="center"/>
      <protection locked="0"/>
    </xf>
    <xf numFmtId="0" fontId="128" fillId="21" borderId="55" xfId="38" applyFont="1" applyFill="1" applyBorder="1" applyAlignment="1" applyProtection="1">
      <alignment horizontal="center"/>
      <protection locked="0"/>
    </xf>
    <xf numFmtId="0" fontId="128" fillId="21" borderId="56" xfId="38" applyFont="1" applyFill="1" applyBorder="1" applyAlignment="1" applyProtection="1">
      <alignment horizontal="center"/>
      <protection locked="0"/>
    </xf>
    <xf numFmtId="0" fontId="128" fillId="21" borderId="57" xfId="38" applyFont="1" applyFill="1" applyBorder="1" applyAlignment="1" applyProtection="1">
      <alignment horizontal="center"/>
      <protection locked="0"/>
    </xf>
    <xf numFmtId="0" fontId="62" fillId="21" borderId="58" xfId="38" applyFont="1" applyFill="1" applyBorder="1" applyAlignment="1" applyProtection="1">
      <alignment horizontal="center"/>
      <protection locked="0"/>
    </xf>
    <xf numFmtId="0" fontId="62" fillId="21" borderId="52" xfId="38" applyFont="1" applyFill="1" applyBorder="1" applyAlignment="1" applyProtection="1">
      <alignment horizontal="center"/>
      <protection locked="0"/>
    </xf>
    <xf numFmtId="0" fontId="62" fillId="21" borderId="59" xfId="38" applyFont="1" applyFill="1" applyBorder="1" applyAlignment="1" applyProtection="1">
      <alignment horizontal="center"/>
      <protection locked="0"/>
    </xf>
    <xf numFmtId="0" fontId="47" fillId="21" borderId="44" xfId="38" applyFont="1" applyFill="1" applyBorder="1" applyAlignment="1" applyProtection="1">
      <alignment horizontal="center"/>
      <protection locked="0"/>
    </xf>
    <xf numFmtId="0" fontId="47" fillId="21" borderId="45" xfId="38" applyFont="1" applyFill="1" applyBorder="1" applyAlignment="1" applyProtection="1">
      <alignment horizontal="center"/>
      <protection locked="0"/>
    </xf>
    <xf numFmtId="0" fontId="108" fillId="30" borderId="0" xfId="38" applyFont="1" applyFill="1" applyBorder="1" applyAlignment="1" applyProtection="1">
      <alignment horizontal="center" vertical="center"/>
      <protection hidden="1"/>
    </xf>
    <xf numFmtId="0" fontId="435" fillId="21" borderId="102" xfId="38" applyFont="1" applyFill="1" applyBorder="1" applyAlignment="1" applyProtection="1">
      <alignment horizontal="center"/>
      <protection locked="0"/>
    </xf>
    <xf numFmtId="0" fontId="435" fillId="21" borderId="103" xfId="38" applyFont="1" applyFill="1" applyBorder="1" applyAlignment="1" applyProtection="1">
      <alignment horizontal="center"/>
      <protection locked="0"/>
    </xf>
    <xf numFmtId="0" fontId="435" fillId="21" borderId="104" xfId="38" applyFont="1" applyFill="1" applyBorder="1" applyAlignment="1" applyProtection="1">
      <alignment horizontal="center"/>
      <protection locked="0"/>
    </xf>
    <xf numFmtId="0" fontId="435" fillId="21" borderId="105" xfId="38" applyFont="1" applyFill="1" applyBorder="1" applyAlignment="1" applyProtection="1">
      <alignment horizontal="center"/>
      <protection locked="0"/>
    </xf>
    <xf numFmtId="0" fontId="435" fillId="21" borderId="0" xfId="38" applyFont="1" applyFill="1" applyBorder="1" applyAlignment="1" applyProtection="1">
      <alignment horizontal="center"/>
      <protection locked="0"/>
    </xf>
    <xf numFmtId="0" fontId="435" fillId="21" borderId="291" xfId="38" applyFont="1" applyFill="1" applyBorder="1" applyAlignment="1" applyProtection="1">
      <alignment horizontal="center"/>
      <protection locked="0"/>
    </xf>
    <xf numFmtId="0" fontId="126" fillId="30" borderId="105" xfId="38" applyFont="1" applyFill="1" applyBorder="1" applyAlignment="1" applyProtection="1">
      <alignment horizontal="center" vertical="center" textRotation="90"/>
      <protection locked="0"/>
    </xf>
    <xf numFmtId="0" fontId="126" fillId="30" borderId="107" xfId="38" applyFont="1" applyFill="1" applyBorder="1" applyAlignment="1" applyProtection="1">
      <alignment horizontal="center" vertical="center" textRotation="90"/>
      <protection locked="0"/>
    </xf>
    <xf numFmtId="0" fontId="45" fillId="21" borderId="0" xfId="39" applyFont="1" applyFill="1" applyBorder="1" applyAlignment="1" applyProtection="1">
      <alignment horizontal="center" vertical="center"/>
      <protection locked="0"/>
    </xf>
    <xf numFmtId="0" fontId="45" fillId="21" borderId="0" xfId="39" applyFont="1" applyFill="1" applyBorder="1" applyAlignment="1" applyProtection="1">
      <alignment horizontal="center" vertical="center" wrapText="1"/>
      <protection locked="0"/>
    </xf>
    <xf numFmtId="0" fontId="434" fillId="30" borderId="16" xfId="38" applyFont="1" applyFill="1" applyBorder="1" applyAlignment="1" applyProtection="1">
      <alignment horizontal="center" vertical="center"/>
      <protection hidden="1"/>
    </xf>
    <xf numFmtId="0" fontId="434" fillId="30" borderId="17" xfId="38" applyFont="1" applyFill="1" applyBorder="1" applyAlignment="1" applyProtection="1">
      <alignment horizontal="center" vertical="center"/>
      <protection hidden="1"/>
    </xf>
    <xf numFmtId="0" fontId="434" fillId="30" borderId="18" xfId="38" applyFont="1" applyFill="1" applyBorder="1" applyAlignment="1" applyProtection="1">
      <alignment horizontal="center" vertical="center"/>
      <protection hidden="1"/>
    </xf>
    <xf numFmtId="0" fontId="433" fillId="21" borderId="13" xfId="38" applyFont="1" applyFill="1" applyBorder="1" applyAlignment="1" applyProtection="1">
      <alignment horizontal="center" vertical="center"/>
      <protection hidden="1"/>
    </xf>
    <xf numFmtId="0" fontId="433" fillId="21" borderId="14" xfId="38" applyFont="1" applyFill="1" applyBorder="1" applyAlignment="1" applyProtection="1">
      <alignment horizontal="center" vertical="center"/>
      <protection hidden="1"/>
    </xf>
    <xf numFmtId="0" fontId="435" fillId="21" borderId="311" xfId="38" applyFont="1" applyFill="1" applyBorder="1" applyAlignment="1" applyProtection="1">
      <alignment horizontal="center" vertical="center"/>
      <protection locked="0"/>
    </xf>
    <xf numFmtId="0" fontId="435" fillId="21" borderId="304" xfId="38" applyFont="1" applyFill="1" applyBorder="1" applyAlignment="1" applyProtection="1">
      <alignment horizontal="center" vertical="center"/>
      <protection locked="0"/>
    </xf>
    <xf numFmtId="0" fontId="435" fillId="21" borderId="312" xfId="38" applyFont="1" applyFill="1" applyBorder="1" applyAlignment="1" applyProtection="1">
      <alignment horizontal="center" vertical="center"/>
      <protection locked="0"/>
    </xf>
    <xf numFmtId="0" fontId="108" fillId="30" borderId="103" xfId="38" applyFont="1" applyFill="1" applyBorder="1" applyAlignment="1" applyProtection="1">
      <alignment horizontal="center" vertical="center"/>
      <protection hidden="1"/>
    </xf>
    <xf numFmtId="0" fontId="135" fillId="21" borderId="0" xfId="38" applyFont="1" applyFill="1" applyBorder="1" applyAlignment="1" applyProtection="1">
      <alignment horizontal="center"/>
      <protection hidden="1"/>
    </xf>
    <xf numFmtId="165" fontId="134" fillId="21" borderId="0" xfId="38" applyNumberFormat="1" applyFont="1" applyFill="1" applyBorder="1" applyAlignment="1" applyProtection="1">
      <alignment horizontal="center" vertical="center" textRotation="90"/>
    </xf>
    <xf numFmtId="165" fontId="134" fillId="21" borderId="10" xfId="38" applyNumberFormat="1" applyFont="1" applyFill="1" applyBorder="1" applyAlignment="1" applyProtection="1">
      <alignment horizontal="center" vertical="center" textRotation="90"/>
    </xf>
    <xf numFmtId="0" fontId="148" fillId="30" borderId="0" xfId="39" applyFont="1" applyFill="1" applyBorder="1" applyAlignment="1" applyProtection="1">
      <alignment horizontal="right" vertical="center"/>
      <protection hidden="1"/>
    </xf>
    <xf numFmtId="0" fontId="75" fillId="35" borderId="19" xfId="38" applyFont="1" applyFill="1" applyBorder="1" applyAlignment="1" applyProtection="1">
      <alignment horizontal="center"/>
      <protection hidden="1"/>
    </xf>
    <xf numFmtId="0" fontId="75" fillId="35" borderId="0" xfId="38" applyFont="1" applyFill="1" applyBorder="1" applyAlignment="1" applyProtection="1">
      <alignment horizontal="center"/>
      <protection hidden="1"/>
    </xf>
    <xf numFmtId="0" fontId="75" fillId="35" borderId="20" xfId="38" applyFont="1" applyFill="1" applyBorder="1" applyAlignment="1" applyProtection="1">
      <alignment horizontal="center"/>
      <protection hidden="1"/>
    </xf>
    <xf numFmtId="0" fontId="75" fillId="21" borderId="19" xfId="38" applyFont="1" applyFill="1" applyBorder="1" applyAlignment="1" applyProtection="1">
      <alignment horizontal="center" vertical="center"/>
      <protection hidden="1"/>
    </xf>
    <xf numFmtId="0" fontId="75" fillId="21" borderId="0" xfId="38" applyFont="1" applyFill="1" applyBorder="1" applyAlignment="1" applyProtection="1">
      <alignment horizontal="center" vertical="center"/>
      <protection hidden="1"/>
    </xf>
    <xf numFmtId="0" fontId="75" fillId="21" borderId="20" xfId="38" applyFont="1" applyFill="1" applyBorder="1" applyAlignment="1" applyProtection="1">
      <alignment horizontal="center" vertical="center"/>
      <protection hidden="1"/>
    </xf>
    <xf numFmtId="0" fontId="75" fillId="21" borderId="102" xfId="38" applyFont="1" applyFill="1" applyBorder="1" applyAlignment="1" applyProtection="1">
      <alignment horizontal="center"/>
      <protection hidden="1"/>
    </xf>
    <xf numFmtId="0" fontId="75" fillId="21" borderId="103" xfId="38" applyFont="1" applyFill="1" applyBorder="1" applyAlignment="1" applyProtection="1">
      <alignment horizontal="center"/>
      <protection hidden="1"/>
    </xf>
    <xf numFmtId="0" fontId="75" fillId="21" borderId="104" xfId="38" applyFont="1" applyFill="1" applyBorder="1" applyAlignment="1" applyProtection="1">
      <alignment horizontal="center"/>
      <protection hidden="1"/>
    </xf>
    <xf numFmtId="0" fontId="75" fillId="21" borderId="311" xfId="38" applyFont="1" applyFill="1" applyBorder="1" applyAlignment="1" applyProtection="1">
      <alignment horizontal="center"/>
      <protection hidden="1"/>
    </xf>
    <xf numFmtId="0" fontId="196" fillId="21" borderId="102" xfId="38" applyFont="1" applyFill="1" applyBorder="1" applyAlignment="1" applyProtection="1">
      <alignment horizontal="center"/>
      <protection hidden="1"/>
    </xf>
    <xf numFmtId="0" fontId="196" fillId="21" borderId="103" xfId="38" applyFont="1" applyFill="1" applyBorder="1" applyAlignment="1" applyProtection="1">
      <alignment horizontal="center"/>
      <protection hidden="1"/>
    </xf>
    <xf numFmtId="0" fontId="196" fillId="21" borderId="104" xfId="38" applyFont="1" applyFill="1" applyBorder="1" applyAlignment="1" applyProtection="1">
      <alignment horizontal="center"/>
      <protection hidden="1"/>
    </xf>
    <xf numFmtId="0" fontId="196" fillId="21" borderId="105" xfId="38" applyFont="1" applyFill="1" applyBorder="1" applyAlignment="1" applyProtection="1">
      <alignment horizontal="center"/>
      <protection hidden="1"/>
    </xf>
    <xf numFmtId="0" fontId="196" fillId="21" borderId="0" xfId="38" applyFont="1" applyFill="1" applyBorder="1" applyAlignment="1" applyProtection="1">
      <alignment horizontal="center"/>
      <protection hidden="1"/>
    </xf>
    <xf numFmtId="0" fontId="196" fillId="21" borderId="291" xfId="38" applyFont="1" applyFill="1" applyBorder="1" applyAlignment="1" applyProtection="1">
      <alignment horizontal="center"/>
      <protection hidden="1"/>
    </xf>
    <xf numFmtId="0" fontId="445" fillId="32" borderId="102" xfId="38" applyFont="1" applyFill="1" applyBorder="1" applyAlignment="1" applyProtection="1">
      <alignment horizontal="center"/>
      <protection hidden="1"/>
    </xf>
    <xf numFmtId="0" fontId="445" fillId="32" borderId="103" xfId="38" applyFont="1" applyFill="1" applyBorder="1" applyAlignment="1" applyProtection="1">
      <alignment horizontal="center"/>
      <protection hidden="1"/>
    </xf>
    <xf numFmtId="0" fontId="445" fillId="32" borderId="104" xfId="38" applyFont="1" applyFill="1" applyBorder="1" applyAlignment="1" applyProtection="1">
      <alignment horizontal="center"/>
      <protection hidden="1"/>
    </xf>
    <xf numFmtId="0" fontId="445" fillId="32" borderId="147" xfId="38" applyFont="1" applyFill="1" applyBorder="1" applyAlignment="1" applyProtection="1">
      <alignment horizontal="center"/>
      <protection hidden="1"/>
    </xf>
    <xf numFmtId="0" fontId="445" fillId="32" borderId="148" xfId="38" applyFont="1" applyFill="1" applyBorder="1" applyAlignment="1" applyProtection="1">
      <alignment horizontal="center"/>
      <protection hidden="1"/>
    </xf>
    <xf numFmtId="0" fontId="445" fillId="32" borderId="149" xfId="38" applyFont="1" applyFill="1" applyBorder="1" applyAlignment="1" applyProtection="1">
      <alignment horizontal="center"/>
      <protection hidden="1"/>
    </xf>
    <xf numFmtId="0" fontId="41" fillId="21" borderId="307" xfId="38" applyFont="1" applyFill="1" applyBorder="1" applyAlignment="1" applyProtection="1">
      <alignment horizontal="center" vertical="center"/>
      <protection hidden="1"/>
    </xf>
    <xf numFmtId="0" fontId="41" fillId="21" borderId="305" xfId="38" applyFont="1" applyFill="1" applyBorder="1" applyAlignment="1" applyProtection="1">
      <alignment horizontal="center" vertical="center"/>
      <protection hidden="1"/>
    </xf>
    <xf numFmtId="0" fontId="41" fillId="21" borderId="306" xfId="38" applyFont="1" applyFill="1" applyBorder="1" applyAlignment="1" applyProtection="1">
      <alignment horizontal="center" vertical="center"/>
      <protection hidden="1"/>
    </xf>
    <xf numFmtId="0" fontId="75" fillId="21" borderId="21" xfId="58" applyFont="1" applyFill="1" applyBorder="1" applyAlignment="1" applyProtection="1">
      <alignment horizontal="center" vertical="center"/>
      <protection locked="0"/>
    </xf>
    <xf numFmtId="0" fontId="75" fillId="21" borderId="22" xfId="58" applyFont="1" applyFill="1" applyBorder="1" applyAlignment="1" applyProtection="1">
      <alignment horizontal="center" vertical="center"/>
      <protection locked="0"/>
    </xf>
    <xf numFmtId="0" fontId="75" fillId="21" borderId="0" xfId="58" applyFont="1" applyFill="1" applyBorder="1" applyAlignment="1" applyProtection="1">
      <alignment horizontal="center" vertical="center"/>
      <protection locked="0"/>
    </xf>
    <xf numFmtId="0" fontId="75" fillId="21" borderId="23" xfId="58" applyFont="1" applyFill="1" applyBorder="1" applyAlignment="1" applyProtection="1">
      <alignment horizontal="center" vertical="center"/>
      <protection locked="0"/>
    </xf>
    <xf numFmtId="0" fontId="75" fillId="21" borderId="105" xfId="38" applyFont="1" applyFill="1" applyBorder="1" applyAlignment="1" applyProtection="1">
      <alignment horizontal="center" vertical="center" wrapText="1"/>
      <protection hidden="1"/>
    </xf>
    <xf numFmtId="0" fontId="75" fillId="21" borderId="0" xfId="38" applyFont="1" applyFill="1" applyBorder="1" applyAlignment="1" applyProtection="1">
      <alignment horizontal="center" vertical="center" wrapText="1"/>
      <protection hidden="1"/>
    </xf>
    <xf numFmtId="0" fontId="75" fillId="21" borderId="291" xfId="38" applyFont="1" applyFill="1" applyBorder="1" applyAlignment="1" applyProtection="1">
      <alignment horizontal="center" vertical="center" wrapText="1"/>
      <protection hidden="1"/>
    </xf>
    <xf numFmtId="0" fontId="75" fillId="21" borderId="311" xfId="38" applyFont="1" applyFill="1" applyBorder="1" applyAlignment="1" applyProtection="1">
      <alignment horizontal="center" vertical="center" wrapText="1"/>
      <protection hidden="1"/>
    </xf>
    <xf numFmtId="0" fontId="75" fillId="21" borderId="304" xfId="38" applyFont="1" applyFill="1" applyBorder="1" applyAlignment="1" applyProtection="1">
      <alignment horizontal="center" vertical="center" wrapText="1"/>
      <protection hidden="1"/>
    </xf>
    <xf numFmtId="0" fontId="75" fillId="21" borderId="312" xfId="38" applyFont="1" applyFill="1" applyBorder="1" applyAlignment="1" applyProtection="1">
      <alignment horizontal="center" vertical="center" wrapText="1"/>
      <protection hidden="1"/>
    </xf>
    <xf numFmtId="0" fontId="160" fillId="44" borderId="108" xfId="43" applyNumberFormat="1" applyFont="1" applyFill="1" applyBorder="1" applyAlignment="1">
      <alignment horizontal="center" vertical="center"/>
    </xf>
    <xf numFmtId="0" fontId="160" fillId="44" borderId="109" xfId="43" applyNumberFormat="1" applyFont="1" applyFill="1" applyBorder="1" applyAlignment="1">
      <alignment horizontal="center" vertical="center"/>
    </xf>
    <xf numFmtId="0" fontId="196" fillId="21" borderId="147" xfId="38" applyFont="1" applyFill="1" applyBorder="1" applyAlignment="1" applyProtection="1">
      <alignment horizontal="center"/>
      <protection hidden="1"/>
    </xf>
    <xf numFmtId="0" fontId="196" fillId="21" borderId="148" xfId="38" applyFont="1" applyFill="1" applyBorder="1" applyAlignment="1" applyProtection="1">
      <alignment horizontal="center"/>
      <protection hidden="1"/>
    </xf>
    <xf numFmtId="0" fontId="196" fillId="21" borderId="149" xfId="38" applyFont="1" applyFill="1" applyBorder="1" applyAlignment="1" applyProtection="1">
      <alignment horizontal="center"/>
      <protection hidden="1"/>
    </xf>
    <xf numFmtId="0" fontId="36" fillId="36" borderId="103" xfId="59" applyFont="1" applyFill="1" applyBorder="1" applyAlignment="1" applyProtection="1">
      <alignment horizontal="center" vertical="center" textRotation="90"/>
      <protection locked="0"/>
    </xf>
    <xf numFmtId="0" fontId="36" fillId="36" borderId="0" xfId="59" applyFont="1" applyFill="1" applyBorder="1" applyAlignment="1" applyProtection="1">
      <alignment horizontal="center" vertical="center" textRotation="90"/>
      <protection locked="0"/>
    </xf>
    <xf numFmtId="0" fontId="193" fillId="21" borderId="103" xfId="59" applyFont="1" applyFill="1" applyBorder="1" applyAlignment="1" applyProtection="1">
      <alignment horizontal="center" vertical="center"/>
      <protection hidden="1"/>
    </xf>
    <xf numFmtId="0" fontId="193" fillId="21" borderId="104" xfId="59" applyFont="1" applyFill="1" applyBorder="1" applyAlignment="1" applyProtection="1">
      <alignment horizontal="center" vertical="center"/>
      <protection hidden="1"/>
    </xf>
    <xf numFmtId="0" fontId="193" fillId="21" borderId="123" xfId="59" applyFont="1" applyFill="1" applyBorder="1" applyAlignment="1" applyProtection="1">
      <alignment horizontal="center" vertical="center"/>
      <protection hidden="1"/>
    </xf>
    <xf numFmtId="0" fontId="193" fillId="21" borderId="124" xfId="59" applyFont="1" applyFill="1" applyBorder="1" applyAlignment="1" applyProtection="1">
      <alignment horizontal="center" vertical="center"/>
      <protection hidden="1"/>
    </xf>
    <xf numFmtId="0" fontId="135" fillId="21" borderId="10" xfId="60" applyFont="1" applyFill="1" applyBorder="1" applyAlignment="1" applyProtection="1">
      <alignment horizontal="center"/>
      <protection hidden="1"/>
    </xf>
    <xf numFmtId="0" fontId="113" fillId="0" borderId="0" xfId="54" applyBorder="1" applyAlignment="1">
      <alignment horizontal="center" vertical="center"/>
    </xf>
    <xf numFmtId="0" fontId="114" fillId="0" borderId="0" xfId="0" applyFont="1" applyBorder="1" applyAlignment="1">
      <alignment horizontal="center" vertical="center"/>
    </xf>
    <xf numFmtId="0" fontId="114" fillId="0" borderId="106" xfId="0" applyFont="1" applyBorder="1" applyAlignment="1">
      <alignment horizontal="center" vertical="center"/>
    </xf>
    <xf numFmtId="169" fontId="195" fillId="38" borderId="0" xfId="61" applyNumberFormat="1" applyFont="1" applyFill="1" applyBorder="1" applyAlignment="1">
      <alignment horizontal="left" vertical="center"/>
    </xf>
    <xf numFmtId="169" fontId="195" fillId="38" borderId="106" xfId="61" applyNumberFormat="1" applyFont="1" applyFill="1" applyBorder="1" applyAlignment="1">
      <alignment horizontal="left" vertical="center"/>
    </xf>
    <xf numFmtId="0" fontId="36" fillId="36" borderId="103" xfId="60" applyFont="1" applyFill="1" applyBorder="1" applyAlignment="1" applyProtection="1">
      <alignment horizontal="center" vertical="center" textRotation="90"/>
      <protection locked="0"/>
    </xf>
    <xf numFmtId="0" fontId="36" fillId="36" borderId="0" xfId="60" applyFont="1" applyFill="1" applyBorder="1" applyAlignment="1" applyProtection="1">
      <alignment horizontal="center" vertical="center" textRotation="90"/>
      <protection locked="0"/>
    </xf>
    <xf numFmtId="0" fontId="193" fillId="21" borderId="103" xfId="60" applyFont="1" applyFill="1" applyBorder="1" applyAlignment="1" applyProtection="1">
      <alignment horizontal="center" vertical="center"/>
      <protection hidden="1"/>
    </xf>
    <xf numFmtId="0" fontId="193" fillId="21" borderId="104" xfId="60" applyFont="1" applyFill="1" applyBorder="1" applyAlignment="1" applyProtection="1">
      <alignment horizontal="center" vertical="center"/>
      <protection hidden="1"/>
    </xf>
    <xf numFmtId="0" fontId="193" fillId="21" borderId="123" xfId="60" applyFont="1" applyFill="1" applyBorder="1" applyAlignment="1" applyProtection="1">
      <alignment horizontal="center" vertical="center"/>
      <protection hidden="1"/>
    </xf>
    <xf numFmtId="0" fontId="193" fillId="21" borderId="124" xfId="60" applyFont="1" applyFill="1" applyBorder="1" applyAlignment="1" applyProtection="1">
      <alignment horizontal="center" vertical="center"/>
      <protection hidden="1"/>
    </xf>
    <xf numFmtId="0" fontId="135" fillId="21" borderId="0" xfId="60" applyFont="1" applyFill="1" applyBorder="1" applyAlignment="1" applyProtection="1">
      <alignment horizontal="center"/>
      <protection hidden="1"/>
    </xf>
    <xf numFmtId="1" fontId="149" fillId="21" borderId="65" xfId="60" applyNumberFormat="1" applyFont="1" applyFill="1" applyBorder="1" applyAlignment="1" applyProtection="1">
      <alignment horizontal="center" vertical="center"/>
      <protection hidden="1"/>
    </xf>
    <xf numFmtId="1" fontId="149" fillId="21" borderId="70" xfId="60" applyNumberFormat="1" applyFont="1" applyFill="1" applyBorder="1" applyAlignment="1" applyProtection="1">
      <alignment horizontal="center" vertical="center"/>
      <protection hidden="1"/>
    </xf>
    <xf numFmtId="0" fontId="45" fillId="21" borderId="0" xfId="60" applyFont="1" applyFill="1" applyBorder="1" applyAlignment="1" applyProtection="1">
      <alignment horizontal="right" vertical="center"/>
    </xf>
    <xf numFmtId="1" fontId="72" fillId="21" borderId="0" xfId="60" applyNumberFormat="1" applyFont="1" applyFill="1" applyBorder="1" applyAlignment="1" applyProtection="1">
      <alignment horizontal="center" vertical="center"/>
      <protection hidden="1"/>
    </xf>
    <xf numFmtId="0" fontId="68" fillId="21" borderId="106" xfId="60" applyFont="1" applyFill="1" applyBorder="1" applyAlignment="1" applyProtection="1">
      <alignment horizontal="center" vertical="center"/>
      <protection hidden="1"/>
    </xf>
    <xf numFmtId="0" fontId="108" fillId="30" borderId="0" xfId="59" applyFont="1" applyFill="1" applyBorder="1" applyAlignment="1" applyProtection="1">
      <alignment horizontal="center" vertical="center"/>
      <protection hidden="1"/>
    </xf>
    <xf numFmtId="0" fontId="126" fillId="30" borderId="0" xfId="59" applyFont="1" applyFill="1" applyBorder="1" applyAlignment="1" applyProtection="1">
      <alignment horizontal="center" vertical="center" textRotation="90"/>
      <protection locked="0"/>
    </xf>
    <xf numFmtId="0" fontId="65" fillId="21" borderId="0" xfId="59" applyFont="1" applyFill="1" applyBorder="1" applyAlignment="1" applyProtection="1">
      <alignment horizontal="center" vertical="center"/>
      <protection hidden="1"/>
    </xf>
    <xf numFmtId="0" fontId="65" fillId="21" borderId="106" xfId="59" applyFont="1" applyFill="1" applyBorder="1" applyAlignment="1" applyProtection="1">
      <alignment horizontal="center" vertical="center"/>
      <protection hidden="1"/>
    </xf>
    <xf numFmtId="0" fontId="135" fillId="21" borderId="0" xfId="59" applyFont="1" applyFill="1" applyBorder="1" applyAlignment="1" applyProtection="1">
      <alignment horizontal="center"/>
      <protection hidden="1"/>
    </xf>
    <xf numFmtId="1" fontId="149" fillId="21" borderId="65" xfId="59" applyNumberFormat="1" applyFont="1" applyFill="1" applyBorder="1" applyAlignment="1" applyProtection="1">
      <alignment horizontal="center" vertical="center"/>
      <protection hidden="1"/>
    </xf>
    <xf numFmtId="1" fontId="149" fillId="21" borderId="70" xfId="59" applyNumberFormat="1" applyFont="1" applyFill="1" applyBorder="1" applyAlignment="1" applyProtection="1">
      <alignment horizontal="center" vertical="center"/>
      <protection hidden="1"/>
    </xf>
    <xf numFmtId="0" fontId="45" fillId="21" borderId="0" xfId="59" applyFont="1" applyFill="1" applyBorder="1" applyAlignment="1" applyProtection="1">
      <alignment horizontal="right" vertical="center"/>
    </xf>
    <xf numFmtId="1" fontId="72" fillId="21" borderId="0" xfId="59" applyNumberFormat="1" applyFont="1" applyFill="1" applyBorder="1" applyAlignment="1" applyProtection="1">
      <alignment horizontal="center" vertical="center"/>
      <protection hidden="1"/>
    </xf>
    <xf numFmtId="0" fontId="68" fillId="21" borderId="106" xfId="59" applyFont="1" applyFill="1" applyBorder="1" applyAlignment="1" applyProtection="1">
      <alignment horizontal="center" vertical="center"/>
      <protection hidden="1"/>
    </xf>
    <xf numFmtId="0" fontId="135" fillId="21" borderId="10" xfId="59" applyFont="1" applyFill="1" applyBorder="1" applyAlignment="1" applyProtection="1">
      <alignment horizontal="center"/>
      <protection hidden="1"/>
    </xf>
    <xf numFmtId="0" fontId="114" fillId="0" borderId="0" xfId="58" applyFont="1" applyBorder="1" applyAlignment="1">
      <alignment horizontal="center" vertical="center"/>
    </xf>
    <xf numFmtId="0" fontId="114" fillId="0" borderId="106" xfId="58" applyFont="1" applyBorder="1" applyAlignment="1">
      <alignment horizontal="center" vertical="center"/>
    </xf>
    <xf numFmtId="0" fontId="126" fillId="30" borderId="0" xfId="60" applyFont="1" applyFill="1" applyBorder="1" applyAlignment="1" applyProtection="1">
      <alignment horizontal="center" vertical="center" textRotation="90"/>
      <protection locked="0"/>
    </xf>
    <xf numFmtId="0" fontId="108" fillId="30" borderId="0" xfId="60" applyFont="1" applyFill="1" applyBorder="1" applyAlignment="1" applyProtection="1">
      <alignment horizontal="center" vertical="center"/>
      <protection hidden="1"/>
    </xf>
    <xf numFmtId="0" fontId="65" fillId="21" borderId="0" xfId="60" applyFont="1" applyFill="1" applyBorder="1" applyAlignment="1" applyProtection="1">
      <alignment horizontal="center" vertical="center"/>
      <protection hidden="1"/>
    </xf>
    <xf numFmtId="0" fontId="65" fillId="21" borderId="106" xfId="60" applyFont="1" applyFill="1" applyBorder="1" applyAlignment="1" applyProtection="1">
      <alignment horizontal="center" vertical="center"/>
      <protection hidden="1"/>
    </xf>
    <xf numFmtId="0" fontId="47" fillId="21" borderId="44" xfId="59" applyFont="1" applyFill="1" applyBorder="1" applyAlignment="1" applyProtection="1">
      <alignment horizontal="center"/>
      <protection locked="0"/>
    </xf>
    <xf numFmtId="0" fontId="47" fillId="21" borderId="45" xfId="59" applyFont="1" applyFill="1" applyBorder="1" applyAlignment="1" applyProtection="1">
      <alignment horizontal="center"/>
      <protection locked="0"/>
    </xf>
    <xf numFmtId="0" fontId="126" fillId="30" borderId="0" xfId="59" applyFont="1" applyFill="1" applyAlignment="1" applyProtection="1">
      <alignment horizontal="center" vertical="center" textRotation="90"/>
      <protection locked="0"/>
    </xf>
    <xf numFmtId="0" fontId="75" fillId="21" borderId="44" xfId="58" applyFont="1" applyFill="1" applyBorder="1" applyAlignment="1" applyProtection="1">
      <alignment horizontal="center" vertical="center"/>
      <protection locked="0"/>
    </xf>
    <xf numFmtId="0" fontId="75" fillId="21" borderId="45" xfId="58" applyFont="1" applyFill="1" applyBorder="1" applyAlignment="1" applyProtection="1">
      <alignment horizontal="center" vertical="center"/>
      <protection locked="0"/>
    </xf>
    <xf numFmtId="0" fontId="146" fillId="21" borderId="53" xfId="59" applyFont="1" applyFill="1" applyBorder="1" applyAlignment="1" applyProtection="1">
      <alignment horizontal="center" vertical="center" wrapText="1"/>
      <protection locked="0"/>
    </xf>
    <xf numFmtId="0" fontId="146" fillId="21" borderId="54" xfId="59" applyFont="1" applyFill="1" applyBorder="1" applyAlignment="1" applyProtection="1">
      <alignment horizontal="center" vertical="center" wrapText="1"/>
      <protection locked="0"/>
    </xf>
    <xf numFmtId="0" fontId="146" fillId="21" borderId="41" xfId="59" applyFont="1" applyFill="1" applyBorder="1" applyAlignment="1" applyProtection="1">
      <alignment horizontal="center"/>
      <protection locked="0"/>
    </xf>
    <xf numFmtId="0" fontId="146" fillId="21" borderId="42" xfId="59" applyFont="1" applyFill="1" applyBorder="1" applyAlignment="1" applyProtection="1">
      <alignment horizontal="center"/>
      <protection locked="0"/>
    </xf>
    <xf numFmtId="0" fontId="62" fillId="0" borderId="41" xfId="59" applyFont="1" applyBorder="1" applyAlignment="1" applyProtection="1">
      <alignment horizontal="center"/>
      <protection locked="0"/>
    </xf>
    <xf numFmtId="0" fontId="62" fillId="0" borderId="43" xfId="59" applyFont="1" applyBorder="1" applyAlignment="1" applyProtection="1">
      <alignment horizontal="center"/>
      <protection locked="0"/>
    </xf>
    <xf numFmtId="0" fontId="62" fillId="21" borderId="41" xfId="59" applyFont="1" applyFill="1" applyBorder="1" applyAlignment="1" applyProtection="1">
      <alignment horizontal="center" vertical="center"/>
      <protection locked="0"/>
    </xf>
    <xf numFmtId="0" fontId="62" fillId="21" borderId="42" xfId="59" applyFont="1" applyFill="1" applyBorder="1" applyAlignment="1" applyProtection="1">
      <alignment horizontal="center" vertical="center"/>
      <protection locked="0"/>
    </xf>
    <xf numFmtId="0" fontId="62" fillId="21" borderId="43" xfId="59" applyFont="1" applyFill="1" applyBorder="1" applyAlignment="1" applyProtection="1">
      <alignment horizontal="center" vertical="center"/>
      <protection locked="0"/>
    </xf>
    <xf numFmtId="0" fontId="128" fillId="21" borderId="55" xfId="59" applyFont="1" applyFill="1" applyBorder="1" applyAlignment="1" applyProtection="1">
      <alignment horizontal="center"/>
      <protection locked="0"/>
    </xf>
    <xf numFmtId="0" fontId="128" fillId="21" borderId="56" xfId="59" applyFont="1" applyFill="1" applyBorder="1" applyAlignment="1" applyProtection="1">
      <alignment horizontal="center"/>
      <protection locked="0"/>
    </xf>
    <xf numFmtId="0" fontId="128" fillId="21" borderId="57" xfId="59" applyFont="1" applyFill="1" applyBorder="1" applyAlignment="1" applyProtection="1">
      <alignment horizontal="center"/>
      <protection locked="0"/>
    </xf>
    <xf numFmtId="0" fontId="62" fillId="21" borderId="58" xfId="59" applyFont="1" applyFill="1" applyBorder="1" applyAlignment="1" applyProtection="1">
      <alignment horizontal="center"/>
      <protection locked="0"/>
    </xf>
    <xf numFmtId="0" fontId="62" fillId="21" borderId="52" xfId="59" applyFont="1" applyFill="1" applyBorder="1" applyAlignment="1" applyProtection="1">
      <alignment horizontal="center"/>
      <protection locked="0"/>
    </xf>
    <xf numFmtId="0" fontId="62" fillId="21" borderId="59" xfId="59" applyFont="1" applyFill="1" applyBorder="1" applyAlignment="1" applyProtection="1">
      <alignment horizontal="center"/>
      <protection locked="0"/>
    </xf>
    <xf numFmtId="0" fontId="45" fillId="21" borderId="0" xfId="60" applyFont="1" applyFill="1" applyBorder="1" applyAlignment="1" applyProtection="1">
      <alignment horizontal="center" vertical="center" wrapText="1"/>
      <protection locked="0"/>
    </xf>
    <xf numFmtId="0" fontId="45" fillId="21" borderId="0" xfId="38" applyFont="1" applyFill="1" applyBorder="1" applyAlignment="1" applyProtection="1">
      <alignment horizontal="center" vertical="center" wrapText="1"/>
      <protection hidden="1"/>
    </xf>
    <xf numFmtId="0" fontId="45" fillId="21" borderId="314" xfId="38" applyFont="1" applyFill="1" applyBorder="1" applyAlignment="1" applyProtection="1">
      <alignment horizontal="center" vertical="center" wrapText="1"/>
      <protection hidden="1"/>
    </xf>
    <xf numFmtId="0" fontId="126" fillId="27" borderId="0" xfId="38" applyFont="1" applyFill="1" applyAlignment="1" applyProtection="1">
      <alignment horizontal="center" vertical="center" textRotation="90"/>
      <protection locked="0"/>
    </xf>
    <xf numFmtId="0" fontId="104" fillId="27" borderId="0" xfId="39" applyFont="1" applyFill="1" applyBorder="1" applyAlignment="1" applyProtection="1">
      <alignment horizontal="right" vertical="center"/>
    </xf>
    <xf numFmtId="0" fontId="433" fillId="21" borderId="102" xfId="38" applyFont="1" applyFill="1" applyBorder="1" applyAlignment="1" applyProtection="1">
      <alignment horizontal="center" vertical="center"/>
      <protection locked="0"/>
    </xf>
    <xf numFmtId="0" fontId="433" fillId="21" borderId="103" xfId="38" applyFont="1" applyFill="1" applyBorder="1" applyAlignment="1" applyProtection="1">
      <alignment horizontal="center" vertical="center"/>
      <protection locked="0"/>
    </xf>
    <xf numFmtId="0" fontId="433" fillId="21" borderId="104" xfId="38" applyFont="1" applyFill="1" applyBorder="1" applyAlignment="1" applyProtection="1">
      <alignment horizontal="center" vertical="center"/>
      <protection locked="0"/>
    </xf>
    <xf numFmtId="0" fontId="435" fillId="21" borderId="311" xfId="38" applyFont="1" applyFill="1" applyBorder="1" applyAlignment="1" applyProtection="1">
      <alignment horizontal="center"/>
      <protection locked="0"/>
    </xf>
    <xf numFmtId="0" fontId="435" fillId="21" borderId="304" xfId="38" applyFont="1" applyFill="1" applyBorder="1" applyAlignment="1" applyProtection="1">
      <alignment horizontal="center"/>
      <protection locked="0"/>
    </xf>
    <xf numFmtId="0" fontId="435" fillId="21" borderId="312" xfId="38" applyFont="1" applyFill="1" applyBorder="1" applyAlignment="1" applyProtection="1">
      <alignment horizontal="center"/>
      <protection locked="0"/>
    </xf>
    <xf numFmtId="0" fontId="108" fillId="27" borderId="103" xfId="38" applyFont="1" applyFill="1" applyBorder="1" applyAlignment="1" applyProtection="1">
      <alignment horizontal="center" vertical="center"/>
      <protection locked="0"/>
    </xf>
    <xf numFmtId="0" fontId="126" fillId="27" borderId="105" xfId="38" applyFont="1" applyFill="1" applyBorder="1" applyAlignment="1" applyProtection="1">
      <alignment horizontal="center" vertical="center" textRotation="90"/>
      <protection locked="0"/>
    </xf>
    <xf numFmtId="0" fontId="126" fillId="27" borderId="107" xfId="38" applyFont="1" applyFill="1" applyBorder="1" applyAlignment="1" applyProtection="1">
      <alignment horizontal="center" vertical="center" textRotation="90"/>
      <protection locked="0"/>
    </xf>
    <xf numFmtId="0" fontId="108" fillId="27" borderId="0" xfId="38" applyFont="1" applyFill="1" applyBorder="1" applyAlignment="1" applyProtection="1">
      <alignment horizontal="center" vertical="center"/>
      <protection locked="0"/>
    </xf>
    <xf numFmtId="0" fontId="104" fillId="40" borderId="0" xfId="39" applyFont="1" applyFill="1" applyBorder="1" applyAlignment="1" applyProtection="1">
      <alignment horizontal="right" vertical="center"/>
    </xf>
    <xf numFmtId="0" fontId="75" fillId="21" borderId="105" xfId="38" applyFont="1" applyFill="1" applyBorder="1" applyAlignment="1" applyProtection="1">
      <alignment horizontal="center" vertical="center"/>
      <protection hidden="1"/>
    </xf>
    <xf numFmtId="0" fontId="75" fillId="21" borderId="291" xfId="38" applyFont="1" applyFill="1" applyBorder="1" applyAlignment="1" applyProtection="1">
      <alignment horizontal="center" vertical="center"/>
      <protection hidden="1"/>
    </xf>
    <xf numFmtId="0" fontId="433" fillId="21" borderId="13" xfId="38" applyFont="1" applyFill="1" applyBorder="1" applyAlignment="1" applyProtection="1">
      <alignment horizontal="center" vertical="center"/>
      <protection locked="0"/>
    </xf>
    <xf numFmtId="0" fontId="433" fillId="21" borderId="14" xfId="38" applyFont="1" applyFill="1" applyBorder="1" applyAlignment="1" applyProtection="1">
      <alignment horizontal="center" vertical="center"/>
      <protection locked="0"/>
    </xf>
    <xf numFmtId="0" fontId="433" fillId="21" borderId="15" xfId="38" applyFont="1" applyFill="1" applyBorder="1" applyAlignment="1" applyProtection="1">
      <alignment horizontal="center" vertical="center"/>
      <protection locked="0"/>
    </xf>
    <xf numFmtId="0" fontId="75" fillId="35" borderId="19" xfId="38" applyFont="1" applyFill="1" applyBorder="1" applyAlignment="1" applyProtection="1">
      <alignment horizontal="center"/>
      <protection locked="0"/>
    </xf>
    <xf numFmtId="0" fontId="75" fillId="35" borderId="0" xfId="38" applyFont="1" applyFill="1" applyBorder="1" applyAlignment="1" applyProtection="1">
      <alignment horizontal="center"/>
      <protection locked="0"/>
    </xf>
    <xf numFmtId="0" fontId="75" fillId="35" borderId="20" xfId="38" applyFont="1" applyFill="1" applyBorder="1" applyAlignment="1" applyProtection="1">
      <alignment horizontal="center"/>
      <protection locked="0"/>
    </xf>
    <xf numFmtId="0" fontId="434" fillId="27" borderId="16" xfId="38" applyFont="1" applyFill="1" applyBorder="1" applyAlignment="1" applyProtection="1">
      <alignment horizontal="center" vertical="center"/>
      <protection locked="0"/>
    </xf>
    <xf numFmtId="0" fontId="434" fillId="27" borderId="17" xfId="38" applyFont="1" applyFill="1" applyBorder="1" applyAlignment="1" applyProtection="1">
      <alignment horizontal="center" vertical="center"/>
      <protection locked="0"/>
    </xf>
    <xf numFmtId="0" fontId="434" fillId="27" borderId="18" xfId="38" applyFont="1" applyFill="1" applyBorder="1" applyAlignment="1" applyProtection="1">
      <alignment horizontal="center" vertical="center"/>
      <protection locked="0"/>
    </xf>
    <xf numFmtId="0" fontId="75" fillId="42" borderId="102" xfId="38" applyFont="1" applyFill="1" applyBorder="1" applyAlignment="1" applyProtection="1">
      <alignment horizontal="center" vertical="center" wrapText="1"/>
      <protection hidden="1"/>
    </xf>
    <xf numFmtId="0" fontId="75" fillId="42" borderId="103" xfId="38" applyFont="1" applyFill="1" applyBorder="1" applyAlignment="1" applyProtection="1">
      <alignment horizontal="center" vertical="center" wrapText="1"/>
      <protection hidden="1"/>
    </xf>
    <xf numFmtId="0" fontId="75" fillId="42" borderId="104" xfId="38" applyFont="1" applyFill="1" applyBorder="1" applyAlignment="1" applyProtection="1">
      <alignment horizontal="center" vertical="center" wrapText="1"/>
      <protection hidden="1"/>
    </xf>
    <xf numFmtId="0" fontId="75" fillId="42" borderId="105" xfId="38" applyFont="1" applyFill="1" applyBorder="1" applyAlignment="1" applyProtection="1">
      <alignment horizontal="center" vertical="center" wrapText="1"/>
      <protection hidden="1"/>
    </xf>
    <xf numFmtId="0" fontId="75" fillId="42" borderId="0" xfId="38" applyFont="1" applyFill="1" applyBorder="1" applyAlignment="1" applyProtection="1">
      <alignment horizontal="center" vertical="center" wrapText="1"/>
      <protection hidden="1"/>
    </xf>
    <xf numFmtId="0" fontId="75" fillId="42" borderId="291" xfId="38" applyFont="1" applyFill="1" applyBorder="1" applyAlignment="1" applyProtection="1">
      <alignment horizontal="center" vertical="center" wrapText="1"/>
      <protection hidden="1"/>
    </xf>
    <xf numFmtId="0" fontId="250" fillId="42" borderId="10" xfId="38" applyFont="1" applyFill="1" applyBorder="1" applyAlignment="1" applyProtection="1">
      <alignment horizontal="center" vertical="center"/>
      <protection hidden="1"/>
    </xf>
    <xf numFmtId="0" fontId="74" fillId="42" borderId="27" xfId="38" applyFont="1" applyFill="1" applyBorder="1" applyAlignment="1" applyProtection="1">
      <alignment horizontal="center" vertical="center" textRotation="90"/>
      <protection hidden="1"/>
    </xf>
    <xf numFmtId="0" fontId="74" fillId="42" borderId="0" xfId="38" applyFont="1" applyFill="1" applyAlignment="1" applyProtection="1">
      <alignment horizontal="center" vertical="center" textRotation="90"/>
      <protection hidden="1"/>
    </xf>
    <xf numFmtId="0" fontId="45" fillId="21" borderId="314" xfId="39" applyFont="1" applyFill="1" applyBorder="1" applyAlignment="1" applyProtection="1">
      <alignment horizontal="right" vertical="center"/>
      <protection hidden="1"/>
    </xf>
    <xf numFmtId="0" fontId="433" fillId="42" borderId="102" xfId="38" applyFont="1" applyFill="1" applyBorder="1" applyAlignment="1" applyProtection="1">
      <alignment horizontal="center" vertical="center" wrapText="1"/>
      <protection hidden="1"/>
    </xf>
    <xf numFmtId="0" fontId="433" fillId="42" borderId="103" xfId="38" applyFont="1" applyFill="1" applyBorder="1" applyAlignment="1" applyProtection="1">
      <alignment horizontal="center" vertical="center" wrapText="1"/>
      <protection hidden="1"/>
    </xf>
    <xf numFmtId="0" fontId="433" fillId="42" borderId="104" xfId="38" applyFont="1" applyFill="1" applyBorder="1" applyAlignment="1" applyProtection="1">
      <alignment horizontal="center" vertical="center" wrapText="1"/>
      <protection hidden="1"/>
    </xf>
    <xf numFmtId="0" fontId="433" fillId="42" borderId="311" xfId="38" applyFont="1" applyFill="1" applyBorder="1" applyAlignment="1" applyProtection="1">
      <alignment horizontal="center" vertical="center" wrapText="1"/>
      <protection hidden="1"/>
    </xf>
    <xf numFmtId="0" fontId="433" fillId="42" borderId="304" xfId="38" applyFont="1" applyFill="1" applyBorder="1" applyAlignment="1" applyProtection="1">
      <alignment horizontal="center" vertical="center" wrapText="1"/>
      <protection hidden="1"/>
    </xf>
    <xf numFmtId="0" fontId="433" fillId="42" borderId="312" xfId="38" applyFont="1" applyFill="1" applyBorder="1" applyAlignment="1" applyProtection="1">
      <alignment horizontal="center" vertical="center" wrapText="1"/>
      <protection hidden="1"/>
    </xf>
    <xf numFmtId="0" fontId="250" fillId="42" borderId="103" xfId="38" applyFont="1" applyFill="1" applyBorder="1" applyAlignment="1" applyProtection="1">
      <alignment horizontal="center" vertical="center"/>
      <protection hidden="1"/>
    </xf>
    <xf numFmtId="0" fontId="74" fillId="42" borderId="105" xfId="38" applyFont="1" applyFill="1" applyBorder="1" applyAlignment="1" applyProtection="1">
      <alignment horizontal="center" vertical="center" textRotation="90"/>
      <protection hidden="1"/>
    </xf>
    <xf numFmtId="0" fontId="74" fillId="42" borderId="107" xfId="38" applyFont="1" applyFill="1" applyBorder="1" applyAlignment="1" applyProtection="1">
      <alignment horizontal="center" vertical="center" textRotation="90"/>
      <protection hidden="1"/>
    </xf>
    <xf numFmtId="0" fontId="75" fillId="42" borderId="13" xfId="38" applyFont="1" applyFill="1" applyBorder="1" applyAlignment="1" applyProtection="1">
      <alignment horizontal="center" vertical="center"/>
      <protection hidden="1"/>
    </xf>
    <xf numFmtId="0" fontId="75" fillId="42" borderId="14" xfId="38" applyFont="1" applyFill="1" applyBorder="1" applyAlignment="1" applyProtection="1">
      <alignment horizontal="center" vertical="center"/>
      <protection hidden="1"/>
    </xf>
    <xf numFmtId="0" fontId="75" fillId="42" borderId="15" xfId="38" applyFont="1" applyFill="1" applyBorder="1" applyAlignment="1" applyProtection="1">
      <alignment horizontal="center" vertical="center"/>
      <protection hidden="1"/>
    </xf>
    <xf numFmtId="0" fontId="75" fillId="35" borderId="16" xfId="38" applyFont="1" applyFill="1" applyBorder="1" applyAlignment="1" applyProtection="1">
      <alignment horizontal="center"/>
      <protection hidden="1"/>
    </xf>
    <xf numFmtId="0" fontId="75" fillId="35" borderId="17" xfId="38" applyFont="1" applyFill="1" applyBorder="1" applyAlignment="1" applyProtection="1">
      <alignment horizontal="center"/>
      <protection hidden="1"/>
    </xf>
    <xf numFmtId="0" fontId="75" fillId="35" borderId="18" xfId="38" applyFont="1" applyFill="1" applyBorder="1" applyAlignment="1" applyProtection="1">
      <alignment horizontal="center"/>
      <protection hidden="1"/>
    </xf>
    <xf numFmtId="0" fontId="62" fillId="138" borderId="38" xfId="39" applyFont="1" applyFill="1" applyBorder="1" applyAlignment="1" applyProtection="1">
      <alignment horizontal="right" vertical="center"/>
      <protection hidden="1"/>
    </xf>
    <xf numFmtId="0" fontId="62" fillId="138" borderId="10" xfId="39" applyFont="1" applyFill="1" applyBorder="1" applyAlignment="1" applyProtection="1">
      <alignment horizontal="right" vertical="center"/>
      <protection hidden="1"/>
    </xf>
    <xf numFmtId="0" fontId="80" fillId="0" borderId="27" xfId="38" applyFont="1" applyBorder="1" applyAlignment="1" applyProtection="1">
      <alignment horizontal="right"/>
      <protection hidden="1"/>
    </xf>
    <xf numFmtId="0" fontId="80" fillId="0" borderId="0" xfId="38" applyFont="1" applyBorder="1" applyAlignment="1" applyProtection="1">
      <alignment horizontal="right"/>
      <protection hidden="1"/>
    </xf>
    <xf numFmtId="0" fontId="250" fillId="42" borderId="319" xfId="38" applyFont="1" applyFill="1" applyBorder="1" applyAlignment="1" applyProtection="1">
      <alignment horizontal="center" vertical="center" wrapText="1"/>
      <protection hidden="1"/>
    </xf>
    <xf numFmtId="0" fontId="250" fillId="42" borderId="21" xfId="38" applyFont="1" applyFill="1" applyBorder="1" applyAlignment="1" applyProtection="1">
      <alignment horizontal="center" vertical="center" wrapText="1"/>
      <protection hidden="1"/>
    </xf>
    <xf numFmtId="0" fontId="250" fillId="42" borderId="22" xfId="38" applyFont="1" applyFill="1" applyBorder="1" applyAlignment="1" applyProtection="1">
      <alignment horizontal="center" vertical="center" wrapText="1"/>
      <protection hidden="1"/>
    </xf>
    <xf numFmtId="0" fontId="250" fillId="42" borderId="27" xfId="38" applyFont="1" applyFill="1" applyBorder="1" applyAlignment="1" applyProtection="1">
      <alignment horizontal="center" vertical="center" wrapText="1"/>
      <protection hidden="1"/>
    </xf>
    <xf numFmtId="0" fontId="250" fillId="42" borderId="23" xfId="38" applyFont="1" applyFill="1" applyBorder="1" applyAlignment="1" applyProtection="1">
      <alignment horizontal="center" vertical="center" wrapText="1"/>
      <protection hidden="1"/>
    </xf>
    <xf numFmtId="0" fontId="433" fillId="21" borderId="102" xfId="38" applyFont="1" applyFill="1" applyBorder="1" applyAlignment="1" applyProtection="1">
      <alignment horizontal="center" vertical="center" wrapText="1"/>
      <protection hidden="1"/>
    </xf>
    <xf numFmtId="0" fontId="433" fillId="21" borderId="103" xfId="38" applyFont="1" applyFill="1" applyBorder="1" applyAlignment="1" applyProtection="1">
      <alignment horizontal="center" vertical="center" wrapText="1"/>
      <protection hidden="1"/>
    </xf>
    <xf numFmtId="0" fontId="433" fillId="21" borderId="104" xfId="38" applyFont="1" applyFill="1" applyBorder="1" applyAlignment="1" applyProtection="1">
      <alignment horizontal="center" vertical="center" wrapText="1"/>
      <protection hidden="1"/>
    </xf>
    <xf numFmtId="0" fontId="433" fillId="21" borderId="311" xfId="38" applyFont="1" applyFill="1" applyBorder="1" applyAlignment="1" applyProtection="1">
      <alignment horizontal="center" vertical="center" wrapText="1"/>
      <protection hidden="1"/>
    </xf>
    <xf numFmtId="0" fontId="433" fillId="21" borderId="304" xfId="38" applyFont="1" applyFill="1" applyBorder="1" applyAlignment="1" applyProtection="1">
      <alignment horizontal="center" vertical="center" wrapText="1"/>
      <protection hidden="1"/>
    </xf>
    <xf numFmtId="0" fontId="433" fillId="21" borderId="312" xfId="38" applyFont="1" applyFill="1" applyBorder="1" applyAlignment="1" applyProtection="1">
      <alignment horizontal="center" vertical="center" wrapText="1"/>
      <protection hidden="1"/>
    </xf>
    <xf numFmtId="0" fontId="75" fillId="42" borderId="218" xfId="38" applyFont="1" applyFill="1" applyBorder="1" applyAlignment="1" applyProtection="1">
      <alignment horizontal="center" vertical="center"/>
      <protection hidden="1"/>
    </xf>
    <xf numFmtId="0" fontId="75" fillId="42" borderId="217" xfId="38" applyFont="1" applyFill="1" applyBorder="1" applyAlignment="1" applyProtection="1">
      <alignment horizontal="center" vertical="center"/>
      <protection hidden="1"/>
    </xf>
    <xf numFmtId="0" fontId="75" fillId="42" borderId="105" xfId="38" applyFont="1" applyFill="1" applyBorder="1" applyAlignment="1" applyProtection="1">
      <alignment horizontal="center" vertical="center"/>
      <protection hidden="1"/>
    </xf>
    <xf numFmtId="0" fontId="75" fillId="42" borderId="0" xfId="38" applyFont="1" applyFill="1" applyBorder="1" applyAlignment="1" applyProtection="1">
      <alignment horizontal="center" vertical="center"/>
      <protection hidden="1"/>
    </xf>
    <xf numFmtId="0" fontId="80" fillId="0" borderId="27" xfId="38" applyFont="1" applyBorder="1" applyAlignment="1" applyProtection="1">
      <alignment horizontal="center" vertical="center"/>
      <protection hidden="1"/>
    </xf>
    <xf numFmtId="0" fontId="80" fillId="0" borderId="0" xfId="38" applyFont="1" applyBorder="1" applyAlignment="1" applyProtection="1">
      <alignment horizontal="center" vertical="center"/>
      <protection hidden="1"/>
    </xf>
    <xf numFmtId="0" fontId="80" fillId="0" borderId="23" xfId="38" applyFont="1" applyBorder="1" applyAlignment="1" applyProtection="1">
      <alignment horizontal="center" vertical="center"/>
      <protection hidden="1"/>
    </xf>
    <xf numFmtId="0" fontId="250" fillId="0" borderId="27" xfId="38" applyFont="1" applyBorder="1" applyAlignment="1" applyProtection="1">
      <alignment horizontal="center" vertical="center" wrapText="1"/>
      <protection hidden="1"/>
    </xf>
    <xf numFmtId="0" fontId="250" fillId="0" borderId="0" xfId="38" applyFont="1" applyBorder="1" applyAlignment="1" applyProtection="1">
      <alignment horizontal="center" vertical="center" wrapText="1"/>
      <protection hidden="1"/>
    </xf>
    <xf numFmtId="0" fontId="250" fillId="0" borderId="23" xfId="38" applyFont="1" applyBorder="1" applyAlignment="1" applyProtection="1">
      <alignment horizontal="center" vertical="center" wrapText="1"/>
      <protection hidden="1"/>
    </xf>
    <xf numFmtId="0" fontId="135" fillId="0" borderId="27" xfId="38" applyFont="1" applyBorder="1" applyAlignment="1" applyProtection="1">
      <alignment horizontal="center" vertical="center"/>
      <protection hidden="1"/>
    </xf>
    <xf numFmtId="0" fontId="135" fillId="0" borderId="0" xfId="38" applyFont="1" applyBorder="1" applyAlignment="1" applyProtection="1">
      <alignment horizontal="center" vertical="center"/>
      <protection hidden="1"/>
    </xf>
    <xf numFmtId="0" fontId="135" fillId="0" borderId="23" xfId="38" applyFont="1" applyBorder="1" applyAlignment="1" applyProtection="1">
      <alignment horizontal="center" vertical="center"/>
      <protection hidden="1"/>
    </xf>
    <xf numFmtId="0" fontId="75" fillId="21" borderId="148" xfId="38" applyFont="1" applyFill="1" applyBorder="1" applyAlignment="1" applyProtection="1">
      <alignment horizontal="center"/>
      <protection hidden="1"/>
    </xf>
    <xf numFmtId="0" fontId="75" fillId="21" borderId="149" xfId="38" applyFont="1" applyFill="1" applyBorder="1" applyAlignment="1" applyProtection="1">
      <alignment horizontal="center"/>
      <protection hidden="1"/>
    </xf>
    <xf numFmtId="0" fontId="75" fillId="42" borderId="102" xfId="38" applyFont="1" applyFill="1" applyBorder="1" applyAlignment="1" applyProtection="1">
      <alignment horizontal="center" vertical="center"/>
      <protection hidden="1"/>
    </xf>
    <xf numFmtId="0" fontId="75" fillId="42" borderId="103" xfId="38" applyFont="1" applyFill="1" applyBorder="1" applyAlignment="1" applyProtection="1">
      <alignment horizontal="center" vertical="center"/>
      <protection hidden="1"/>
    </xf>
    <xf numFmtId="0" fontId="80" fillId="0" borderId="27" xfId="38" applyFont="1" applyBorder="1" applyAlignment="1" applyProtection="1">
      <alignment horizontal="right" vertical="center"/>
      <protection hidden="1"/>
    </xf>
    <xf numFmtId="0" fontId="80" fillId="0" borderId="0" xfId="38" applyFont="1" applyBorder="1" applyAlignment="1" applyProtection="1">
      <alignment horizontal="right" vertical="center"/>
      <protection hidden="1"/>
    </xf>
    <xf numFmtId="0" fontId="135" fillId="0" borderId="313" xfId="38" applyFont="1" applyBorder="1" applyAlignment="1" applyProtection="1">
      <alignment horizontal="center" vertical="center"/>
      <protection hidden="1"/>
    </xf>
    <xf numFmtId="0" fontId="135" fillId="0" borderId="314" xfId="38" applyFont="1" applyBorder="1" applyAlignment="1" applyProtection="1">
      <alignment horizontal="center" vertical="center"/>
      <protection hidden="1"/>
    </xf>
    <xf numFmtId="0" fontId="135" fillId="0" borderId="315" xfId="38" applyFont="1" applyBorder="1" applyAlignment="1" applyProtection="1">
      <alignment horizontal="center" vertical="center"/>
      <protection hidden="1"/>
    </xf>
    <xf numFmtId="0" fontId="257" fillId="60" borderId="217" xfId="43" applyFont="1" applyFill="1" applyBorder="1" applyAlignment="1">
      <alignment horizontal="center" vertical="center"/>
    </xf>
    <xf numFmtId="0" fontId="257" fillId="60" borderId="0" xfId="43" applyFont="1" applyFill="1" applyBorder="1" applyAlignment="1">
      <alignment horizontal="center" vertical="center"/>
    </xf>
    <xf numFmtId="0" fontId="183" fillId="42" borderId="218" xfId="60" applyFont="1" applyFill="1" applyBorder="1" applyAlignment="1" applyProtection="1">
      <alignment horizontal="center" vertical="center" wrapText="1"/>
      <protection hidden="1"/>
    </xf>
    <xf numFmtId="0" fontId="183" fillId="42" borderId="217" xfId="60" applyFont="1" applyFill="1" applyBorder="1" applyAlignment="1" applyProtection="1">
      <alignment horizontal="center" vertical="center" wrapText="1"/>
      <protection hidden="1"/>
    </xf>
    <xf numFmtId="0" fontId="183" fillId="42" borderId="105" xfId="60" applyFont="1" applyFill="1" applyBorder="1" applyAlignment="1" applyProtection="1">
      <alignment horizontal="center" vertical="center" wrapText="1"/>
      <protection hidden="1"/>
    </xf>
    <xf numFmtId="0" fontId="183" fillId="42" borderId="0" xfId="60" applyFont="1" applyFill="1" applyBorder="1" applyAlignment="1" applyProtection="1">
      <alignment horizontal="center" vertical="center" wrapText="1"/>
      <protection hidden="1"/>
    </xf>
    <xf numFmtId="0" fontId="41" fillId="42" borderId="219" xfId="43" applyNumberFormat="1" applyFont="1" applyFill="1" applyBorder="1" applyAlignment="1">
      <alignment horizontal="center" vertical="center"/>
    </xf>
    <xf numFmtId="0" fontId="41" fillId="42" borderId="106" xfId="43" applyNumberFormat="1" applyFont="1" applyFill="1" applyBorder="1" applyAlignment="1">
      <alignment horizontal="center" vertical="center"/>
    </xf>
    <xf numFmtId="0" fontId="4" fillId="61" borderId="106" xfId="74" applyFill="1" applyBorder="1" applyAlignment="1">
      <alignment horizontal="center"/>
    </xf>
    <xf numFmtId="0" fontId="183" fillId="21" borderId="105" xfId="61" applyNumberFormat="1" applyFont="1" applyFill="1" applyBorder="1" applyAlignment="1">
      <alignment horizontal="center" vertical="center" wrapText="1"/>
    </xf>
    <xf numFmtId="0" fontId="183" fillId="21" borderId="0" xfId="61" applyNumberFormat="1" applyFont="1" applyFill="1" applyBorder="1" applyAlignment="1">
      <alignment horizontal="center" vertical="center" wrapText="1"/>
    </xf>
    <xf numFmtId="0" fontId="183" fillId="21" borderId="106" xfId="61" applyNumberFormat="1" applyFont="1" applyFill="1" applyBorder="1" applyAlignment="1">
      <alignment horizontal="center" vertical="center" wrapText="1"/>
    </xf>
    <xf numFmtId="0" fontId="258" fillId="21" borderId="105" xfId="61" applyNumberFormat="1" applyFont="1" applyFill="1" applyBorder="1" applyAlignment="1">
      <alignment horizontal="center" vertical="center" wrapText="1"/>
    </xf>
    <xf numFmtId="0" fontId="258" fillId="21" borderId="0" xfId="61" applyNumberFormat="1" applyFont="1" applyFill="1" applyBorder="1" applyAlignment="1">
      <alignment horizontal="center" vertical="center" wrapText="1"/>
    </xf>
    <xf numFmtId="0" fontId="258" fillId="21" borderId="106" xfId="61" applyNumberFormat="1" applyFont="1" applyFill="1" applyBorder="1" applyAlignment="1">
      <alignment horizontal="center" vertical="center" wrapText="1"/>
    </xf>
    <xf numFmtId="0" fontId="33" fillId="62" borderId="105" xfId="60" applyFont="1" applyFill="1" applyBorder="1" applyAlignment="1">
      <alignment horizontal="left" vertical="center"/>
    </xf>
    <xf numFmtId="0" fontId="33" fillId="62" borderId="0" xfId="60" applyFont="1" applyFill="1" applyBorder="1" applyAlignment="1">
      <alignment horizontal="left" vertical="center"/>
    </xf>
    <xf numFmtId="0" fontId="33" fillId="62" borderId="106" xfId="60" applyFont="1" applyFill="1" applyBorder="1" applyAlignment="1">
      <alignment horizontal="left" vertical="center"/>
    </xf>
    <xf numFmtId="0" fontId="12" fillId="44" borderId="0" xfId="60" applyFont="1" applyFill="1" applyBorder="1" applyAlignment="1">
      <alignment horizontal="center" vertical="center"/>
    </xf>
    <xf numFmtId="0" fontId="288" fillId="38" borderId="250" xfId="75" applyFont="1" applyFill="1" applyBorder="1" applyAlignment="1">
      <alignment horizontal="center" vertical="center"/>
    </xf>
    <xf numFmtId="0" fontId="288" fillId="38" borderId="216" xfId="75" applyFont="1" applyFill="1" applyBorder="1" applyAlignment="1">
      <alignment horizontal="center" vertical="center"/>
    </xf>
    <xf numFmtId="0" fontId="288" fillId="38" borderId="251" xfId="75" applyFont="1" applyFill="1" applyBorder="1" applyAlignment="1">
      <alignment horizontal="center" vertical="center"/>
    </xf>
    <xf numFmtId="0" fontId="288" fillId="38" borderId="252" xfId="75" applyFont="1" applyFill="1" applyBorder="1" applyAlignment="1">
      <alignment horizontal="center" vertical="center"/>
    </xf>
    <xf numFmtId="0" fontId="269" fillId="44" borderId="224" xfId="74" applyFont="1" applyFill="1" applyBorder="1" applyAlignment="1">
      <alignment horizontal="center" vertical="center" wrapText="1"/>
    </xf>
    <xf numFmtId="0" fontId="269" fillId="44" borderId="203" xfId="74" applyFont="1" applyFill="1" applyBorder="1" applyAlignment="1">
      <alignment horizontal="center" vertical="center" wrapText="1"/>
    </xf>
    <xf numFmtId="0" fontId="269" fillId="44" borderId="225" xfId="74" applyFont="1" applyFill="1" applyBorder="1" applyAlignment="1">
      <alignment horizontal="center" vertical="center" wrapText="1"/>
    </xf>
    <xf numFmtId="0" fontId="269" fillId="44" borderId="226" xfId="74" applyFont="1" applyFill="1" applyBorder="1" applyAlignment="1">
      <alignment horizontal="center" vertical="center" wrapText="1"/>
    </xf>
    <xf numFmtId="0" fontId="269" fillId="44" borderId="123" xfId="74" applyFont="1" applyFill="1" applyBorder="1" applyAlignment="1">
      <alignment horizontal="center" vertical="center" wrapText="1"/>
    </xf>
    <xf numFmtId="0" fontId="269" fillId="44" borderId="124" xfId="74" applyFont="1" applyFill="1" applyBorder="1" applyAlignment="1">
      <alignment horizontal="center" vertical="center" wrapText="1"/>
    </xf>
    <xf numFmtId="169" fontId="270" fillId="59" borderId="228" xfId="61" applyNumberFormat="1" applyFont="1" applyFill="1" applyBorder="1" applyAlignment="1">
      <alignment horizontal="left" vertical="center"/>
    </xf>
    <xf numFmtId="169" fontId="270" fillId="59" borderId="229" xfId="61" applyNumberFormat="1" applyFont="1" applyFill="1" applyBorder="1" applyAlignment="1">
      <alignment horizontal="left" vertical="center"/>
    </xf>
    <xf numFmtId="169" fontId="270" fillId="59" borderId="0" xfId="61" applyNumberFormat="1" applyFont="1" applyFill="1" applyBorder="1" applyAlignment="1">
      <alignment horizontal="left" vertical="center"/>
    </xf>
    <xf numFmtId="169" fontId="270" fillId="59" borderId="106" xfId="61" applyNumberFormat="1" applyFont="1" applyFill="1" applyBorder="1" applyAlignment="1">
      <alignment horizontal="left" vertical="center"/>
    </xf>
    <xf numFmtId="0" fontId="271" fillId="44" borderId="147" xfId="43" applyNumberFormat="1" applyFont="1" applyFill="1" applyBorder="1" applyAlignment="1">
      <alignment horizontal="center" vertical="center"/>
    </xf>
    <xf numFmtId="0" fontId="271" fillId="44" borderId="148" xfId="43" applyNumberFormat="1" applyFont="1" applyFill="1" applyBorder="1" applyAlignment="1">
      <alignment horizontal="center" vertical="center"/>
    </xf>
    <xf numFmtId="0" fontId="271" fillId="44" borderId="149" xfId="43" applyNumberFormat="1" applyFont="1" applyFill="1" applyBorder="1" applyAlignment="1">
      <alignment horizontal="center" vertical="center"/>
    </xf>
    <xf numFmtId="0" fontId="185" fillId="32" borderId="105" xfId="74" applyFont="1" applyFill="1" applyBorder="1" applyAlignment="1">
      <alignment horizontal="center" vertical="center"/>
    </xf>
    <xf numFmtId="0" fontId="185" fillId="32" borderId="0" xfId="74" applyFont="1" applyFill="1" applyBorder="1" applyAlignment="1">
      <alignment horizontal="center" vertical="center"/>
    </xf>
    <xf numFmtId="0" fontId="185" fillId="32" borderId="122" xfId="74" applyFont="1" applyFill="1" applyBorder="1" applyAlignment="1">
      <alignment horizontal="center" vertical="center"/>
    </xf>
    <xf numFmtId="0" fontId="185" fillId="32" borderId="193" xfId="74" applyFont="1" applyFill="1" applyBorder="1" applyAlignment="1">
      <alignment horizontal="center" vertical="center"/>
    </xf>
    <xf numFmtId="169" fontId="208" fillId="19" borderId="0" xfId="61" applyNumberFormat="1" applyFont="1" applyFill="1" applyBorder="1" applyAlignment="1">
      <alignment horizontal="center" vertical="center"/>
    </xf>
    <xf numFmtId="0" fontId="33" fillId="63" borderId="105" xfId="60" applyFont="1" applyFill="1" applyBorder="1" applyAlignment="1">
      <alignment horizontal="center" vertical="center"/>
    </xf>
    <xf numFmtId="0" fontId="33" fillId="63" borderId="0" xfId="60" applyFont="1" applyFill="1" applyBorder="1" applyAlignment="1">
      <alignment horizontal="center" vertical="center"/>
    </xf>
    <xf numFmtId="0" fontId="33" fillId="63" borderId="106" xfId="60" applyFont="1" applyFill="1" applyBorder="1" applyAlignment="1">
      <alignment horizontal="center" vertical="center"/>
    </xf>
    <xf numFmtId="0" fontId="22" fillId="44" borderId="0" xfId="60" applyFont="1" applyFill="1" applyBorder="1" applyAlignment="1">
      <alignment horizontal="center" vertical="center"/>
    </xf>
    <xf numFmtId="0" fontId="276" fillId="19" borderId="220" xfId="74" applyFont="1" applyFill="1" applyBorder="1" applyAlignment="1">
      <alignment horizontal="center" vertical="center"/>
    </xf>
    <xf numFmtId="0" fontId="276" fillId="19" borderId="221" xfId="74" applyFont="1" applyFill="1" applyBorder="1" applyAlignment="1">
      <alignment horizontal="center" vertical="center"/>
    </xf>
    <xf numFmtId="0" fontId="208" fillId="19" borderId="220" xfId="74" applyFont="1" applyFill="1" applyBorder="1" applyAlignment="1">
      <alignment horizontal="center" vertical="center"/>
    </xf>
    <xf numFmtId="0" fontId="208" fillId="19" borderId="221" xfId="74" applyFont="1" applyFill="1" applyBorder="1" applyAlignment="1">
      <alignment horizontal="center" vertical="center"/>
    </xf>
    <xf numFmtId="0" fontId="119" fillId="31" borderId="216" xfId="60" applyFont="1" applyFill="1" applyBorder="1" applyAlignment="1">
      <alignment horizontal="center" vertical="center"/>
    </xf>
    <xf numFmtId="0" fontId="119" fillId="31" borderId="0" xfId="60" applyFont="1" applyFill="1" applyBorder="1" applyAlignment="1">
      <alignment horizontal="center" vertical="center"/>
    </xf>
    <xf numFmtId="0" fontId="12" fillId="44" borderId="10" xfId="60" applyFont="1" applyFill="1" applyBorder="1" applyAlignment="1">
      <alignment horizontal="center" vertical="center"/>
    </xf>
    <xf numFmtId="181" fontId="237" fillId="21" borderId="105" xfId="69" applyNumberFormat="1" applyFont="1" applyFill="1" applyBorder="1" applyAlignment="1" applyProtection="1">
      <alignment horizontal="center" vertical="center"/>
    </xf>
    <xf numFmtId="181" fontId="237" fillId="21" borderId="0" xfId="69" applyNumberFormat="1" applyFont="1" applyFill="1" applyBorder="1" applyAlignment="1" applyProtection="1">
      <alignment horizontal="center" vertical="center"/>
    </xf>
    <xf numFmtId="182" fontId="237" fillId="21" borderId="0" xfId="69" applyNumberFormat="1" applyFont="1" applyFill="1" applyBorder="1" applyAlignment="1" applyProtection="1">
      <alignment horizontal="center" vertical="center"/>
    </xf>
    <xf numFmtId="181" fontId="237" fillId="21" borderId="105" xfId="69" applyNumberFormat="1" applyFont="1" applyFill="1" applyBorder="1" applyAlignment="1" applyProtection="1">
      <alignment horizontal="left" vertical="center" wrapText="1"/>
    </xf>
    <xf numFmtId="181" fontId="237" fillId="21" borderId="0" xfId="69" applyNumberFormat="1" applyFont="1" applyFill="1" applyBorder="1" applyAlignment="1" applyProtection="1">
      <alignment horizontal="left" vertical="center" wrapText="1"/>
    </xf>
    <xf numFmtId="181" fontId="237" fillId="21" borderId="106" xfId="69" applyNumberFormat="1" applyFont="1" applyFill="1" applyBorder="1" applyAlignment="1" applyProtection="1">
      <alignment horizontal="left" vertical="center" wrapText="1"/>
    </xf>
    <xf numFmtId="181" fontId="237" fillId="21" borderId="147" xfId="69" applyNumberFormat="1" applyFont="1" applyFill="1" applyBorder="1" applyAlignment="1" applyProtection="1">
      <alignment horizontal="left" vertical="center" wrapText="1"/>
    </xf>
    <xf numFmtId="181" fontId="237" fillId="21" borderId="148" xfId="69" applyNumberFormat="1" applyFont="1" applyFill="1" applyBorder="1" applyAlignment="1" applyProtection="1">
      <alignment horizontal="left" vertical="center" wrapText="1"/>
    </xf>
    <xf numFmtId="181" fontId="237" fillId="21" borderId="149" xfId="69" applyNumberFormat="1" applyFont="1" applyFill="1" applyBorder="1" applyAlignment="1" applyProtection="1">
      <alignment horizontal="left" vertical="center" wrapText="1"/>
    </xf>
    <xf numFmtId="0" fontId="37" fillId="59" borderId="212" xfId="75" applyFont="1" applyFill="1" applyBorder="1" applyAlignment="1">
      <alignment horizontal="center" vertical="center"/>
    </xf>
    <xf numFmtId="0" fontId="37" fillId="59" borderId="213" xfId="75" applyFont="1" applyFill="1" applyBorder="1" applyAlignment="1">
      <alignment horizontal="center" vertical="center"/>
    </xf>
    <xf numFmtId="0" fontId="37" fillId="59" borderId="214" xfId="75" applyFont="1" applyFill="1" applyBorder="1" applyAlignment="1">
      <alignment horizontal="center" vertical="center"/>
    </xf>
    <xf numFmtId="0" fontId="37" fillId="59" borderId="215" xfId="75" applyFont="1" applyFill="1" applyBorder="1" applyAlignment="1">
      <alignment horizontal="center" vertical="center"/>
    </xf>
    <xf numFmtId="181" fontId="208" fillId="33" borderId="105" xfId="69" applyNumberFormat="1" applyFont="1" applyFill="1" applyBorder="1" applyAlignment="1" applyProtection="1">
      <alignment horizontal="center" vertical="center"/>
    </xf>
    <xf numFmtId="181" fontId="208" fillId="33" borderId="0" xfId="69" applyNumberFormat="1" applyFont="1" applyFill="1" applyBorder="1" applyAlignment="1" applyProtection="1">
      <alignment horizontal="center" vertical="center"/>
    </xf>
    <xf numFmtId="182" fontId="210" fillId="50" borderId="0" xfId="69" applyNumberFormat="1" applyFont="1" applyFill="1" applyBorder="1" applyAlignment="1" applyProtection="1">
      <alignment horizontal="center" vertical="center"/>
    </xf>
    <xf numFmtId="2" fontId="32" fillId="21" borderId="0" xfId="69" applyNumberFormat="1" applyFont="1" applyFill="1" applyBorder="1" applyAlignment="1" applyProtection="1">
      <alignment horizontal="center" vertical="center"/>
    </xf>
    <xf numFmtId="0" fontId="236" fillId="21" borderId="0" xfId="69" applyFont="1" applyFill="1" applyBorder="1" applyAlignment="1" applyProtection="1">
      <alignment horizontal="left" vertical="center"/>
    </xf>
    <xf numFmtId="0" fontId="236" fillId="21" borderId="106" xfId="69" applyFont="1" applyFill="1" applyBorder="1" applyAlignment="1" applyProtection="1">
      <alignment horizontal="left" vertical="center"/>
    </xf>
    <xf numFmtId="181" fontId="32" fillId="37" borderId="105" xfId="69" applyNumberFormat="1" applyFont="1" applyFill="1" applyBorder="1" applyAlignment="1" applyProtection="1">
      <alignment horizontal="center" vertical="center"/>
    </xf>
    <xf numFmtId="181" fontId="32" fillId="37" borderId="0" xfId="69" applyNumberFormat="1" applyFont="1" applyFill="1" applyBorder="1" applyAlignment="1" applyProtection="1">
      <alignment horizontal="center" vertical="center"/>
    </xf>
    <xf numFmtId="181" fontId="32" fillId="37" borderId="106" xfId="69" applyNumberFormat="1" applyFont="1" applyFill="1" applyBorder="1" applyAlignment="1" applyProtection="1">
      <alignment horizontal="center" vertical="center"/>
    </xf>
    <xf numFmtId="169" fontId="231" fillId="21" borderId="197" xfId="69" applyNumberFormat="1" applyFont="1" applyFill="1" applyBorder="1" applyAlignment="1" applyProtection="1">
      <alignment horizontal="center" vertical="center"/>
    </xf>
    <xf numFmtId="169" fontId="231" fillId="21" borderId="0" xfId="69" applyNumberFormat="1" applyFont="1" applyFill="1" applyBorder="1" applyAlignment="1" applyProtection="1">
      <alignment horizontal="center" vertical="center"/>
    </xf>
    <xf numFmtId="0" fontId="231" fillId="21" borderId="0" xfId="69" applyNumberFormat="1" applyFont="1" applyFill="1" applyBorder="1" applyAlignment="1" applyProtection="1">
      <alignment horizontal="center" vertical="center"/>
    </xf>
    <xf numFmtId="0" fontId="33" fillId="21" borderId="0" xfId="69" applyFont="1" applyFill="1" applyBorder="1" applyAlignment="1" applyProtection="1">
      <alignment horizontal="right" vertical="center"/>
    </xf>
    <xf numFmtId="0" fontId="235" fillId="33" borderId="218" xfId="68" applyFont="1" applyFill="1" applyBorder="1" applyAlignment="1">
      <alignment horizontal="center" vertical="center" wrapText="1"/>
    </xf>
    <xf numFmtId="0" fontId="235" fillId="33" borderId="217" xfId="68" applyFont="1" applyFill="1" applyBorder="1" applyAlignment="1">
      <alignment horizontal="center" vertical="center" wrapText="1"/>
    </xf>
    <xf numFmtId="0" fontId="235" fillId="33" borderId="105" xfId="68" applyFont="1" applyFill="1" applyBorder="1" applyAlignment="1">
      <alignment horizontal="center" vertical="center" wrapText="1"/>
    </xf>
    <xf numFmtId="0" fontId="235" fillId="33" borderId="0" xfId="68" applyFont="1" applyFill="1" applyBorder="1" applyAlignment="1">
      <alignment horizontal="center" vertical="center" wrapText="1"/>
    </xf>
    <xf numFmtId="0" fontId="211" fillId="50" borderId="217" xfId="69" applyFont="1" applyFill="1" applyBorder="1" applyAlignment="1" applyProtection="1">
      <alignment horizontal="center" vertical="center" wrapText="1"/>
    </xf>
    <xf numFmtId="0" fontId="211" fillId="50" borderId="0" xfId="69" applyFont="1" applyFill="1" applyBorder="1" applyAlignment="1" applyProtection="1">
      <alignment horizontal="center" vertical="center" wrapText="1"/>
    </xf>
    <xf numFmtId="0" fontId="36" fillId="21" borderId="217" xfId="69" applyFont="1" applyFill="1" applyBorder="1" applyAlignment="1" applyProtection="1">
      <alignment horizontal="center" vertical="center" wrapText="1"/>
    </xf>
    <xf numFmtId="0" fontId="36" fillId="21" borderId="0" xfId="69" applyFont="1" applyFill="1" applyBorder="1" applyAlignment="1" applyProtection="1">
      <alignment horizontal="center" vertical="center" wrapText="1"/>
    </xf>
    <xf numFmtId="0" fontId="185" fillId="30" borderId="217" xfId="68" applyFont="1" applyFill="1" applyBorder="1" applyAlignment="1">
      <alignment horizontal="center" vertical="center"/>
    </xf>
    <xf numFmtId="0" fontId="185" fillId="30" borderId="219" xfId="68" applyFont="1" applyFill="1" applyBorder="1" applyAlignment="1">
      <alignment horizontal="center" vertical="center"/>
    </xf>
    <xf numFmtId="0" fontId="66" fillId="21" borderId="197" xfId="68" applyFont="1" applyFill="1" applyBorder="1" applyAlignment="1">
      <alignment horizontal="center" vertical="center" wrapText="1"/>
    </xf>
    <xf numFmtId="0" fontId="66" fillId="21" borderId="0" xfId="68" applyFont="1" applyFill="1" applyBorder="1" applyAlignment="1">
      <alignment horizontal="center" vertical="center" wrapText="1"/>
    </xf>
    <xf numFmtId="0" fontId="66" fillId="21" borderId="0" xfId="69" applyFont="1" applyFill="1" applyBorder="1" applyAlignment="1" applyProtection="1">
      <alignment horizontal="center" vertical="center" wrapText="1"/>
    </xf>
    <xf numFmtId="0" fontId="33" fillId="21" borderId="0" xfId="69" applyFont="1" applyFill="1" applyBorder="1" applyAlignment="1" applyProtection="1">
      <alignment horizontal="center" vertical="center"/>
    </xf>
    <xf numFmtId="0" fontId="33" fillId="21" borderId="198" xfId="69" applyFont="1" applyFill="1" applyBorder="1" applyAlignment="1" applyProtection="1">
      <alignment horizontal="center" wrapText="1"/>
    </xf>
    <xf numFmtId="0" fontId="93" fillId="22" borderId="197" xfId="68" applyFont="1" applyFill="1" applyBorder="1" applyAlignment="1">
      <alignment horizontal="center" vertical="center"/>
    </xf>
    <xf numFmtId="0" fontId="93" fillId="22" borderId="0" xfId="68" applyFont="1" applyFill="1" applyBorder="1" applyAlignment="1">
      <alignment horizontal="center" vertical="center"/>
    </xf>
    <xf numFmtId="0" fontId="93" fillId="22" borderId="198" xfId="68" applyFont="1" applyFill="1" applyBorder="1" applyAlignment="1">
      <alignment horizontal="center" vertical="center"/>
    </xf>
    <xf numFmtId="0" fontId="93" fillId="22" borderId="0" xfId="68" applyFont="1" applyFill="1" applyBorder="1" applyAlignment="1">
      <alignment horizontal="left" vertical="center"/>
    </xf>
    <xf numFmtId="0" fontId="93" fillId="22" borderId="198" xfId="68" applyFont="1" applyFill="1" applyBorder="1" applyAlignment="1">
      <alignment horizontal="left" vertical="center"/>
    </xf>
    <xf numFmtId="0" fontId="189" fillId="30" borderId="192" xfId="68" applyFont="1" applyFill="1" applyBorder="1" applyAlignment="1">
      <alignment horizontal="center" vertical="center"/>
    </xf>
    <xf numFmtId="0" fontId="189" fillId="30" borderId="193" xfId="68" applyFont="1" applyFill="1" applyBorder="1" applyAlignment="1">
      <alignment horizontal="center" vertical="center"/>
    </xf>
    <xf numFmtId="0" fontId="189" fillId="30" borderId="194" xfId="68" applyFont="1" applyFill="1" applyBorder="1" applyAlignment="1">
      <alignment horizontal="center" vertical="center"/>
    </xf>
    <xf numFmtId="0" fontId="93" fillId="30" borderId="197" xfId="68" applyFont="1" applyFill="1" applyBorder="1" applyAlignment="1">
      <alignment horizontal="center" vertical="center"/>
    </xf>
    <xf numFmtId="0" fontId="93" fillId="30" borderId="0" xfId="68" applyFont="1" applyFill="1" applyBorder="1" applyAlignment="1">
      <alignment horizontal="center" vertical="center"/>
    </xf>
    <xf numFmtId="0" fontId="93" fillId="30" borderId="198" xfId="68" applyFont="1" applyFill="1" applyBorder="1" applyAlignment="1">
      <alignment horizontal="center" vertical="center"/>
    </xf>
    <xf numFmtId="0" fontId="93" fillId="30" borderId="0" xfId="68" applyFont="1" applyFill="1" applyBorder="1" applyAlignment="1">
      <alignment horizontal="left" vertical="center"/>
    </xf>
    <xf numFmtId="0" fontId="93" fillId="30" borderId="198" xfId="68" applyFont="1" applyFill="1" applyBorder="1" applyAlignment="1">
      <alignment horizontal="left" vertical="center"/>
    </xf>
    <xf numFmtId="0" fontId="33" fillId="31" borderId="197" xfId="68" applyFont="1" applyFill="1" applyBorder="1" applyAlignment="1">
      <alignment horizontal="center" vertical="center"/>
    </xf>
    <xf numFmtId="0" fontId="33" fillId="31" borderId="0" xfId="68" applyFont="1" applyFill="1" applyBorder="1" applyAlignment="1">
      <alignment horizontal="center" vertical="center"/>
    </xf>
    <xf numFmtId="0" fontId="33" fillId="31" borderId="198" xfId="68" applyFont="1" applyFill="1" applyBorder="1" applyAlignment="1">
      <alignment horizontal="center" vertical="center"/>
    </xf>
    <xf numFmtId="176" fontId="114" fillId="38" borderId="0" xfId="43" applyNumberFormat="1" applyFont="1" applyFill="1" applyBorder="1" applyAlignment="1">
      <alignment horizontal="center" vertical="center"/>
    </xf>
    <xf numFmtId="176" fontId="114" fillId="38" borderId="106" xfId="43" applyNumberFormat="1" applyFont="1" applyFill="1" applyBorder="1" applyAlignment="1">
      <alignment horizontal="center" vertical="center"/>
    </xf>
    <xf numFmtId="0" fontId="32" fillId="38" borderId="105" xfId="74" applyFont="1" applyFill="1" applyBorder="1" applyAlignment="1">
      <alignment horizontal="right" vertical="center"/>
    </xf>
    <xf numFmtId="1" fontId="32" fillId="38" borderId="0" xfId="74" applyNumberFormat="1" applyFont="1" applyFill="1" applyBorder="1" applyAlignment="1">
      <alignment horizontal="center" vertical="center"/>
    </xf>
    <xf numFmtId="0" fontId="114" fillId="38" borderId="0" xfId="74" applyFont="1" applyFill="1" applyBorder="1" applyAlignment="1">
      <alignment horizontal="center" vertical="center"/>
    </xf>
    <xf numFmtId="0" fontId="32" fillId="51" borderId="0" xfId="74" applyFont="1" applyFill="1" applyBorder="1" applyAlignment="1">
      <alignment horizontal="center" vertical="center"/>
    </xf>
    <xf numFmtId="0" fontId="42" fillId="38" borderId="0" xfId="74" applyFont="1" applyFill="1" applyBorder="1" applyAlignment="1">
      <alignment horizontal="center" vertical="center"/>
    </xf>
    <xf numFmtId="1" fontId="32" fillId="38" borderId="0" xfId="43" applyNumberFormat="1" applyFont="1" applyFill="1" applyBorder="1" applyAlignment="1">
      <alignment horizontal="center" vertical="center"/>
    </xf>
    <xf numFmtId="179" fontId="226" fillId="21" borderId="0" xfId="43" applyNumberFormat="1" applyFont="1" applyFill="1" applyBorder="1" applyAlignment="1">
      <alignment horizontal="right" vertical="center" wrapText="1"/>
    </xf>
    <xf numFmtId="0" fontId="34" fillId="42" borderId="218" xfId="74" applyFont="1" applyFill="1" applyBorder="1" applyAlignment="1">
      <alignment horizontal="center" vertical="center"/>
    </xf>
    <xf numFmtId="0" fontId="34" fillId="42" borderId="217" xfId="74" applyFont="1" applyFill="1" applyBorder="1" applyAlignment="1">
      <alignment horizontal="center" vertical="center"/>
    </xf>
    <xf numFmtId="0" fontId="34" fillId="42" borderId="219" xfId="74" applyFont="1" applyFill="1" applyBorder="1" applyAlignment="1">
      <alignment horizontal="center" vertical="center"/>
    </xf>
    <xf numFmtId="0" fontId="45" fillId="21" borderId="105" xfId="74" applyFont="1" applyFill="1" applyBorder="1" applyAlignment="1">
      <alignment horizontal="left" vertical="center" wrapText="1"/>
    </xf>
    <xf numFmtId="0" fontId="45" fillId="21" borderId="0" xfId="74" applyFont="1" applyFill="1" applyBorder="1" applyAlignment="1">
      <alignment horizontal="left" vertical="center" wrapText="1"/>
    </xf>
    <xf numFmtId="0" fontId="45" fillId="21" borderId="106" xfId="74" applyFont="1" applyFill="1" applyBorder="1" applyAlignment="1">
      <alignment horizontal="left" vertical="center" wrapText="1"/>
    </xf>
    <xf numFmtId="0" fontId="45" fillId="21" borderId="158" xfId="74" applyFont="1" applyFill="1" applyBorder="1" applyAlignment="1">
      <alignment horizontal="left" vertical="center" wrapText="1"/>
    </xf>
    <xf numFmtId="0" fontId="45" fillId="21" borderId="159" xfId="74" applyFont="1" applyFill="1" applyBorder="1" applyAlignment="1">
      <alignment horizontal="left" vertical="center" wrapText="1"/>
    </xf>
    <xf numFmtId="0" fontId="45" fillId="21" borderId="160" xfId="74" applyFont="1" applyFill="1" applyBorder="1" applyAlignment="1">
      <alignment horizontal="left" vertical="center" wrapText="1"/>
    </xf>
    <xf numFmtId="0" fontId="93" fillId="30" borderId="105" xfId="74" applyFont="1" applyFill="1" applyBorder="1" applyAlignment="1">
      <alignment horizontal="center" vertical="center"/>
    </xf>
    <xf numFmtId="179" fontId="230" fillId="50" borderId="105" xfId="43" applyNumberFormat="1" applyFont="1" applyFill="1" applyBorder="1" applyAlignment="1">
      <alignment horizontal="center" vertical="center" wrapText="1"/>
    </xf>
    <xf numFmtId="179" fontId="230" fillId="50" borderId="0" xfId="43" applyNumberFormat="1" applyFont="1" applyFill="1" applyBorder="1" applyAlignment="1">
      <alignment horizontal="center" vertical="center" wrapText="1"/>
    </xf>
    <xf numFmtId="179" fontId="231" fillId="21" borderId="0" xfId="43" applyNumberFormat="1" applyFont="1" applyFill="1" applyBorder="1" applyAlignment="1">
      <alignment horizontal="right" vertical="center" wrapText="1"/>
    </xf>
    <xf numFmtId="176" fontId="209" fillId="19" borderId="0" xfId="43" applyNumberFormat="1" applyFont="1" applyFill="1" applyBorder="1" applyAlignment="1">
      <alignment horizontal="center" vertical="center"/>
    </xf>
    <xf numFmtId="179" fontId="232" fillId="21" borderId="0" xfId="43" applyNumberFormat="1" applyFont="1" applyFill="1" applyBorder="1" applyAlignment="1">
      <alignment horizontal="right" vertical="center" wrapText="1"/>
    </xf>
    <xf numFmtId="176" fontId="208" fillId="19" borderId="106" xfId="43" applyNumberFormat="1" applyFont="1" applyFill="1" applyBorder="1" applyAlignment="1">
      <alignment horizontal="center" vertical="center"/>
    </xf>
    <xf numFmtId="0" fontId="33" fillId="51" borderId="105" xfId="74" applyFont="1" applyFill="1" applyBorder="1" applyAlignment="1">
      <alignment horizontal="right" vertical="center" wrapText="1"/>
    </xf>
    <xf numFmtId="0" fontId="33" fillId="51" borderId="0" xfId="74" applyFont="1" applyFill="1" applyBorder="1" applyAlignment="1">
      <alignment horizontal="right" vertical="center" wrapText="1"/>
    </xf>
    <xf numFmtId="2" fontId="32" fillId="51" borderId="0" xfId="74" applyNumberFormat="1" applyFont="1" applyFill="1" applyBorder="1" applyAlignment="1">
      <alignment horizontal="center" vertical="center"/>
    </xf>
    <xf numFmtId="0" fontId="34" fillId="38" borderId="105" xfId="68" applyFont="1" applyFill="1" applyBorder="1" applyAlignment="1">
      <alignment horizontal="center" vertical="center"/>
    </xf>
    <xf numFmtId="0" fontId="34" fillId="38" borderId="0" xfId="68" applyFont="1" applyFill="1" applyBorder="1" applyAlignment="1">
      <alignment horizontal="center" vertical="center"/>
    </xf>
    <xf numFmtId="0" fontId="34" fillId="38" borderId="106" xfId="68" applyFont="1" applyFill="1" applyBorder="1" applyAlignment="1">
      <alignment horizontal="center" vertical="center"/>
    </xf>
    <xf numFmtId="0" fontId="224" fillId="21" borderId="105" xfId="69" applyFont="1" applyFill="1" applyBorder="1" applyAlignment="1">
      <alignment horizontal="center" vertical="center" wrapText="1"/>
    </xf>
    <xf numFmtId="0" fontId="224" fillId="21" borderId="0" xfId="69" applyFont="1" applyFill="1" applyBorder="1" applyAlignment="1">
      <alignment horizontal="center" vertical="center" wrapText="1"/>
    </xf>
    <xf numFmtId="0" fontId="224" fillId="21" borderId="106" xfId="69" applyFont="1" applyFill="1" applyBorder="1" applyAlignment="1">
      <alignment horizontal="center" vertical="center" wrapText="1"/>
    </xf>
    <xf numFmtId="0" fontId="225" fillId="19" borderId="105" xfId="68" applyFont="1" applyFill="1" applyBorder="1" applyAlignment="1">
      <alignment horizontal="center" vertical="center"/>
    </xf>
    <xf numFmtId="0" fontId="225" fillId="19" borderId="0" xfId="68" applyFont="1" applyFill="1" applyBorder="1" applyAlignment="1">
      <alignment horizontal="center" vertical="center"/>
    </xf>
    <xf numFmtId="0" fontId="225" fillId="19" borderId="106" xfId="68" applyFont="1" applyFill="1" applyBorder="1" applyAlignment="1">
      <alignment horizontal="center" vertical="center"/>
    </xf>
    <xf numFmtId="179" fontId="36" fillId="21" borderId="0" xfId="43" applyNumberFormat="1" applyFont="1" applyFill="1" applyBorder="1" applyAlignment="1">
      <alignment horizontal="right" vertical="center" wrapText="1"/>
    </xf>
    <xf numFmtId="0" fontId="220" fillId="21" borderId="197" xfId="74" applyFont="1" applyFill="1" applyBorder="1" applyAlignment="1">
      <alignment horizontal="right" vertical="center"/>
    </xf>
    <xf numFmtId="0" fontId="220" fillId="21" borderId="0" xfId="74" applyFont="1" applyFill="1" applyBorder="1" applyAlignment="1">
      <alignment horizontal="right" vertical="center"/>
    </xf>
    <xf numFmtId="176" fontId="9" fillId="21" borderId="0" xfId="74" applyNumberFormat="1" applyFont="1" applyFill="1" applyBorder="1" applyAlignment="1" applyProtection="1">
      <alignment horizontal="center" vertical="center"/>
      <protection locked="0"/>
    </xf>
    <xf numFmtId="176" fontId="36" fillId="21" borderId="0" xfId="74" applyNumberFormat="1" applyFont="1" applyFill="1" applyBorder="1" applyAlignment="1" applyProtection="1">
      <alignment horizontal="center" vertical="center"/>
      <protection locked="0"/>
    </xf>
    <xf numFmtId="176" fontId="36" fillId="21" borderId="198" xfId="74" applyNumberFormat="1" applyFont="1" applyFill="1" applyBorder="1" applyAlignment="1" applyProtection="1">
      <alignment horizontal="center" vertical="center"/>
      <protection locked="0"/>
    </xf>
    <xf numFmtId="0" fontId="4" fillId="21" borderId="197" xfId="74" applyFill="1" applyBorder="1" applyAlignment="1">
      <alignment horizontal="right" vertical="center"/>
    </xf>
    <xf numFmtId="0" fontId="4" fillId="21" borderId="0" xfId="74" applyFill="1" applyBorder="1" applyAlignment="1">
      <alignment horizontal="right" vertical="center"/>
    </xf>
    <xf numFmtId="0" fontId="108" fillId="30" borderId="218" xfId="68" applyFont="1" applyFill="1" applyBorder="1" applyAlignment="1">
      <alignment horizontal="center" vertical="center" wrapText="1"/>
    </xf>
    <xf numFmtId="0" fontId="108" fillId="30" borderId="217" xfId="68" applyFont="1" applyFill="1" applyBorder="1" applyAlignment="1">
      <alignment horizontal="center" vertical="center" wrapText="1"/>
    </xf>
    <xf numFmtId="0" fontId="108" fillId="30" borderId="219" xfId="68" applyFont="1" applyFill="1" applyBorder="1" applyAlignment="1">
      <alignment horizontal="center" vertical="center" wrapText="1"/>
    </xf>
    <xf numFmtId="0" fontId="103" fillId="21" borderId="105" xfId="68" applyFont="1" applyFill="1" applyBorder="1" applyAlignment="1">
      <alignment horizontal="center" vertical="center" wrapText="1"/>
    </xf>
    <xf numFmtId="0" fontId="103" fillId="21" borderId="0" xfId="68" applyFont="1" applyFill="1" applyBorder="1" applyAlignment="1">
      <alignment horizontal="center" vertical="center" wrapText="1"/>
    </xf>
    <xf numFmtId="0" fontId="103" fillId="21" borderId="106" xfId="68" applyFont="1" applyFill="1" applyBorder="1" applyAlignment="1">
      <alignment horizontal="center" vertical="center" wrapText="1"/>
    </xf>
    <xf numFmtId="0" fontId="32" fillId="42" borderId="192" xfId="74" applyFont="1" applyFill="1" applyBorder="1" applyAlignment="1">
      <alignment horizontal="center" vertical="center"/>
    </xf>
    <xf numFmtId="0" fontId="32" fillId="42" borderId="193" xfId="74" applyFont="1" applyFill="1" applyBorder="1" applyAlignment="1">
      <alignment horizontal="center" vertical="center"/>
    </xf>
    <xf numFmtId="0" fontId="32" fillId="42" borderId="194" xfId="74" applyFont="1" applyFill="1" applyBorder="1" applyAlignment="1">
      <alignment horizontal="center" vertical="center"/>
    </xf>
    <xf numFmtId="0" fontId="36" fillId="21" borderId="197" xfId="74" applyFont="1" applyFill="1" applyBorder="1" applyAlignment="1">
      <alignment horizontal="center" vertical="center" wrapText="1"/>
    </xf>
    <xf numFmtId="0" fontId="36" fillId="21" borderId="0" xfId="74" applyFont="1" applyFill="1" applyBorder="1" applyAlignment="1">
      <alignment horizontal="center" vertical="center" wrapText="1"/>
    </xf>
    <xf numFmtId="0" fontId="36" fillId="21" borderId="0" xfId="74" applyFont="1" applyFill="1" applyBorder="1" applyAlignment="1">
      <alignment horizontal="center" vertical="center"/>
    </xf>
    <xf numFmtId="176" fontId="205" fillId="21" borderId="0" xfId="74" applyNumberFormat="1" applyFont="1" applyFill="1" applyBorder="1" applyAlignment="1" applyProtection="1">
      <alignment horizontal="center" vertical="center" wrapText="1"/>
      <protection locked="0"/>
    </xf>
    <xf numFmtId="176" fontId="205" fillId="21" borderId="198" xfId="74" applyNumberFormat="1" applyFont="1" applyFill="1" applyBorder="1" applyAlignment="1" applyProtection="1">
      <alignment horizontal="center" vertical="center" wrapText="1"/>
      <protection locked="0"/>
    </xf>
    <xf numFmtId="0" fontId="185" fillId="32" borderId="147" xfId="74" applyFont="1" applyFill="1" applyBorder="1" applyAlignment="1">
      <alignment horizontal="center" vertical="center"/>
    </xf>
    <xf numFmtId="0" fontId="185" fillId="32" borderId="148" xfId="74" applyFont="1" applyFill="1" applyBorder="1" applyAlignment="1">
      <alignment horizontal="center" vertical="center"/>
    </xf>
    <xf numFmtId="0" fontId="185" fillId="32" borderId="149" xfId="74" applyFont="1" applyFill="1" applyBorder="1" applyAlignment="1">
      <alignment horizontal="center" vertical="center"/>
    </xf>
    <xf numFmtId="176" fontId="4" fillId="21" borderId="238" xfId="74" applyNumberFormat="1" applyFill="1" applyBorder="1" applyAlignment="1">
      <alignment horizontal="center" vertical="center"/>
    </xf>
    <xf numFmtId="176" fontId="4" fillId="21" borderId="222" xfId="74" applyNumberFormat="1" applyFill="1" applyBorder="1" applyAlignment="1">
      <alignment horizontal="center" vertical="center"/>
    </xf>
    <xf numFmtId="0" fontId="282" fillId="19" borderId="105" xfId="43" applyNumberFormat="1" applyFont="1" applyFill="1" applyBorder="1" applyAlignment="1">
      <alignment horizontal="center" vertical="center"/>
    </xf>
    <xf numFmtId="0" fontId="282" fillId="19" borderId="235" xfId="43" applyNumberFormat="1" applyFont="1" applyFill="1" applyBorder="1" applyAlignment="1">
      <alignment horizontal="center" vertical="center"/>
    </xf>
    <xf numFmtId="0" fontId="282" fillId="19" borderId="0" xfId="43" applyNumberFormat="1" applyFont="1" applyFill="1" applyBorder="1" applyAlignment="1">
      <alignment horizontal="center" vertical="center"/>
    </xf>
    <xf numFmtId="0" fontId="282" fillId="19" borderId="236" xfId="43" applyNumberFormat="1" applyFont="1" applyFill="1" applyBorder="1" applyAlignment="1">
      <alignment horizontal="center" vertical="center"/>
    </xf>
    <xf numFmtId="0" fontId="282" fillId="19" borderId="106" xfId="43" applyNumberFormat="1" applyFont="1" applyFill="1" applyBorder="1" applyAlignment="1">
      <alignment horizontal="center" vertical="center"/>
    </xf>
    <xf numFmtId="0" fontId="282" fillId="19" borderId="237" xfId="43" applyNumberFormat="1" applyFont="1" applyFill="1" applyBorder="1" applyAlignment="1">
      <alignment horizontal="center" vertical="center"/>
    </xf>
    <xf numFmtId="176" fontId="9" fillId="21" borderId="227" xfId="74" applyNumberFormat="1" applyFont="1" applyFill="1" applyBorder="1" applyAlignment="1">
      <alignment horizontal="center" vertical="center"/>
    </xf>
    <xf numFmtId="176" fontId="9" fillId="21" borderId="228" xfId="74" applyNumberFormat="1" applyFont="1" applyFill="1" applyBorder="1" applyAlignment="1">
      <alignment horizontal="center" vertical="center"/>
    </xf>
    <xf numFmtId="176" fontId="9" fillId="21" borderId="229" xfId="74" applyNumberFormat="1" applyFont="1" applyFill="1" applyBorder="1" applyAlignment="1">
      <alignment horizontal="center" vertical="center"/>
    </xf>
    <xf numFmtId="0" fontId="185" fillId="32" borderId="243" xfId="74" applyFont="1" applyFill="1" applyBorder="1" applyAlignment="1">
      <alignment horizontal="center" vertical="center" wrapText="1"/>
    </xf>
    <xf numFmtId="0" fontId="185" fillId="32" borderId="244" xfId="74" applyFont="1" applyFill="1" applyBorder="1" applyAlignment="1">
      <alignment horizontal="center" vertical="center" wrapText="1"/>
    </xf>
    <xf numFmtId="0" fontId="185" fillId="32" borderId="245" xfId="74" applyFont="1" applyFill="1" applyBorder="1" applyAlignment="1">
      <alignment horizontal="center" vertical="center" wrapText="1"/>
    </xf>
    <xf numFmtId="0" fontId="206" fillId="48" borderId="10" xfId="60" applyFont="1" applyFill="1" applyBorder="1" applyAlignment="1" applyProtection="1">
      <alignment horizontal="center" vertical="center"/>
      <protection hidden="1"/>
    </xf>
    <xf numFmtId="0" fontId="35" fillId="0" borderId="197" xfId="43" applyNumberFormat="1" applyFont="1" applyFill="1" applyBorder="1" applyAlignment="1" applyProtection="1">
      <alignment horizontal="center" vertical="center"/>
      <protection locked="0"/>
    </xf>
    <xf numFmtId="0" fontId="35" fillId="0" borderId="0" xfId="43" applyNumberFormat="1" applyFont="1" applyFill="1" applyBorder="1" applyAlignment="1" applyProtection="1">
      <alignment horizontal="center" vertical="center"/>
      <protection locked="0"/>
    </xf>
    <xf numFmtId="0" fontId="35" fillId="0" borderId="198" xfId="43" applyNumberFormat="1" applyFont="1" applyFill="1" applyBorder="1" applyAlignment="1" applyProtection="1">
      <alignment horizontal="center" vertical="center"/>
      <protection locked="0"/>
    </xf>
    <xf numFmtId="0" fontId="33" fillId="21" borderId="0" xfId="43" applyNumberFormat="1" applyFont="1" applyFill="1" applyBorder="1" applyAlignment="1">
      <alignment horizontal="center" vertical="center"/>
    </xf>
    <xf numFmtId="176" fontId="222" fillId="19" borderId="0" xfId="74" applyNumberFormat="1" applyFont="1" applyFill="1" applyBorder="1" applyAlignment="1" applyProtection="1">
      <alignment horizontal="center" vertical="center"/>
      <protection locked="0"/>
    </xf>
    <xf numFmtId="176" fontId="4" fillId="0" borderId="106" xfId="74" applyNumberFormat="1" applyBorder="1" applyAlignment="1">
      <alignment horizontal="center" vertical="center"/>
    </xf>
    <xf numFmtId="176" fontId="281" fillId="19" borderId="233" xfId="43" applyNumberFormat="1" applyFont="1" applyFill="1" applyBorder="1" applyAlignment="1">
      <alignment horizontal="center" vertical="center"/>
    </xf>
    <xf numFmtId="176" fontId="281" fillId="19" borderId="105" xfId="43" applyNumberFormat="1" applyFont="1" applyFill="1" applyBorder="1" applyAlignment="1">
      <alignment horizontal="center" vertical="center"/>
    </xf>
    <xf numFmtId="176" fontId="281" fillId="19" borderId="153" xfId="43" applyNumberFormat="1" applyFont="1" applyFill="1" applyBorder="1" applyAlignment="1">
      <alignment horizontal="center" vertical="center"/>
    </xf>
    <xf numFmtId="176" fontId="281" fillId="19" borderId="0" xfId="43" applyNumberFormat="1" applyFont="1" applyFill="1" applyBorder="1" applyAlignment="1">
      <alignment horizontal="center" vertical="center"/>
    </xf>
    <xf numFmtId="176" fontId="281" fillId="19" borderId="234" xfId="43" applyNumberFormat="1" applyFont="1" applyFill="1" applyBorder="1" applyAlignment="1">
      <alignment horizontal="center" vertical="center"/>
    </xf>
    <xf numFmtId="176" fontId="281" fillId="19" borderId="106" xfId="43" applyNumberFormat="1" applyFont="1" applyFill="1" applyBorder="1" applyAlignment="1">
      <alignment horizontal="center" vertical="center"/>
    </xf>
    <xf numFmtId="176" fontId="9" fillId="0" borderId="105" xfId="74" applyNumberFormat="1" applyFont="1" applyBorder="1" applyAlignment="1">
      <alignment horizontal="center" vertical="center"/>
    </xf>
    <xf numFmtId="176" fontId="9" fillId="0" borderId="0" xfId="74" applyNumberFormat="1" applyFont="1" applyBorder="1" applyAlignment="1">
      <alignment horizontal="center" vertical="center"/>
    </xf>
    <xf numFmtId="174" fontId="218" fillId="49" borderId="106" xfId="74" applyNumberFormat="1" applyFont="1" applyFill="1" applyBorder="1" applyAlignment="1" applyProtection="1">
      <alignment horizontal="center" vertical="center"/>
      <protection locked="0"/>
    </xf>
    <xf numFmtId="176" fontId="4" fillId="21" borderId="239" xfId="74" applyNumberFormat="1" applyFill="1" applyBorder="1" applyAlignment="1">
      <alignment horizontal="center" vertical="center"/>
    </xf>
    <xf numFmtId="179" fontId="283" fillId="65" borderId="240" xfId="43" applyNumberFormat="1" applyFont="1" applyFill="1" applyBorder="1" applyAlignment="1">
      <alignment horizontal="right" vertical="center"/>
    </xf>
    <xf numFmtId="179" fontId="283" fillId="65" borderId="131" xfId="43" applyNumberFormat="1" applyFont="1" applyFill="1" applyBorder="1" applyAlignment="1">
      <alignment horizontal="right" vertical="center"/>
    </xf>
    <xf numFmtId="0" fontId="284" fillId="65" borderId="241" xfId="74" applyFont="1" applyFill="1" applyBorder="1" applyAlignment="1">
      <alignment horizontal="center" vertical="center"/>
    </xf>
    <xf numFmtId="0" fontId="284" fillId="65" borderId="10" xfId="74" applyFont="1" applyFill="1" applyBorder="1" applyAlignment="1">
      <alignment horizontal="center" vertical="center"/>
    </xf>
    <xf numFmtId="0" fontId="285" fillId="65" borderId="241" xfId="74" applyFont="1" applyFill="1" applyBorder="1" applyAlignment="1">
      <alignment horizontal="right" vertical="center"/>
    </xf>
    <xf numFmtId="0" fontId="285" fillId="65" borderId="10" xfId="74" applyFont="1" applyFill="1" applyBorder="1" applyAlignment="1">
      <alignment horizontal="right" vertical="center"/>
    </xf>
    <xf numFmtId="172" fontId="257" fillId="65" borderId="242" xfId="74" applyNumberFormat="1" applyFont="1" applyFill="1" applyBorder="1" applyAlignment="1">
      <alignment horizontal="center" vertical="center"/>
    </xf>
    <xf numFmtId="172" fontId="257" fillId="65" borderId="115" xfId="74" applyNumberFormat="1" applyFont="1" applyFill="1" applyBorder="1" applyAlignment="1">
      <alignment horizontal="center" vertical="center"/>
    </xf>
    <xf numFmtId="0" fontId="9" fillId="21" borderId="197" xfId="60" applyFill="1" applyBorder="1" applyAlignment="1">
      <alignment horizontal="center" vertical="center" wrapText="1"/>
    </xf>
    <xf numFmtId="0" fontId="9" fillId="21" borderId="24" xfId="60" applyFill="1" applyBorder="1" applyAlignment="1">
      <alignment horizontal="center" vertical="center" wrapText="1"/>
    </xf>
    <xf numFmtId="0" fontId="9" fillId="21" borderId="0" xfId="60" applyFill="1" applyBorder="1" applyAlignment="1">
      <alignment horizontal="center" vertical="center" wrapText="1"/>
    </xf>
    <xf numFmtId="0" fontId="9" fillId="21" borderId="198" xfId="60" applyFill="1" applyBorder="1" applyAlignment="1">
      <alignment horizontal="center" vertical="center" wrapText="1"/>
    </xf>
    <xf numFmtId="0" fontId="9" fillId="21" borderId="10" xfId="60" applyFill="1" applyBorder="1" applyAlignment="1">
      <alignment horizontal="center" vertical="center" wrapText="1"/>
    </xf>
    <xf numFmtId="0" fontId="9" fillId="21" borderId="25" xfId="60" applyFill="1" applyBorder="1" applyAlignment="1">
      <alignment horizontal="center" vertical="center" wrapText="1"/>
    </xf>
    <xf numFmtId="0" fontId="9" fillId="21" borderId="105" xfId="60" applyFill="1" applyBorder="1" applyAlignment="1">
      <alignment horizontal="center" vertical="center"/>
    </xf>
    <xf numFmtId="0" fontId="9" fillId="21" borderId="0" xfId="60" applyFill="1" applyBorder="1" applyAlignment="1">
      <alignment horizontal="center" vertical="center"/>
    </xf>
    <xf numFmtId="0" fontId="9" fillId="21" borderId="147" xfId="60" applyFill="1" applyBorder="1" applyAlignment="1">
      <alignment horizontal="center" vertical="center"/>
    </xf>
    <xf numFmtId="0" fontId="9" fillId="21" borderId="148" xfId="60" applyFill="1" applyBorder="1" applyAlignment="1">
      <alignment horizontal="center" vertical="center"/>
    </xf>
    <xf numFmtId="179" fontId="279" fillId="0" borderId="105" xfId="43" applyNumberFormat="1" applyFont="1" applyFill="1" applyBorder="1" applyAlignment="1">
      <alignment horizontal="center" vertical="center"/>
    </xf>
    <xf numFmtId="179" fontId="279" fillId="0" borderId="0" xfId="43" applyNumberFormat="1" applyFont="1" applyFill="1" applyBorder="1" applyAlignment="1">
      <alignment horizontal="center" vertical="center"/>
    </xf>
    <xf numFmtId="179" fontId="279" fillId="0" borderId="230" xfId="43" applyNumberFormat="1" applyFont="1" applyFill="1" applyBorder="1" applyAlignment="1">
      <alignment horizontal="center" vertical="center"/>
    </xf>
    <xf numFmtId="179" fontId="279" fillId="0" borderId="231" xfId="43" applyNumberFormat="1" applyFont="1" applyFill="1" applyBorder="1" applyAlignment="1">
      <alignment horizontal="center" vertical="center"/>
    </xf>
    <xf numFmtId="173" fontId="280" fillId="65" borderId="0" xfId="74" applyNumberFormat="1" applyFont="1" applyFill="1" applyBorder="1" applyAlignment="1" applyProtection="1">
      <alignment horizontal="right" vertical="center" wrapText="1"/>
      <protection locked="0"/>
    </xf>
    <xf numFmtId="173" fontId="280" fillId="65" borderId="231" xfId="74" applyNumberFormat="1" applyFont="1" applyFill="1" applyBorder="1" applyAlignment="1" applyProtection="1">
      <alignment horizontal="right" vertical="center" wrapText="1"/>
      <protection locked="0"/>
    </xf>
    <xf numFmtId="2" fontId="257" fillId="65" borderId="106" xfId="43" applyNumberFormat="1" applyFont="1" applyFill="1" applyBorder="1" applyAlignment="1">
      <alignment horizontal="center" vertical="center"/>
    </xf>
    <xf numFmtId="2" fontId="257" fillId="65" borderId="232" xfId="43" applyNumberFormat="1" applyFont="1" applyFill="1" applyBorder="1" applyAlignment="1">
      <alignment horizontal="center" vertical="center"/>
    </xf>
    <xf numFmtId="176" fontId="218" fillId="49" borderId="105" xfId="74" applyNumberFormat="1" applyFont="1" applyFill="1" applyBorder="1" applyAlignment="1" applyProtection="1">
      <alignment horizontal="center" vertical="center"/>
      <protection locked="0"/>
    </xf>
    <xf numFmtId="49" fontId="204" fillId="38" borderId="11" xfId="76" applyNumberFormat="1" applyFont="1" applyFill="1" applyBorder="1" applyAlignment="1">
      <alignment horizontal="center" vertical="center"/>
    </xf>
    <xf numFmtId="49" fontId="204" fillId="38" borderId="140" xfId="76" applyNumberFormat="1" applyFont="1" applyFill="1" applyBorder="1" applyAlignment="1">
      <alignment horizontal="center" vertical="center"/>
    </xf>
    <xf numFmtId="49" fontId="204" fillId="38" borderId="145" xfId="76" applyNumberFormat="1" applyFont="1" applyFill="1" applyBorder="1" applyAlignment="1">
      <alignment horizontal="center" vertical="center"/>
    </xf>
    <xf numFmtId="0" fontId="9" fillId="21" borderId="0" xfId="60" applyFill="1" applyBorder="1" applyAlignment="1">
      <alignment horizontal="left" vertical="center"/>
    </xf>
    <xf numFmtId="0" fontId="9" fillId="21" borderId="198" xfId="60" applyFill="1" applyBorder="1" applyAlignment="1">
      <alignment horizontal="left" vertical="center"/>
    </xf>
    <xf numFmtId="0" fontId="191" fillId="42" borderId="217" xfId="60" applyFont="1" applyFill="1" applyBorder="1" applyAlignment="1">
      <alignment horizontal="center" vertical="center" wrapText="1"/>
    </xf>
    <xf numFmtId="0" fontId="191" fillId="42" borderId="0" xfId="60" applyFont="1" applyFill="1" applyBorder="1" applyAlignment="1">
      <alignment horizontal="center" vertical="center" wrapText="1"/>
    </xf>
    <xf numFmtId="0" fontId="205" fillId="42" borderId="219" xfId="60" applyFont="1" applyFill="1" applyBorder="1" applyAlignment="1">
      <alignment horizontal="center" vertical="center"/>
    </xf>
    <xf numFmtId="0" fontId="205" fillId="42" borderId="106" xfId="60" applyFont="1" applyFill="1" applyBorder="1" applyAlignment="1">
      <alignment horizontal="center" vertical="center"/>
    </xf>
    <xf numFmtId="0" fontId="36" fillId="21" borderId="105" xfId="60" applyFont="1" applyFill="1" applyBorder="1" applyAlignment="1">
      <alignment horizontal="center" vertical="center"/>
    </xf>
    <xf numFmtId="0" fontId="36" fillId="21" borderId="0" xfId="60" applyFont="1" applyFill="1" applyBorder="1" applyAlignment="1">
      <alignment horizontal="center" vertical="center"/>
    </xf>
    <xf numFmtId="0" fontId="33" fillId="53" borderId="0" xfId="78" applyFont="1" applyFill="1" applyBorder="1" applyAlignment="1">
      <alignment horizontal="center" vertical="center" wrapText="1"/>
    </xf>
    <xf numFmtId="49" fontId="4" fillId="21" borderId="128" xfId="74" applyNumberFormat="1" applyFill="1" applyBorder="1" applyAlignment="1">
      <alignment horizontal="center" vertical="center"/>
    </xf>
    <xf numFmtId="49" fontId="4" fillId="21" borderId="129" xfId="74" applyNumberFormat="1" applyFill="1" applyBorder="1" applyAlignment="1">
      <alignment horizontal="center" vertical="center"/>
    </xf>
    <xf numFmtId="49" fontId="4" fillId="21" borderId="130" xfId="74" applyNumberFormat="1" applyFill="1" applyBorder="1" applyAlignment="1">
      <alignment horizontal="center" vertical="center"/>
    </xf>
    <xf numFmtId="49" fontId="9" fillId="0" borderId="131" xfId="60" applyNumberFormat="1" applyBorder="1" applyAlignment="1">
      <alignment horizontal="center"/>
    </xf>
    <xf numFmtId="49" fontId="9" fillId="0" borderId="10" xfId="60" applyNumberFormat="1" applyBorder="1" applyAlignment="1">
      <alignment horizontal="center"/>
    </xf>
    <xf numFmtId="49" fontId="9" fillId="0" borderId="115" xfId="60" applyNumberFormat="1" applyBorder="1" applyAlignment="1">
      <alignment horizontal="center"/>
    </xf>
    <xf numFmtId="49" fontId="77" fillId="0" borderId="132" xfId="74" applyNumberFormat="1" applyFont="1" applyBorder="1" applyAlignment="1">
      <alignment horizontal="center" vertical="center" wrapText="1"/>
    </xf>
    <xf numFmtId="49" fontId="77" fillId="0" borderId="105" xfId="74" applyNumberFormat="1" applyFont="1" applyBorder="1" applyAlignment="1">
      <alignment horizontal="center" vertical="center" wrapText="1"/>
    </xf>
    <xf numFmtId="49" fontId="77" fillId="0" borderId="14" xfId="74" applyNumberFormat="1" applyFont="1" applyBorder="1" applyAlignment="1">
      <alignment horizontal="center" vertical="center" wrapText="1"/>
    </xf>
    <xf numFmtId="49" fontId="77" fillId="0" borderId="0" xfId="74" applyNumberFormat="1" applyFont="1" applyBorder="1" applyAlignment="1">
      <alignment horizontal="center" vertical="center" wrapText="1"/>
    </xf>
    <xf numFmtId="49" fontId="77" fillId="0" borderId="133" xfId="74" applyNumberFormat="1" applyFont="1" applyBorder="1" applyAlignment="1">
      <alignment horizontal="center" vertical="center" wrapText="1"/>
    </xf>
    <xf numFmtId="49" fontId="77" fillId="0" borderId="106" xfId="74" applyNumberFormat="1" applyFont="1" applyBorder="1" applyAlignment="1">
      <alignment horizontal="center" vertical="center" wrapText="1"/>
    </xf>
    <xf numFmtId="0" fontId="41" fillId="45" borderId="218" xfId="60" applyFont="1" applyFill="1" applyBorder="1" applyAlignment="1" applyProtection="1">
      <alignment horizontal="center" vertical="center"/>
      <protection hidden="1"/>
    </xf>
    <xf numFmtId="0" fontId="41" fillId="45" borderId="217" xfId="60" applyFont="1" applyFill="1" applyBorder="1" applyAlignment="1" applyProtection="1">
      <alignment horizontal="center" vertical="center"/>
      <protection hidden="1"/>
    </xf>
    <xf numFmtId="0" fontId="41" fillId="45" borderId="219" xfId="60" applyFont="1" applyFill="1" applyBorder="1" applyAlignment="1" applyProtection="1">
      <alignment horizontal="center" vertical="center"/>
      <protection hidden="1"/>
    </xf>
    <xf numFmtId="0" fontId="32" fillId="21" borderId="105" xfId="60" applyFont="1" applyFill="1" applyBorder="1" applyAlignment="1" applyProtection="1">
      <alignment horizontal="center" vertical="center"/>
      <protection hidden="1"/>
    </xf>
    <xf numFmtId="0" fontId="32" fillId="21" borderId="0" xfId="60" applyFont="1" applyFill="1" applyBorder="1" applyAlignment="1" applyProtection="1">
      <alignment horizontal="center" vertical="center"/>
      <protection hidden="1"/>
    </xf>
    <xf numFmtId="0" fontId="32" fillId="21" borderId="106" xfId="60" applyFont="1" applyFill="1" applyBorder="1" applyAlignment="1" applyProtection="1">
      <alignment horizontal="center" vertical="center"/>
      <protection hidden="1"/>
    </xf>
    <xf numFmtId="0" fontId="32" fillId="21" borderId="147" xfId="60" applyFont="1" applyFill="1" applyBorder="1" applyAlignment="1" applyProtection="1">
      <alignment horizontal="center" vertical="center"/>
      <protection hidden="1"/>
    </xf>
    <xf numFmtId="0" fontId="32" fillId="21" borderId="148" xfId="60" applyFont="1" applyFill="1" applyBorder="1" applyAlignment="1" applyProtection="1">
      <alignment horizontal="center" vertical="center"/>
      <protection hidden="1"/>
    </xf>
    <xf numFmtId="0" fontId="32" fillId="21" borderId="149" xfId="60" applyFont="1" applyFill="1" applyBorder="1" applyAlignment="1" applyProtection="1">
      <alignment horizontal="center" vertical="center"/>
      <protection hidden="1"/>
    </xf>
    <xf numFmtId="0" fontId="182" fillId="21" borderId="125" xfId="60" applyFont="1" applyFill="1" applyBorder="1" applyAlignment="1" applyProtection="1">
      <alignment horizontal="center" vertical="center"/>
      <protection hidden="1"/>
    </xf>
    <xf numFmtId="0" fontId="182" fillId="21" borderId="126" xfId="60" applyFont="1" applyFill="1" applyBorder="1" applyAlignment="1" applyProtection="1">
      <alignment horizontal="center" vertical="center"/>
      <protection hidden="1"/>
    </xf>
    <xf numFmtId="0" fontId="182" fillId="21" borderId="127" xfId="60" applyFont="1" applyFill="1" applyBorder="1" applyAlignment="1" applyProtection="1">
      <alignment horizontal="center" vertical="center"/>
      <protection hidden="1"/>
    </xf>
    <xf numFmtId="49" fontId="101" fillId="32" borderId="218" xfId="60" applyNumberFormat="1" applyFont="1" applyFill="1" applyBorder="1" applyAlignment="1">
      <alignment horizontal="center"/>
    </xf>
    <xf numFmtId="49" fontId="101" fillId="32" borderId="217" xfId="60" applyNumberFormat="1" applyFont="1" applyFill="1" applyBorder="1" applyAlignment="1">
      <alignment horizontal="center"/>
    </xf>
    <xf numFmtId="49" fontId="101" fillId="32" borderId="219" xfId="60" applyNumberFormat="1" applyFont="1" applyFill="1" applyBorder="1" applyAlignment="1">
      <alignment horizontal="center"/>
    </xf>
    <xf numFmtId="0" fontId="36" fillId="42" borderId="218" xfId="60" applyFont="1" applyFill="1" applyBorder="1" applyAlignment="1">
      <alignment horizontal="center" vertical="center" wrapText="1"/>
    </xf>
    <xf numFmtId="0" fontId="36" fillId="42" borderId="217" xfId="60" applyFont="1" applyFill="1" applyBorder="1" applyAlignment="1">
      <alignment horizontal="center" vertical="center" wrapText="1"/>
    </xf>
    <xf numFmtId="0" fontId="36" fillId="42" borderId="105" xfId="60" applyFont="1" applyFill="1" applyBorder="1" applyAlignment="1">
      <alignment horizontal="center" vertical="center" wrapText="1"/>
    </xf>
    <xf numFmtId="0" fontId="36" fillId="42" borderId="0" xfId="60" applyFont="1" applyFill="1" applyBorder="1" applyAlignment="1">
      <alignment horizontal="center" vertical="center" wrapText="1"/>
    </xf>
    <xf numFmtId="0" fontId="205" fillId="42" borderId="217" xfId="60" applyFont="1" applyFill="1" applyBorder="1" applyAlignment="1">
      <alignment horizontal="center" vertical="center" wrapText="1"/>
    </xf>
    <xf numFmtId="0" fontId="205" fillId="42" borderId="0" xfId="60" applyFont="1" applyFill="1" applyBorder="1" applyAlignment="1">
      <alignment horizontal="center" vertical="center" wrapText="1"/>
    </xf>
    <xf numFmtId="49" fontId="18" fillId="0" borderId="105" xfId="67" applyNumberFormat="1" applyBorder="1" applyAlignment="1">
      <alignment horizontal="center" vertical="center" wrapText="1"/>
    </xf>
    <xf numFmtId="49" fontId="18" fillId="0" borderId="0" xfId="67" applyNumberFormat="1" applyBorder="1" applyAlignment="1">
      <alignment horizontal="center" vertical="center" wrapText="1"/>
    </xf>
    <xf numFmtId="49" fontId="18" fillId="0" borderId="106" xfId="67" applyNumberFormat="1" applyBorder="1" applyAlignment="1">
      <alignment horizontal="center" vertical="center" wrapText="1"/>
    </xf>
    <xf numFmtId="49" fontId="18" fillId="0" borderId="147" xfId="67" applyNumberFormat="1" applyBorder="1" applyAlignment="1">
      <alignment horizontal="center" vertical="center" wrapText="1"/>
    </xf>
    <xf numFmtId="49" fontId="18" fillId="0" borderId="148" xfId="67" applyNumberFormat="1" applyBorder="1" applyAlignment="1">
      <alignment horizontal="center" vertical="center" wrapText="1"/>
    </xf>
    <xf numFmtId="49" fontId="18" fillId="0" borderId="149" xfId="67" applyNumberFormat="1" applyBorder="1" applyAlignment="1">
      <alignment horizontal="center" vertical="center" wrapText="1"/>
    </xf>
    <xf numFmtId="0" fontId="36" fillId="42" borderId="192" xfId="60" applyFont="1" applyFill="1" applyBorder="1" applyAlignment="1">
      <alignment horizontal="center" vertical="center"/>
    </xf>
    <xf numFmtId="0" fontId="36" fillId="42" borderId="193" xfId="60" applyFont="1" applyFill="1" applyBorder="1" applyAlignment="1">
      <alignment horizontal="center" vertical="center"/>
    </xf>
    <xf numFmtId="0" fontId="36" fillId="42" borderId="194" xfId="60" applyFont="1" applyFill="1" applyBorder="1" applyAlignment="1">
      <alignment horizontal="center" vertical="center"/>
    </xf>
    <xf numFmtId="0" fontId="36" fillId="42" borderId="197" xfId="60" applyFont="1" applyFill="1" applyBorder="1" applyAlignment="1">
      <alignment horizontal="center" vertical="center"/>
    </xf>
    <xf numFmtId="0" fontId="36" fillId="42" borderId="0" xfId="60" applyFont="1" applyFill="1" applyBorder="1" applyAlignment="1">
      <alignment horizontal="center" vertical="center"/>
    </xf>
    <xf numFmtId="0" fontId="36" fillId="42" borderId="198" xfId="60" applyFont="1" applyFill="1" applyBorder="1" applyAlignment="1">
      <alignment horizontal="center" vertical="center"/>
    </xf>
    <xf numFmtId="0" fontId="9" fillId="21" borderId="197" xfId="60" applyFont="1" applyFill="1" applyBorder="1" applyAlignment="1">
      <alignment horizontal="center" vertical="center" wrapText="1"/>
    </xf>
    <xf numFmtId="0" fontId="9" fillId="21" borderId="0" xfId="60" applyFont="1" applyFill="1" applyBorder="1" applyAlignment="1">
      <alignment horizontal="center" vertical="center" wrapText="1"/>
    </xf>
    <xf numFmtId="0" fontId="9" fillId="21" borderId="198" xfId="60" applyFont="1" applyFill="1" applyBorder="1" applyAlignment="1">
      <alignment horizontal="center" vertical="center" wrapText="1"/>
    </xf>
    <xf numFmtId="0" fontId="32" fillId="0" borderId="268" xfId="76" applyFont="1" applyFill="1" applyBorder="1" applyAlignment="1">
      <alignment horizontal="center" vertical="center"/>
    </xf>
    <xf numFmtId="0" fontId="32" fillId="0" borderId="273" xfId="76" applyFont="1" applyFill="1" applyBorder="1" applyAlignment="1">
      <alignment horizontal="center" vertical="center"/>
    </xf>
    <xf numFmtId="0" fontId="32" fillId="0" borderId="0" xfId="76" applyFont="1" applyFill="1" applyBorder="1" applyAlignment="1">
      <alignment horizontal="center" vertical="center"/>
    </xf>
    <xf numFmtId="0" fontId="32" fillId="0" borderId="106" xfId="76" applyFont="1" applyFill="1" applyBorder="1" applyAlignment="1">
      <alignment horizontal="center" vertical="center"/>
    </xf>
    <xf numFmtId="0" fontId="32" fillId="0" borderId="267" xfId="76" applyFont="1" applyFill="1" applyBorder="1" applyAlignment="1">
      <alignment horizontal="center" vertical="center" wrapText="1"/>
    </xf>
    <xf numFmtId="0" fontId="32" fillId="0" borderId="268" xfId="76" applyFont="1" applyFill="1" applyBorder="1" applyAlignment="1">
      <alignment horizontal="center" vertical="center" wrapText="1"/>
    </xf>
    <xf numFmtId="0" fontId="32" fillId="0" borderId="273" xfId="76" applyFont="1" applyFill="1" applyBorder="1" applyAlignment="1">
      <alignment horizontal="center" vertical="center" wrapText="1"/>
    </xf>
    <xf numFmtId="0" fontId="32" fillId="0" borderId="195" xfId="76" applyFont="1" applyFill="1" applyBorder="1" applyAlignment="1">
      <alignment horizontal="center" vertical="center" wrapText="1"/>
    </xf>
    <xf numFmtId="0" fontId="32" fillId="0" borderId="263" xfId="76" applyFont="1" applyFill="1" applyBorder="1" applyAlignment="1">
      <alignment horizontal="center" vertical="center" wrapText="1"/>
    </xf>
    <xf numFmtId="0" fontId="32" fillId="0" borderId="119" xfId="76" applyFont="1" applyFill="1" applyBorder="1" applyAlignment="1">
      <alignment horizontal="center" vertical="center" wrapText="1"/>
    </xf>
    <xf numFmtId="0" fontId="312" fillId="0" borderId="200" xfId="76" applyFont="1" applyFill="1" applyBorder="1" applyAlignment="1">
      <alignment horizontal="center" vertical="center"/>
    </xf>
    <xf numFmtId="0" fontId="312" fillId="0" borderId="222" xfId="76" applyFont="1" applyFill="1" applyBorder="1" applyAlignment="1">
      <alignment horizontal="center" vertical="center"/>
    </xf>
    <xf numFmtId="0" fontId="312" fillId="0" borderId="280" xfId="76" applyFont="1" applyFill="1" applyBorder="1" applyAlignment="1">
      <alignment horizontal="center" vertical="center"/>
    </xf>
    <xf numFmtId="0" fontId="191" fillId="0" borderId="200" xfId="76" applyFont="1" applyFill="1" applyBorder="1" applyAlignment="1">
      <alignment horizontal="center" vertical="center" wrapText="1"/>
    </xf>
    <xf numFmtId="0" fontId="191" fillId="0" borderId="222" xfId="76" applyFont="1" applyFill="1" applyBorder="1" applyAlignment="1">
      <alignment horizontal="center" vertical="center" wrapText="1"/>
    </xf>
    <xf numFmtId="0" fontId="191" fillId="0" borderId="280" xfId="76" applyFont="1" applyFill="1" applyBorder="1" applyAlignment="1">
      <alignment horizontal="center" vertical="center" wrapText="1"/>
    </xf>
    <xf numFmtId="0" fontId="191" fillId="0" borderId="202" xfId="76" applyFont="1" applyFill="1" applyBorder="1" applyAlignment="1">
      <alignment horizontal="center" vertical="center" wrapText="1"/>
    </xf>
    <xf numFmtId="0" fontId="191" fillId="0" borderId="276" xfId="76" applyFont="1" applyFill="1" applyBorder="1" applyAlignment="1">
      <alignment horizontal="center" vertical="center" wrapText="1"/>
    </xf>
    <xf numFmtId="0" fontId="191" fillId="0" borderId="206" xfId="76" applyFont="1" applyFill="1" applyBorder="1" applyAlignment="1">
      <alignment horizontal="center" vertical="center" wrapText="1"/>
    </xf>
    <xf numFmtId="0" fontId="36" fillId="0" borderId="225" xfId="76" applyFont="1" applyBorder="1" applyAlignment="1">
      <alignment horizontal="center" vertical="center" wrapText="1"/>
    </xf>
    <xf numFmtId="0" fontId="36" fillId="0" borderId="106" xfId="76" applyFont="1" applyBorder="1" applyAlignment="1">
      <alignment horizontal="center" vertical="center" wrapText="1"/>
    </xf>
    <xf numFmtId="0" fontId="36" fillId="0" borderId="115" xfId="76" applyFont="1" applyBorder="1" applyAlignment="1">
      <alignment horizontal="center" vertical="center" wrapText="1"/>
    </xf>
    <xf numFmtId="0" fontId="32" fillId="0" borderId="224" xfId="76" applyFont="1" applyFill="1" applyBorder="1" applyAlignment="1">
      <alignment horizontal="right" vertical="center" wrapText="1"/>
    </xf>
    <xf numFmtId="0" fontId="32" fillId="0" borderId="203" xfId="76" applyFont="1" applyFill="1" applyBorder="1" applyAlignment="1">
      <alignment horizontal="right" vertical="center" wrapText="1"/>
    </xf>
    <xf numFmtId="0" fontId="32" fillId="0" borderId="210" xfId="76" applyFont="1" applyFill="1" applyBorder="1" applyAlignment="1">
      <alignment horizontal="right" vertical="center" wrapText="1"/>
    </xf>
    <xf numFmtId="0" fontId="32" fillId="0" borderId="105" xfId="76" applyFont="1" applyFill="1" applyBorder="1" applyAlignment="1">
      <alignment horizontal="right" vertical="center" wrapText="1"/>
    </xf>
    <xf numFmtId="0" fontId="32" fillId="0" borderId="0" xfId="76" applyFont="1" applyFill="1" applyBorder="1" applyAlignment="1">
      <alignment horizontal="right" vertical="center" wrapText="1"/>
    </xf>
    <xf numFmtId="0" fontId="32" fillId="0" borderId="275" xfId="76" applyFont="1" applyFill="1" applyBorder="1" applyAlignment="1">
      <alignment horizontal="right" vertical="center" wrapText="1"/>
    </xf>
    <xf numFmtId="0" fontId="32" fillId="0" borderId="131" xfId="76" applyFont="1" applyFill="1" applyBorder="1" applyAlignment="1">
      <alignment horizontal="right" vertical="center" wrapText="1"/>
    </xf>
    <xf numFmtId="0" fontId="32" fillId="0" borderId="10" xfId="76" applyFont="1" applyFill="1" applyBorder="1" applyAlignment="1">
      <alignment horizontal="right" vertical="center" wrapText="1"/>
    </xf>
    <xf numFmtId="0" fontId="32" fillId="0" borderId="207" xfId="76" applyFont="1" applyFill="1" applyBorder="1" applyAlignment="1">
      <alignment horizontal="right" vertical="center" wrapText="1"/>
    </xf>
    <xf numFmtId="0" fontId="311" fillId="0" borderId="200" xfId="76" applyFont="1" applyFill="1" applyBorder="1" applyAlignment="1">
      <alignment horizontal="center" vertical="center" wrapText="1"/>
    </xf>
    <xf numFmtId="0" fontId="311" fillId="0" borderId="222" xfId="76" applyFont="1" applyFill="1" applyBorder="1" applyAlignment="1">
      <alignment horizontal="center" vertical="center" wrapText="1"/>
    </xf>
    <xf numFmtId="0" fontId="311" fillId="0" borderId="280" xfId="76" applyFont="1" applyFill="1" applyBorder="1" applyAlignment="1">
      <alignment horizontal="center" vertical="center" wrapText="1"/>
    </xf>
    <xf numFmtId="0" fontId="310" fillId="44" borderId="276" xfId="76" applyFont="1" applyFill="1" applyBorder="1" applyAlignment="1">
      <alignment horizontal="center" vertical="center" wrapText="1"/>
    </xf>
    <xf numFmtId="0" fontId="310" fillId="44" borderId="0" xfId="76" applyFont="1" applyFill="1" applyBorder="1" applyAlignment="1">
      <alignment horizontal="center" vertical="center" wrapText="1"/>
    </xf>
    <xf numFmtId="0" fontId="313" fillId="0" borderId="225" xfId="76" applyFont="1" applyBorder="1" applyAlignment="1">
      <alignment horizontal="center" vertical="center" wrapText="1"/>
    </xf>
    <xf numFmtId="0" fontId="313" fillId="0" borderId="106" xfId="76" applyFont="1" applyBorder="1" applyAlignment="1">
      <alignment horizontal="center" vertical="center" wrapText="1"/>
    </xf>
    <xf numFmtId="0" fontId="313" fillId="0" borderId="115" xfId="76" applyFont="1" applyBorder="1" applyAlignment="1">
      <alignment horizontal="center" vertical="center" wrapText="1"/>
    </xf>
    <xf numFmtId="172" fontId="184" fillId="38" borderId="203" xfId="76" applyNumberFormat="1" applyFont="1" applyFill="1" applyBorder="1" applyAlignment="1">
      <alignment horizontal="center" vertical="center"/>
    </xf>
    <xf numFmtId="172" fontId="184" fillId="38" borderId="0" xfId="76" applyNumberFormat="1" applyFont="1" applyFill="1" applyBorder="1" applyAlignment="1">
      <alignment horizontal="center" vertical="center"/>
    </xf>
    <xf numFmtId="190" fontId="184" fillId="38" borderId="203" xfId="69" applyNumberFormat="1" applyFont="1" applyFill="1" applyBorder="1" applyAlignment="1" applyProtection="1">
      <alignment horizontal="center" vertical="center"/>
      <protection locked="0"/>
    </xf>
    <xf numFmtId="190" fontId="184" fillId="38" borderId="0" xfId="69" applyNumberFormat="1" applyFont="1" applyFill="1" applyBorder="1" applyAlignment="1" applyProtection="1">
      <alignment horizontal="center" vertical="center"/>
      <protection locked="0"/>
    </xf>
    <xf numFmtId="184" fontId="184" fillId="38" borderId="203" xfId="76" applyNumberFormat="1" applyFont="1" applyFill="1" applyBorder="1" applyAlignment="1" applyProtection="1">
      <alignment horizontal="center" vertical="center"/>
    </xf>
    <xf numFmtId="184" fontId="184" fillId="38" borderId="0" xfId="76" applyNumberFormat="1" applyFont="1" applyFill="1" applyBorder="1" applyAlignment="1" applyProtection="1">
      <alignment horizontal="center" vertical="center"/>
    </xf>
    <xf numFmtId="1" fontId="205" fillId="38" borderId="225" xfId="69" applyNumberFormat="1" applyFont="1" applyFill="1" applyBorder="1" applyAlignment="1" applyProtection="1">
      <alignment horizontal="center" vertical="center"/>
      <protection locked="0"/>
    </xf>
    <xf numFmtId="1" fontId="205" fillId="38" borderId="106" xfId="69" applyNumberFormat="1" applyFont="1" applyFill="1" applyBorder="1" applyAlignment="1" applyProtection="1">
      <alignment horizontal="center" vertical="center"/>
      <protection locked="0"/>
    </xf>
    <xf numFmtId="0" fontId="153" fillId="31" borderId="105" xfId="76" applyFont="1" applyFill="1" applyBorder="1" applyAlignment="1">
      <alignment horizontal="center" vertical="center"/>
    </xf>
    <xf numFmtId="0" fontId="153" fillId="31" borderId="0" xfId="76" applyFont="1" applyFill="1" applyBorder="1" applyAlignment="1">
      <alignment horizontal="center" vertical="center"/>
    </xf>
    <xf numFmtId="0" fontId="153" fillId="31" borderId="106" xfId="76" applyFont="1" applyFill="1" applyBorder="1" applyAlignment="1">
      <alignment horizontal="center" vertical="center"/>
    </xf>
    <xf numFmtId="0" fontId="32" fillId="67" borderId="272" xfId="60" applyFont="1" applyFill="1" applyBorder="1" applyAlignment="1">
      <alignment horizontal="center" vertical="center"/>
    </xf>
    <xf numFmtId="0" fontId="32" fillId="67" borderId="268" xfId="60" applyFont="1" applyFill="1" applyBorder="1" applyAlignment="1">
      <alignment horizontal="center" vertical="center"/>
    </xf>
    <xf numFmtId="0" fontId="153" fillId="21" borderId="0" xfId="76" applyFont="1" applyFill="1" applyBorder="1" applyAlignment="1">
      <alignment horizontal="center" vertical="center"/>
    </xf>
    <xf numFmtId="0" fontId="302" fillId="38" borderId="224" xfId="76" applyFont="1" applyFill="1" applyBorder="1" applyAlignment="1">
      <alignment horizontal="center" vertical="center"/>
    </xf>
    <xf numFmtId="0" fontId="302" fillId="38" borderId="105" xfId="76" applyFont="1" applyFill="1" applyBorder="1" applyAlignment="1">
      <alignment horizontal="center" vertical="center"/>
    </xf>
    <xf numFmtId="1" fontId="184" fillId="38" borderId="203" xfId="76" applyNumberFormat="1" applyFont="1" applyFill="1" applyBorder="1" applyAlignment="1">
      <alignment horizontal="center" vertical="center"/>
    </xf>
    <xf numFmtId="1" fontId="184" fillId="38" borderId="0" xfId="76" applyNumberFormat="1" applyFont="1" applyFill="1" applyBorder="1" applyAlignment="1">
      <alignment horizontal="center" vertical="center"/>
    </xf>
    <xf numFmtId="1" fontId="184" fillId="38" borderId="203" xfId="69" applyNumberFormat="1" applyFont="1" applyFill="1" applyBorder="1" applyAlignment="1" applyProtection="1">
      <alignment horizontal="center" vertical="center"/>
      <protection locked="0"/>
    </xf>
    <xf numFmtId="1" fontId="184" fillId="38" borderId="0" xfId="69" applyNumberFormat="1" applyFont="1" applyFill="1" applyBorder="1" applyAlignment="1" applyProtection="1">
      <alignment horizontal="center" vertical="center"/>
      <protection locked="0"/>
    </xf>
    <xf numFmtId="0" fontId="160" fillId="44" borderId="147" xfId="43" applyNumberFormat="1" applyFont="1" applyFill="1" applyBorder="1" applyAlignment="1">
      <alignment horizontal="center" vertical="center"/>
    </xf>
    <xf numFmtId="0" fontId="160" fillId="44" borderId="148" xfId="43" applyNumberFormat="1" applyFont="1" applyFill="1" applyBorder="1" applyAlignment="1">
      <alignment horizontal="center" vertical="center"/>
    </xf>
    <xf numFmtId="0" fontId="160" fillId="44" borderId="149" xfId="43" applyNumberFormat="1" applyFont="1" applyFill="1" applyBorder="1" applyAlignment="1">
      <alignment horizontal="center" vertical="center"/>
    </xf>
    <xf numFmtId="0" fontId="34" fillId="66" borderId="182" xfId="76" applyFont="1" applyFill="1" applyBorder="1" applyAlignment="1">
      <alignment horizontal="center" vertical="center"/>
    </xf>
    <xf numFmtId="0" fontId="34" fillId="66" borderId="180" xfId="76" applyFont="1" applyFill="1" applyBorder="1" applyAlignment="1">
      <alignment horizontal="center" vertical="center"/>
    </xf>
    <xf numFmtId="0" fontId="183" fillId="67" borderId="272" xfId="76" applyFont="1" applyFill="1" applyBorder="1" applyAlignment="1">
      <alignment horizontal="center" vertical="center"/>
    </xf>
    <xf numFmtId="0" fontId="183" fillId="67" borderId="268" xfId="76" applyFont="1" applyFill="1" applyBorder="1" applyAlignment="1">
      <alignment horizontal="center" vertical="center"/>
    </xf>
    <xf numFmtId="0" fontId="183" fillId="67" borderId="273" xfId="76" applyFont="1" applyFill="1" applyBorder="1" applyAlignment="1">
      <alignment horizontal="center" vertical="center"/>
    </xf>
    <xf numFmtId="0" fontId="183" fillId="67" borderId="105" xfId="76" applyFont="1" applyFill="1" applyBorder="1" applyAlignment="1">
      <alignment horizontal="center" vertical="center"/>
    </xf>
    <xf numFmtId="0" fontId="183" fillId="67" borderId="0" xfId="76" applyFont="1" applyFill="1" applyBorder="1" applyAlignment="1">
      <alignment horizontal="center" vertical="center"/>
    </xf>
    <xf numFmtId="0" fontId="183" fillId="67" borderId="106" xfId="76" applyFont="1" applyFill="1" applyBorder="1" applyAlignment="1">
      <alignment horizontal="center" vertical="center"/>
    </xf>
    <xf numFmtId="0" fontId="309" fillId="0" borderId="105" xfId="76" applyFont="1" applyBorder="1" applyAlignment="1">
      <alignment horizontal="center" vertical="center" wrapText="1"/>
    </xf>
    <xf numFmtId="0" fontId="191" fillId="0" borderId="203" xfId="76" applyFont="1" applyBorder="1" applyAlignment="1">
      <alignment horizontal="center" vertical="center" textRotation="45"/>
    </xf>
    <xf numFmtId="0" fontId="191" fillId="0" borderId="0" xfId="76" applyFont="1" applyBorder="1" applyAlignment="1">
      <alignment horizontal="center" vertical="center" textRotation="45"/>
    </xf>
    <xf numFmtId="0" fontId="191" fillId="0" borderId="263" xfId="76" applyFont="1" applyBorder="1" applyAlignment="1">
      <alignment horizontal="center" vertical="center" textRotation="45"/>
    </xf>
    <xf numFmtId="189" fontId="191" fillId="0" borderId="0" xfId="76" applyNumberFormat="1" applyFont="1" applyBorder="1" applyAlignment="1">
      <alignment horizontal="center" vertical="center" wrapText="1"/>
    </xf>
    <xf numFmtId="189" fontId="191" fillId="0" borderId="263" xfId="76" applyNumberFormat="1" applyFont="1" applyBorder="1" applyAlignment="1">
      <alignment horizontal="center" vertical="center" wrapText="1"/>
    </xf>
    <xf numFmtId="0" fontId="303" fillId="0" borderId="0" xfId="69" applyFont="1" applyFill="1" applyBorder="1" applyAlignment="1" applyProtection="1">
      <alignment horizontal="center" vertical="center" wrapText="1"/>
      <protection locked="0"/>
    </xf>
    <xf numFmtId="0" fontId="303" fillId="0" borderId="263" xfId="69" applyFont="1" applyFill="1" applyBorder="1" applyAlignment="1" applyProtection="1">
      <alignment horizontal="center" vertical="center" wrapText="1"/>
      <protection locked="0"/>
    </xf>
    <xf numFmtId="0" fontId="191" fillId="0" borderId="0" xfId="69" applyFont="1" applyFill="1" applyBorder="1" applyAlignment="1" applyProtection="1">
      <alignment horizontal="center" vertical="center" wrapText="1"/>
      <protection locked="0"/>
    </xf>
    <xf numFmtId="0" fontId="191" fillId="0" borderId="263" xfId="69" applyFont="1" applyFill="1" applyBorder="1" applyAlignment="1" applyProtection="1">
      <alignment horizontal="center" vertical="center" wrapText="1"/>
      <protection locked="0"/>
    </xf>
    <xf numFmtId="0" fontId="205" fillId="0" borderId="275" xfId="76" applyFont="1" applyBorder="1" applyAlignment="1">
      <alignment horizontal="center" vertical="center" wrapText="1"/>
    </xf>
    <xf numFmtId="0" fontId="205" fillId="0" borderId="178" xfId="76" applyFont="1" applyBorder="1" applyAlignment="1">
      <alignment horizontal="center" vertical="center" wrapText="1"/>
    </xf>
    <xf numFmtId="0" fontId="304" fillId="0" borderId="276" xfId="69" applyFont="1" applyFill="1" applyBorder="1" applyAlignment="1" applyProtection="1">
      <alignment horizontal="center" vertical="center" wrapText="1"/>
      <protection locked="0"/>
    </xf>
    <xf numFmtId="0" fontId="304" fillId="0" borderId="0" xfId="69" applyFont="1" applyFill="1" applyBorder="1" applyAlignment="1" applyProtection="1">
      <alignment horizontal="center" vertical="center" wrapText="1"/>
      <protection locked="0"/>
    </xf>
    <xf numFmtId="0" fontId="304" fillId="0" borderId="177" xfId="69" applyFont="1" applyFill="1" applyBorder="1" applyAlignment="1" applyProtection="1">
      <alignment horizontal="center" vertical="center" wrapText="1"/>
      <protection locked="0"/>
    </xf>
    <xf numFmtId="0" fontId="304" fillId="0" borderId="263" xfId="69" applyFont="1" applyFill="1" applyBorder="1" applyAlignment="1" applyProtection="1">
      <alignment horizontal="center" vertical="center" wrapText="1"/>
      <protection locked="0"/>
    </xf>
    <xf numFmtId="0" fontId="303" fillId="0" borderId="267" xfId="69" applyFont="1" applyFill="1" applyBorder="1" applyAlignment="1" applyProtection="1">
      <alignment horizontal="center" vertical="center" wrapText="1"/>
      <protection locked="0"/>
    </xf>
    <xf numFmtId="0" fontId="303" fillId="0" borderId="197" xfId="69" applyFont="1" applyFill="1" applyBorder="1" applyAlignment="1" applyProtection="1">
      <alignment horizontal="center" vertical="center" wrapText="1"/>
      <protection locked="0"/>
    </xf>
    <xf numFmtId="0" fontId="303" fillId="0" borderId="195" xfId="69" applyFont="1" applyFill="1" applyBorder="1" applyAlignment="1" applyProtection="1">
      <alignment horizontal="center" vertical="center" wrapText="1"/>
      <protection locked="0"/>
    </xf>
    <xf numFmtId="0" fontId="191" fillId="0" borderId="270" xfId="76" applyFont="1" applyBorder="1" applyAlignment="1">
      <alignment horizontal="center" vertical="center" wrapText="1"/>
    </xf>
    <xf numFmtId="0" fontId="191" fillId="0" borderId="275" xfId="76" applyFont="1" applyBorder="1" applyAlignment="1">
      <alignment horizontal="center" vertical="center" wrapText="1"/>
    </xf>
    <xf numFmtId="0" fontId="191" fillId="0" borderId="178" xfId="76" applyFont="1" applyBorder="1" applyAlignment="1">
      <alignment horizontal="center" vertical="center" wrapText="1"/>
    </xf>
    <xf numFmtId="0" fontId="304" fillId="0" borderId="211" xfId="69" applyFont="1" applyFill="1" applyBorder="1" applyAlignment="1" applyProtection="1">
      <alignment horizontal="center" vertical="center" wrapText="1"/>
      <protection locked="0"/>
    </xf>
    <xf numFmtId="0" fontId="304" fillId="0" borderId="268" xfId="69" applyFont="1" applyFill="1" applyBorder="1" applyAlignment="1" applyProtection="1">
      <alignment horizontal="center" vertical="center" wrapText="1"/>
      <protection locked="0"/>
    </xf>
    <xf numFmtId="0" fontId="304" fillId="0" borderId="273" xfId="69" applyFont="1" applyFill="1" applyBorder="1" applyAlignment="1" applyProtection="1">
      <alignment horizontal="center" vertical="center" wrapText="1"/>
      <protection locked="0"/>
    </xf>
    <xf numFmtId="0" fontId="304" fillId="0" borderId="106" xfId="69" applyFont="1" applyFill="1" applyBorder="1" applyAlignment="1" applyProtection="1">
      <alignment horizontal="center" vertical="center" wrapText="1"/>
      <protection locked="0"/>
    </xf>
    <xf numFmtId="0" fontId="304" fillId="0" borderId="119" xfId="69" applyFont="1" applyFill="1" applyBorder="1" applyAlignment="1" applyProtection="1">
      <alignment horizontal="center" vertical="center" wrapText="1"/>
      <protection locked="0"/>
    </xf>
    <xf numFmtId="165" fontId="9" fillId="0" borderId="182" xfId="76" applyNumberFormat="1" applyFont="1" applyFill="1" applyBorder="1" applyAlignment="1">
      <alignment horizontal="center" vertical="center"/>
    </xf>
    <xf numFmtId="165" fontId="9" fillId="0" borderId="183" xfId="76" applyNumberFormat="1" applyFont="1" applyFill="1" applyBorder="1" applyAlignment="1">
      <alignment horizontal="center" vertical="center"/>
    </xf>
    <xf numFmtId="165" fontId="36" fillId="0" borderId="181" xfId="76" applyNumberFormat="1" applyFont="1" applyFill="1" applyBorder="1" applyAlignment="1">
      <alignment horizontal="center" vertical="center"/>
    </xf>
    <xf numFmtId="0" fontId="31" fillId="44" borderId="203" xfId="76" applyFont="1" applyFill="1" applyBorder="1" applyAlignment="1">
      <alignment horizontal="center" vertical="center" wrapText="1"/>
    </xf>
    <xf numFmtId="0" fontId="31" fillId="44" borderId="0" xfId="76" applyFont="1" applyFill="1" applyBorder="1" applyAlignment="1">
      <alignment horizontal="center" vertical="center" wrapText="1"/>
    </xf>
    <xf numFmtId="0" fontId="31" fillId="44" borderId="210" xfId="76" applyFont="1" applyFill="1" applyBorder="1" applyAlignment="1">
      <alignment horizontal="center" vertical="center" wrapText="1"/>
    </xf>
    <xf numFmtId="0" fontId="31" fillId="44" borderId="263" xfId="76" applyFont="1" applyFill="1" applyBorder="1" applyAlignment="1">
      <alignment horizontal="center" vertical="center" wrapText="1"/>
    </xf>
    <xf numFmtId="0" fontId="31" fillId="44" borderId="178" xfId="76" applyFont="1" applyFill="1" applyBorder="1" applyAlignment="1">
      <alignment horizontal="center" vertical="center" wrapText="1"/>
    </xf>
    <xf numFmtId="0" fontId="281" fillId="0" borderId="276" xfId="76" applyFont="1" applyBorder="1" applyAlignment="1">
      <alignment horizontal="center" vertical="top" wrapText="1"/>
    </xf>
    <xf numFmtId="0" fontId="281" fillId="0" borderId="0" xfId="76" applyFont="1" applyBorder="1" applyAlignment="1">
      <alignment horizontal="center" vertical="top" wrapText="1"/>
    </xf>
    <xf numFmtId="0" fontId="281" fillId="0" borderId="106" xfId="76" applyFont="1" applyBorder="1" applyAlignment="1">
      <alignment horizontal="center" vertical="top" wrapText="1"/>
    </xf>
    <xf numFmtId="2" fontId="184" fillId="38" borderId="203" xfId="76" applyNumberFormat="1" applyFont="1" applyFill="1" applyBorder="1" applyAlignment="1">
      <alignment horizontal="center" vertical="center"/>
    </xf>
    <xf numFmtId="165" fontId="184" fillId="38" borderId="203" xfId="76" applyNumberFormat="1" applyFont="1" applyFill="1" applyBorder="1" applyAlignment="1">
      <alignment horizontal="center" vertical="center"/>
    </xf>
    <xf numFmtId="165" fontId="184" fillId="38" borderId="210" xfId="76" applyNumberFormat="1" applyFont="1" applyFill="1" applyBorder="1" applyAlignment="1">
      <alignment horizontal="center" vertical="center"/>
    </xf>
    <xf numFmtId="1" fontId="9" fillId="38" borderId="225" xfId="69" applyNumberFormat="1" applyFont="1" applyFill="1" applyBorder="1" applyAlignment="1" applyProtection="1">
      <alignment horizontal="left" vertical="center"/>
      <protection locked="0"/>
    </xf>
    <xf numFmtId="1" fontId="9" fillId="38" borderId="106" xfId="69" applyNumberFormat="1" applyFont="1" applyFill="1" applyBorder="1" applyAlignment="1" applyProtection="1">
      <alignment horizontal="left" vertical="center"/>
      <protection locked="0"/>
    </xf>
    <xf numFmtId="0" fontId="183" fillId="67" borderId="272" xfId="76" applyFont="1" applyFill="1" applyBorder="1" applyAlignment="1">
      <alignment horizontal="center" vertical="center" wrapText="1"/>
    </xf>
    <xf numFmtId="0" fontId="183" fillId="67" borderId="268" xfId="76" applyFont="1" applyFill="1" applyBorder="1" applyAlignment="1">
      <alignment horizontal="center" vertical="center" wrapText="1"/>
    </xf>
    <xf numFmtId="0" fontId="183" fillId="67" borderId="273" xfId="76" applyFont="1" applyFill="1" applyBorder="1" applyAlignment="1">
      <alignment horizontal="center" vertical="center" wrapText="1"/>
    </xf>
    <xf numFmtId="0" fontId="183" fillId="67" borderId="271" xfId="76" applyFont="1" applyFill="1" applyBorder="1" applyAlignment="1">
      <alignment horizontal="center" vertical="center" wrapText="1"/>
    </xf>
    <xf numFmtId="0" fontId="183" fillId="67" borderId="263" xfId="76" applyFont="1" applyFill="1" applyBorder="1" applyAlignment="1">
      <alignment horizontal="center" vertical="center" wrapText="1"/>
    </xf>
    <xf numFmtId="0" fontId="183" fillId="67" borderId="119" xfId="76" applyFont="1" applyFill="1" applyBorder="1" applyAlignment="1">
      <alignment horizontal="center" vertical="center" wrapText="1"/>
    </xf>
    <xf numFmtId="0" fontId="31" fillId="44" borderId="224" xfId="76" applyFont="1" applyFill="1" applyBorder="1" applyAlignment="1">
      <alignment horizontal="center" vertical="center" wrapText="1"/>
    </xf>
    <xf numFmtId="0" fontId="31" fillId="44" borderId="271" xfId="76" applyFont="1" applyFill="1" applyBorder="1" applyAlignment="1">
      <alignment horizontal="center" vertical="center" wrapText="1"/>
    </xf>
    <xf numFmtId="0" fontId="191" fillId="0" borderId="203" xfId="76" applyFont="1" applyBorder="1" applyAlignment="1">
      <alignment horizontal="center" vertical="center" textRotation="90"/>
    </xf>
    <xf numFmtId="0" fontId="191" fillId="0" borderId="0" xfId="76" applyFont="1" applyBorder="1" applyAlignment="1">
      <alignment horizontal="center" vertical="center" textRotation="90"/>
    </xf>
    <xf numFmtId="0" fontId="307" fillId="44" borderId="203" xfId="76" applyFont="1" applyFill="1" applyBorder="1" applyAlignment="1">
      <alignment horizontal="center" vertical="center" wrapText="1"/>
    </xf>
    <xf numFmtId="0" fontId="307" fillId="44" borderId="0" xfId="76" applyFont="1" applyFill="1" applyBorder="1" applyAlignment="1">
      <alignment horizontal="center" vertical="center" wrapText="1"/>
    </xf>
    <xf numFmtId="0" fontId="222" fillId="44" borderId="203" xfId="76" applyFont="1" applyFill="1" applyBorder="1" applyAlignment="1">
      <alignment horizontal="center" vertical="center" wrapText="1"/>
    </xf>
    <xf numFmtId="0" fontId="222" fillId="44" borderId="0" xfId="76" applyFont="1" applyFill="1" applyBorder="1" applyAlignment="1">
      <alignment horizontal="center" vertical="center" wrapText="1"/>
    </xf>
    <xf numFmtId="0" fontId="218" fillId="44" borderId="203" xfId="76" applyFont="1" applyFill="1" applyBorder="1" applyAlignment="1">
      <alignment horizontal="center" vertical="center" wrapText="1"/>
    </xf>
    <xf numFmtId="0" fontId="218" fillId="44" borderId="0" xfId="76" applyFont="1" applyFill="1" applyBorder="1" applyAlignment="1">
      <alignment horizontal="center" vertical="center" wrapText="1"/>
    </xf>
    <xf numFmtId="1" fontId="31" fillId="38" borderId="203" xfId="69" applyNumberFormat="1" applyFont="1" applyFill="1" applyBorder="1" applyAlignment="1" applyProtection="1">
      <alignment horizontal="left" vertical="center"/>
      <protection locked="0"/>
    </xf>
    <xf numFmtId="1" fontId="31" fillId="38" borderId="0" xfId="69" applyNumberFormat="1" applyFont="1" applyFill="1" applyBorder="1" applyAlignment="1" applyProtection="1">
      <alignment horizontal="left" vertical="center"/>
      <protection locked="0"/>
    </xf>
    <xf numFmtId="0" fontId="205" fillId="0" borderId="270" xfId="76" applyFont="1" applyBorder="1" applyAlignment="1">
      <alignment horizontal="center" vertical="center" wrapText="1"/>
    </xf>
    <xf numFmtId="0" fontId="281" fillId="0" borderId="177" xfId="76" applyFont="1" applyBorder="1" applyAlignment="1">
      <alignment horizontal="center" vertical="top" wrapText="1"/>
    </xf>
    <xf numFmtId="0" fontId="281" fillId="0" borderId="263" xfId="76" applyFont="1" applyBorder="1" applyAlignment="1">
      <alignment horizontal="center" vertical="top" wrapText="1"/>
    </xf>
    <xf numFmtId="0" fontId="281" fillId="0" borderId="119" xfId="76" applyFont="1" applyBorder="1" applyAlignment="1">
      <alignment horizontal="center" vertical="top" wrapText="1"/>
    </xf>
    <xf numFmtId="0" fontId="309" fillId="0" borderId="272" xfId="76" applyFont="1" applyBorder="1" applyAlignment="1">
      <alignment horizontal="center" vertical="center" wrapText="1"/>
    </xf>
    <xf numFmtId="0" fontId="309" fillId="0" borderId="271" xfId="76" applyFont="1" applyBorder="1" applyAlignment="1">
      <alignment horizontal="center" vertical="center" wrapText="1"/>
    </xf>
    <xf numFmtId="0" fontId="191" fillId="0" borderId="268" xfId="76" applyFont="1" applyBorder="1" applyAlignment="1">
      <alignment horizontal="center" vertical="center" textRotation="45"/>
    </xf>
    <xf numFmtId="189" fontId="191" fillId="0" borderId="268" xfId="76" applyNumberFormat="1" applyFont="1" applyBorder="1" applyAlignment="1">
      <alignment horizontal="center" vertical="center" wrapText="1"/>
    </xf>
    <xf numFmtId="0" fontId="303" fillId="0" borderId="268" xfId="69" applyFont="1" applyFill="1" applyBorder="1" applyAlignment="1" applyProtection="1">
      <alignment horizontal="center" vertical="center" wrapText="1"/>
      <protection locked="0"/>
    </xf>
    <xf numFmtId="0" fontId="191" fillId="0" borderId="268" xfId="69" applyFont="1" applyFill="1" applyBorder="1" applyAlignment="1" applyProtection="1">
      <alignment horizontal="center" vertical="center" wrapText="1"/>
      <protection locked="0"/>
    </xf>
    <xf numFmtId="0" fontId="307" fillId="44" borderId="263" xfId="76" applyFont="1" applyFill="1" applyBorder="1" applyAlignment="1">
      <alignment horizontal="center" vertical="center" wrapText="1"/>
    </xf>
    <xf numFmtId="1" fontId="9" fillId="38" borderId="106" xfId="69" applyNumberFormat="1" applyFont="1" applyFill="1" applyBorder="1" applyAlignment="1" applyProtection="1">
      <alignment horizontal="center" vertical="center"/>
      <protection locked="0"/>
    </xf>
    <xf numFmtId="0" fontId="37" fillId="67" borderId="224" xfId="76" applyFont="1" applyFill="1" applyBorder="1" applyAlignment="1">
      <alignment horizontal="center" vertical="center" wrapText="1"/>
    </xf>
    <xf numFmtId="0" fontId="37" fillId="67" borderId="203" xfId="76" applyFont="1" applyFill="1" applyBorder="1" applyAlignment="1">
      <alignment horizontal="center" vertical="center" wrapText="1"/>
    </xf>
    <xf numFmtId="0" fontId="37" fillId="67" borderId="271" xfId="76" applyFont="1" applyFill="1" applyBorder="1" applyAlignment="1">
      <alignment horizontal="center" vertical="center" wrapText="1"/>
    </xf>
    <xf numFmtId="0" fontId="37" fillId="67" borderId="263" xfId="76" applyFont="1" applyFill="1" applyBorder="1" applyAlignment="1">
      <alignment horizontal="center" vertical="center" wrapText="1"/>
    </xf>
    <xf numFmtId="0" fontId="306" fillId="44" borderId="203" xfId="76" applyFont="1" applyFill="1" applyBorder="1" applyAlignment="1">
      <alignment horizontal="right" vertical="center" wrapText="1"/>
    </xf>
    <xf numFmtId="0" fontId="306" fillId="44" borderId="263" xfId="76" applyFont="1" applyFill="1" applyBorder="1" applyAlignment="1">
      <alignment horizontal="right" vertical="center" wrapText="1"/>
    </xf>
    <xf numFmtId="165" fontId="230" fillId="19" borderId="203" xfId="76" applyNumberFormat="1" applyFont="1" applyFill="1" applyBorder="1" applyAlignment="1">
      <alignment horizontal="center" vertical="center" wrapText="1"/>
    </xf>
    <xf numFmtId="165" fontId="230" fillId="19" borderId="263" xfId="76" applyNumberFormat="1" applyFont="1" applyFill="1" applyBorder="1" applyAlignment="1">
      <alignment horizontal="center" vertical="center" wrapText="1"/>
    </xf>
    <xf numFmtId="0" fontId="33" fillId="38" borderId="224" xfId="76" applyFont="1" applyFill="1" applyBorder="1" applyAlignment="1">
      <alignment horizontal="center" vertical="center"/>
    </xf>
    <xf numFmtId="0" fontId="33" fillId="38" borderId="203" xfId="76" applyFont="1" applyFill="1" applyBorder="1" applyAlignment="1">
      <alignment horizontal="center" vertical="center"/>
    </xf>
    <xf numFmtId="0" fontId="33" fillId="38" borderId="225" xfId="76" applyFont="1" applyFill="1" applyBorder="1" applyAlignment="1">
      <alignment horizontal="center" vertical="center"/>
    </xf>
    <xf numFmtId="172" fontId="184" fillId="38" borderId="0" xfId="76" applyNumberFormat="1" applyFont="1" applyFill="1" applyBorder="1" applyAlignment="1">
      <alignment horizontal="right" vertical="center"/>
    </xf>
    <xf numFmtId="172" fontId="184" fillId="38" borderId="0" xfId="76" applyNumberFormat="1" applyFont="1" applyFill="1" applyBorder="1" applyAlignment="1">
      <alignment horizontal="left" vertical="center"/>
    </xf>
    <xf numFmtId="0" fontId="303" fillId="0" borderId="105" xfId="76" applyFont="1" applyBorder="1" applyAlignment="1">
      <alignment horizontal="center" vertical="center" wrapText="1"/>
    </xf>
    <xf numFmtId="0" fontId="49" fillId="0" borderId="0" xfId="76" applyFont="1" applyBorder="1" applyAlignment="1">
      <alignment horizontal="center" vertical="top" wrapText="1"/>
    </xf>
    <xf numFmtId="0" fontId="49" fillId="0" borderId="106" xfId="76" applyFont="1" applyBorder="1" applyAlignment="1">
      <alignment horizontal="center" vertical="top" wrapText="1"/>
    </xf>
    <xf numFmtId="0" fontId="302" fillId="38" borderId="131" xfId="76" applyFont="1" applyFill="1" applyBorder="1" applyAlignment="1">
      <alignment horizontal="center" vertical="center"/>
    </xf>
    <xf numFmtId="1" fontId="184" fillId="38" borderId="10" xfId="76" applyNumberFormat="1" applyFont="1" applyFill="1" applyBorder="1" applyAlignment="1">
      <alignment horizontal="center" vertical="center"/>
    </xf>
    <xf numFmtId="2" fontId="36" fillId="38" borderId="0" xfId="76" applyNumberFormat="1" applyFont="1" applyFill="1" applyBorder="1" applyAlignment="1">
      <alignment horizontal="right" vertical="center"/>
    </xf>
    <xf numFmtId="2" fontId="36" fillId="38" borderId="10" xfId="76" applyNumberFormat="1" applyFont="1" applyFill="1" applyBorder="1" applyAlignment="1">
      <alignment horizontal="right" vertical="center"/>
    </xf>
    <xf numFmtId="2" fontId="36" fillId="38" borderId="0" xfId="76" applyNumberFormat="1" applyFont="1" applyFill="1" applyBorder="1" applyAlignment="1">
      <alignment horizontal="left" vertical="center"/>
    </xf>
    <xf numFmtId="2" fontId="36" fillId="38" borderId="10" xfId="76" applyNumberFormat="1" applyFont="1" applyFill="1" applyBorder="1" applyAlignment="1">
      <alignment horizontal="left" vertical="center"/>
    </xf>
    <xf numFmtId="0" fontId="298" fillId="50" borderId="105" xfId="76" applyFont="1" applyFill="1" applyBorder="1" applyAlignment="1">
      <alignment horizontal="center" vertical="center" wrapText="1"/>
    </xf>
    <xf numFmtId="0" fontId="298" fillId="50" borderId="0" xfId="76" applyFont="1" applyFill="1" applyBorder="1" applyAlignment="1">
      <alignment horizontal="center" vertical="center" wrapText="1"/>
    </xf>
    <xf numFmtId="0" fontId="298" fillId="50" borderId="106" xfId="76" applyFont="1" applyFill="1" applyBorder="1" applyAlignment="1">
      <alignment horizontal="center" vertical="center" wrapText="1"/>
    </xf>
    <xf numFmtId="0" fontId="298" fillId="50" borderId="271" xfId="76" applyFont="1" applyFill="1" applyBorder="1" applyAlignment="1">
      <alignment horizontal="center" vertical="center" wrapText="1"/>
    </xf>
    <xf numFmtId="0" fontId="298" fillId="50" borderId="263" xfId="76" applyFont="1" applyFill="1" applyBorder="1" applyAlignment="1">
      <alignment horizontal="center" vertical="center" wrapText="1"/>
    </xf>
    <xf numFmtId="0" fontId="298" fillId="50" borderId="119" xfId="76" applyFont="1" applyFill="1" applyBorder="1" applyAlignment="1">
      <alignment horizontal="center" vertical="center" wrapText="1"/>
    </xf>
    <xf numFmtId="0" fontId="31" fillId="44" borderId="105" xfId="76" applyFont="1" applyFill="1" applyBorder="1" applyAlignment="1">
      <alignment horizontal="center" vertical="center" wrapText="1"/>
    </xf>
    <xf numFmtId="0" fontId="191" fillId="44" borderId="203" xfId="76" applyFont="1" applyFill="1" applyBorder="1" applyAlignment="1">
      <alignment horizontal="center" vertical="center" wrapText="1"/>
    </xf>
    <xf numFmtId="0" fontId="191" fillId="44" borderId="0" xfId="76" applyFont="1" applyFill="1" applyBorder="1" applyAlignment="1">
      <alignment horizontal="center" vertical="center" wrapText="1"/>
    </xf>
    <xf numFmtId="0" fontId="4" fillId="0" borderId="0" xfId="76" applyBorder="1" applyAlignment="1">
      <alignment horizontal="center" vertical="center" wrapText="1"/>
    </xf>
    <xf numFmtId="0" fontId="4" fillId="0" borderId="106" xfId="76" applyBorder="1" applyAlignment="1">
      <alignment horizontal="center" vertical="center" wrapText="1"/>
    </xf>
    <xf numFmtId="0" fontId="249" fillId="55" borderId="24" xfId="69" applyFont="1" applyFill="1" applyBorder="1" applyAlignment="1" applyProtection="1">
      <alignment horizontal="center" vertical="center" wrapText="1"/>
      <protection locked="0"/>
    </xf>
    <xf numFmtId="0" fontId="249" fillId="55" borderId="10" xfId="69" applyFont="1" applyFill="1" applyBorder="1" applyAlignment="1" applyProtection="1">
      <alignment horizontal="center" vertical="center" wrapText="1"/>
      <protection locked="0"/>
    </xf>
    <xf numFmtId="0" fontId="252" fillId="55" borderId="206" xfId="69" applyNumberFormat="1" applyFont="1" applyFill="1" applyBorder="1" applyAlignment="1" applyProtection="1">
      <alignment horizontal="center" vertical="center"/>
      <protection locked="0"/>
    </xf>
    <xf numFmtId="0" fontId="252" fillId="55" borderId="10" xfId="69" applyNumberFormat="1" applyFont="1" applyFill="1" applyBorder="1" applyAlignment="1" applyProtection="1">
      <alignment horizontal="center" vertical="center"/>
      <protection locked="0"/>
    </xf>
    <xf numFmtId="165" fontId="250" fillId="21" borderId="208" xfId="69" applyNumberFormat="1" applyFont="1" applyFill="1" applyBorder="1" applyAlignment="1" applyProtection="1">
      <alignment horizontal="center" vertical="center"/>
      <protection locked="0"/>
    </xf>
    <xf numFmtId="165" fontId="250" fillId="21" borderId="207" xfId="69" applyNumberFormat="1" applyFont="1" applyFill="1" applyBorder="1" applyAlignment="1" applyProtection="1">
      <alignment horizontal="center" vertical="center"/>
      <protection locked="0"/>
    </xf>
    <xf numFmtId="0" fontId="296" fillId="43" borderId="0" xfId="76" applyFont="1" applyFill="1" applyAlignment="1">
      <alignment horizontal="center" vertical="center"/>
    </xf>
    <xf numFmtId="0" fontId="36" fillId="66" borderId="218" xfId="76" applyFont="1" applyFill="1" applyBorder="1" applyAlignment="1">
      <alignment horizontal="center" vertical="center"/>
    </xf>
    <xf numFmtId="0" fontId="36" fillId="66" borderId="105" xfId="76" applyFont="1" applyFill="1" applyBorder="1" applyAlignment="1">
      <alignment horizontal="center" vertical="center"/>
    </xf>
    <xf numFmtId="14" fontId="4" fillId="0" borderId="217" xfId="76" applyNumberFormat="1" applyBorder="1" applyAlignment="1">
      <alignment horizontal="center" vertical="center"/>
    </xf>
    <xf numFmtId="14" fontId="4" fillId="0" borderId="0" xfId="76" applyNumberFormat="1" applyBorder="1" applyAlignment="1">
      <alignment horizontal="center" vertical="center"/>
    </xf>
    <xf numFmtId="0" fontId="183" fillId="67" borderId="217" xfId="76" applyFont="1" applyFill="1" applyBorder="1" applyAlignment="1">
      <alignment horizontal="center" vertical="center"/>
    </xf>
    <xf numFmtId="0" fontId="36" fillId="66" borderId="217" xfId="76" applyFont="1" applyFill="1" applyBorder="1" applyAlignment="1">
      <alignment horizontal="center" vertical="center"/>
    </xf>
    <xf numFmtId="0" fontId="36" fillId="66" borderId="0" xfId="76" applyFont="1" applyFill="1" applyBorder="1" applyAlignment="1">
      <alignment horizontal="center" vertical="center"/>
    </xf>
    <xf numFmtId="0" fontId="41" fillId="44" borderId="217" xfId="76" applyFont="1" applyFill="1" applyBorder="1" applyAlignment="1">
      <alignment horizontal="center" vertical="center"/>
    </xf>
    <xf numFmtId="0" fontId="41" fillId="44" borderId="0" xfId="76" applyFont="1" applyFill="1" applyBorder="1" applyAlignment="1">
      <alignment horizontal="center" vertical="center"/>
    </xf>
    <xf numFmtId="0" fontId="41" fillId="44" borderId="219" xfId="76" applyFont="1" applyFill="1" applyBorder="1" applyAlignment="1">
      <alignment horizontal="center" vertical="center"/>
    </xf>
    <xf numFmtId="0" fontId="41" fillId="44" borderId="106" xfId="76" applyFont="1" applyFill="1" applyBorder="1" applyAlignment="1">
      <alignment horizontal="center" vertical="center"/>
    </xf>
    <xf numFmtId="0" fontId="244" fillId="19" borderId="197" xfId="69" applyFont="1" applyFill="1" applyBorder="1" applyAlignment="1">
      <alignment horizontal="center" vertical="center"/>
    </xf>
    <xf numFmtId="0" fontId="244" fillId="19" borderId="0" xfId="69" applyFont="1" applyFill="1" applyBorder="1" applyAlignment="1">
      <alignment horizontal="center" vertical="center"/>
    </xf>
    <xf numFmtId="0" fontId="34" fillId="44" borderId="208" xfId="69" applyFont="1" applyFill="1" applyBorder="1" applyAlignment="1">
      <alignment horizontal="center" vertical="center"/>
    </xf>
    <xf numFmtId="0" fontId="34" fillId="44" borderId="10" xfId="69" applyFont="1" applyFill="1" applyBorder="1" applyAlignment="1">
      <alignment horizontal="center" vertical="center"/>
    </xf>
    <xf numFmtId="0" fontId="34" fillId="44" borderId="25" xfId="69" applyFont="1" applyFill="1" applyBorder="1" applyAlignment="1">
      <alignment horizontal="center" vertical="center"/>
    </xf>
    <xf numFmtId="0" fontId="245" fillId="0" borderId="209" xfId="69" applyFont="1" applyFill="1" applyBorder="1" applyAlignment="1" applyProtection="1">
      <alignment horizontal="center" vertical="center"/>
      <protection locked="0"/>
    </xf>
    <xf numFmtId="0" fontId="245" fillId="0" borderId="203" xfId="69" applyFont="1" applyFill="1" applyBorder="1" applyAlignment="1" applyProtection="1">
      <alignment horizontal="center" vertical="center"/>
      <protection locked="0"/>
    </xf>
    <xf numFmtId="0" fontId="245" fillId="0" borderId="210" xfId="69" applyFont="1" applyFill="1" applyBorder="1" applyAlignment="1" applyProtection="1">
      <alignment horizontal="center" vertical="center"/>
      <protection locked="0"/>
    </xf>
    <xf numFmtId="0" fontId="190" fillId="0" borderId="200" xfId="69" applyFont="1" applyFill="1" applyBorder="1" applyAlignment="1" applyProtection="1">
      <alignment horizontal="center" vertical="center" wrapText="1"/>
      <protection locked="0"/>
    </xf>
    <xf numFmtId="0" fontId="9" fillId="0" borderId="268" xfId="69" applyFont="1" applyFill="1" applyBorder="1" applyAlignment="1" applyProtection="1">
      <alignment horizontal="center" vertical="center" wrapText="1"/>
      <protection locked="0"/>
    </xf>
    <xf numFmtId="0" fontId="9" fillId="0" borderId="270" xfId="69" applyFont="1" applyFill="1" applyBorder="1" applyAlignment="1" applyProtection="1">
      <alignment horizontal="center" vertical="center" wrapText="1"/>
      <protection locked="0"/>
    </xf>
    <xf numFmtId="0" fontId="32" fillId="0" borderId="211" xfId="69" applyFont="1" applyFill="1" applyBorder="1" applyAlignment="1" applyProtection="1">
      <alignment horizontal="center" vertical="center"/>
      <protection locked="0"/>
    </xf>
    <xf numFmtId="0" fontId="32" fillId="0" borderId="268" xfId="69" applyFont="1" applyFill="1" applyBorder="1" applyAlignment="1" applyProtection="1">
      <alignment horizontal="center" vertical="center"/>
      <protection locked="0"/>
    </xf>
    <xf numFmtId="0" fontId="245" fillId="0" borderId="199" xfId="69" applyFont="1" applyFill="1" applyBorder="1" applyAlignment="1" applyProtection="1">
      <alignment horizontal="center" vertical="center"/>
      <protection locked="0"/>
    </xf>
    <xf numFmtId="0" fontId="245" fillId="0" borderId="200" xfId="69" applyFont="1" applyFill="1" applyBorder="1" applyAlignment="1" applyProtection="1">
      <alignment horizontal="center" vertical="center"/>
      <protection locked="0"/>
    </xf>
    <xf numFmtId="0" fontId="36" fillId="0" borderId="200" xfId="69" applyFont="1" applyFill="1" applyBorder="1" applyAlignment="1" applyProtection="1">
      <alignment horizontal="center" vertical="center" wrapText="1"/>
      <protection locked="0"/>
    </xf>
    <xf numFmtId="0" fontId="32" fillId="21" borderId="202" xfId="69" applyFont="1" applyFill="1" applyBorder="1" applyAlignment="1" applyProtection="1">
      <alignment horizontal="center" vertical="center"/>
      <protection locked="0"/>
    </xf>
    <xf numFmtId="0" fontId="32" fillId="21" borderId="203" xfId="69" applyFont="1" applyFill="1" applyBorder="1" applyAlignment="1" applyProtection="1">
      <alignment horizontal="center" vertical="center"/>
      <protection locked="0"/>
    </xf>
    <xf numFmtId="0" fontId="249" fillId="55" borderId="10" xfId="69" applyFont="1" applyFill="1" applyBorder="1" applyAlignment="1" applyProtection="1">
      <alignment horizontal="left" vertical="center"/>
      <protection locked="0"/>
    </xf>
    <xf numFmtId="0" fontId="250" fillId="21" borderId="10" xfId="69" applyNumberFormat="1" applyFont="1" applyFill="1" applyBorder="1" applyAlignment="1" applyProtection="1">
      <alignment horizontal="left" vertical="center"/>
      <protection locked="0"/>
    </xf>
    <xf numFmtId="0" fontId="249" fillId="54" borderId="264" xfId="69" applyFont="1" applyFill="1" applyBorder="1" applyAlignment="1" applyProtection="1">
      <alignment horizontal="right" vertical="center" wrapText="1"/>
      <protection locked="0"/>
    </xf>
    <xf numFmtId="0" fontId="249" fillId="54" borderId="262" xfId="69" applyFont="1" applyFill="1" applyBorder="1" applyAlignment="1" applyProtection="1">
      <alignment horizontal="right" vertical="center" wrapText="1"/>
      <protection locked="0"/>
    </xf>
    <xf numFmtId="0" fontId="250" fillId="21" borderId="180" xfId="69" applyNumberFormat="1" applyFont="1" applyFill="1" applyBorder="1" applyAlignment="1" applyProtection="1">
      <alignment horizontal="left" vertical="center"/>
      <protection locked="0"/>
    </xf>
    <xf numFmtId="0" fontId="249" fillId="54" borderId="265" xfId="69" applyFont="1" applyFill="1" applyBorder="1" applyAlignment="1" applyProtection="1">
      <alignment horizontal="right" vertical="center" wrapText="1"/>
      <protection locked="0"/>
    </xf>
    <xf numFmtId="0" fontId="249" fillId="54" borderId="266" xfId="69" applyFont="1" applyFill="1" applyBorder="1" applyAlignment="1" applyProtection="1">
      <alignment horizontal="right" vertical="center" wrapText="1"/>
      <protection locked="0"/>
    </xf>
    <xf numFmtId="0" fontId="250" fillId="21" borderId="186" xfId="69" applyNumberFormat="1" applyFont="1" applyFill="1" applyBorder="1" applyAlignment="1" applyProtection="1">
      <alignment horizontal="left" vertical="center"/>
      <protection locked="0"/>
    </xf>
    <xf numFmtId="0" fontId="171" fillId="53" borderId="218" xfId="69" applyFont="1" applyFill="1" applyBorder="1" applyAlignment="1">
      <alignment horizontal="center" vertical="center"/>
    </xf>
    <xf numFmtId="0" fontId="171" fillId="53" borderId="217" xfId="69" applyFont="1" applyFill="1" applyBorder="1" applyAlignment="1">
      <alignment horizontal="center" vertical="center"/>
    </xf>
    <xf numFmtId="0" fontId="244" fillId="19" borderId="168" xfId="69" applyFont="1" applyFill="1" applyBorder="1" applyAlignment="1">
      <alignment horizontal="center" vertical="center"/>
    </xf>
    <xf numFmtId="0" fontId="34" fillId="44" borderId="164" xfId="69" applyFont="1" applyFill="1" applyBorder="1" applyAlignment="1">
      <alignment horizontal="center" vertical="center"/>
    </xf>
    <xf numFmtId="0" fontId="34" fillId="44" borderId="0" xfId="69" applyFont="1" applyFill="1" applyBorder="1" applyAlignment="1">
      <alignment horizontal="center" vertical="center"/>
    </xf>
    <xf numFmtId="0" fontId="34" fillId="44" borderId="198" xfId="69" applyFont="1" applyFill="1" applyBorder="1" applyAlignment="1">
      <alignment horizontal="center" vertical="center"/>
    </xf>
    <xf numFmtId="0" fontId="249" fillId="54" borderId="175" xfId="69" applyFont="1" applyFill="1" applyBorder="1" applyAlignment="1" applyProtection="1">
      <alignment horizontal="right" vertical="center" wrapText="1"/>
      <protection locked="0"/>
    </xf>
    <xf numFmtId="0" fontId="34" fillId="21" borderId="173" xfId="43" applyNumberFormat="1" applyFont="1" applyFill="1" applyBorder="1" applyAlignment="1">
      <alignment horizontal="center" vertical="center"/>
    </xf>
    <xf numFmtId="0" fontId="34" fillId="21" borderId="174" xfId="43" applyNumberFormat="1" applyFont="1" applyFill="1" applyBorder="1" applyAlignment="1">
      <alignment horizontal="center" vertical="center"/>
    </xf>
    <xf numFmtId="0" fontId="249" fillId="54" borderId="261" xfId="69" applyFont="1" applyFill="1" applyBorder="1" applyAlignment="1" applyProtection="1">
      <alignment horizontal="right" vertical="center" wrapText="1"/>
      <protection locked="0"/>
    </xf>
    <xf numFmtId="0" fontId="250" fillId="21" borderId="262" xfId="69" applyNumberFormat="1" applyFont="1" applyFill="1" applyBorder="1" applyAlignment="1" applyProtection="1">
      <alignment horizontal="left" vertical="center"/>
      <protection locked="0"/>
    </xf>
    <xf numFmtId="0" fontId="244" fillId="19" borderId="253" xfId="69" applyFont="1" applyFill="1" applyBorder="1" applyAlignment="1">
      <alignment horizontal="center" vertical="center"/>
    </xf>
    <xf numFmtId="0" fontId="244" fillId="19" borderId="254" xfId="76" applyFont="1" applyFill="1" applyBorder="1" applyAlignment="1">
      <alignment horizontal="center" vertical="center"/>
    </xf>
    <xf numFmtId="0" fontId="34" fillId="44" borderId="253" xfId="69" applyFont="1" applyFill="1" applyBorder="1" applyAlignment="1">
      <alignment horizontal="center" vertical="center"/>
    </xf>
    <xf numFmtId="0" fontId="34" fillId="44" borderId="254" xfId="76" applyFont="1" applyFill="1" applyBorder="1" applyAlignment="1">
      <alignment horizontal="center" vertical="center"/>
    </xf>
    <xf numFmtId="0" fontId="34" fillId="44" borderId="255" xfId="76" applyFont="1" applyFill="1" applyBorder="1" applyAlignment="1">
      <alignment horizontal="center" vertical="center"/>
    </xf>
    <xf numFmtId="0" fontId="245" fillId="0" borderId="256" xfId="69" applyFont="1" applyFill="1" applyBorder="1" applyAlignment="1" applyProtection="1">
      <alignment horizontal="center" vertical="center"/>
      <protection locked="0"/>
    </xf>
    <xf numFmtId="0" fontId="245" fillId="0" borderId="257" xfId="69" applyFont="1" applyFill="1" applyBorder="1" applyAlignment="1" applyProtection="1">
      <alignment horizontal="center" vertical="center"/>
      <protection locked="0"/>
    </xf>
    <xf numFmtId="0" fontId="245" fillId="0" borderId="164" xfId="69" applyFont="1" applyFill="1" applyBorder="1" applyAlignment="1" applyProtection="1">
      <alignment horizontal="center" vertical="center"/>
      <protection locked="0"/>
    </xf>
    <xf numFmtId="0" fontId="245" fillId="0" borderId="0" xfId="69" applyFont="1" applyFill="1" applyBorder="1" applyAlignment="1" applyProtection="1">
      <alignment horizontal="center" vertical="center"/>
      <protection locked="0"/>
    </xf>
    <xf numFmtId="0" fontId="245" fillId="0" borderId="169" xfId="69" applyFont="1" applyFill="1" applyBorder="1" applyAlignment="1" applyProtection="1">
      <alignment horizontal="center" vertical="center"/>
      <protection locked="0"/>
    </xf>
    <xf numFmtId="0" fontId="245" fillId="0" borderId="170" xfId="69" applyFont="1" applyFill="1" applyBorder="1" applyAlignment="1" applyProtection="1">
      <alignment horizontal="center" vertical="center"/>
      <protection locked="0"/>
    </xf>
    <xf numFmtId="0" fontId="9" fillId="0" borderId="257" xfId="69" applyFont="1" applyFill="1" applyBorder="1" applyAlignment="1" applyProtection="1">
      <alignment horizontal="center" vertical="center" wrapText="1"/>
      <protection locked="0"/>
    </xf>
    <xf numFmtId="0" fontId="9" fillId="0" borderId="0" xfId="69" applyFont="1" applyFill="1" applyBorder="1" applyAlignment="1" applyProtection="1">
      <alignment horizontal="center" vertical="center" wrapText="1"/>
      <protection locked="0"/>
    </xf>
    <xf numFmtId="0" fontId="9" fillId="0" borderId="170" xfId="69" applyFont="1" applyFill="1" applyBorder="1" applyAlignment="1" applyProtection="1">
      <alignment horizontal="center" vertical="center" wrapText="1"/>
      <protection locked="0"/>
    </xf>
    <xf numFmtId="0" fontId="36" fillId="0" borderId="258" xfId="69" applyFont="1" applyFill="1" applyBorder="1" applyAlignment="1" applyProtection="1">
      <alignment horizontal="center" vertical="center" wrapText="1"/>
      <protection locked="0"/>
    </xf>
    <xf numFmtId="0" fontId="36" fillId="0" borderId="165" xfId="69" applyFont="1" applyFill="1" applyBorder="1" applyAlignment="1" applyProtection="1">
      <alignment horizontal="center" vertical="center" wrapText="1"/>
      <protection locked="0"/>
    </xf>
    <xf numFmtId="0" fontId="36" fillId="0" borderId="171" xfId="69" applyFont="1" applyFill="1" applyBorder="1" applyAlignment="1" applyProtection="1">
      <alignment horizontal="center" vertical="center" wrapText="1"/>
      <protection locked="0"/>
    </xf>
    <xf numFmtId="0" fontId="246" fillId="21" borderId="161" xfId="69" applyFont="1" applyFill="1" applyBorder="1" applyAlignment="1" applyProtection="1">
      <alignment horizontal="center" vertical="center" wrapText="1"/>
      <protection locked="0"/>
    </xf>
    <xf numFmtId="0" fontId="246" fillId="21" borderId="162" xfId="69" applyFont="1" applyFill="1" applyBorder="1" applyAlignment="1" applyProtection="1">
      <alignment horizontal="center" vertical="center" wrapText="1"/>
      <protection locked="0"/>
    </xf>
    <xf numFmtId="0" fontId="246" fillId="21" borderId="163" xfId="69" applyFont="1" applyFill="1" applyBorder="1" applyAlignment="1" applyProtection="1">
      <alignment horizontal="center" vertical="center" wrapText="1"/>
      <protection locked="0"/>
    </xf>
    <xf numFmtId="0" fontId="32" fillId="0" borderId="259" xfId="69" applyFont="1" applyFill="1" applyBorder="1" applyAlignment="1" applyProtection="1">
      <alignment horizontal="center" vertical="center"/>
      <protection locked="0"/>
    </xf>
    <xf numFmtId="0" fontId="32" fillId="0" borderId="260" xfId="69" applyFont="1" applyFill="1" applyBorder="1" applyAlignment="1" applyProtection="1">
      <alignment horizontal="center" vertical="center"/>
      <protection locked="0"/>
    </xf>
    <xf numFmtId="0" fontId="32" fillId="0" borderId="167" xfId="69" applyFont="1" applyFill="1" applyBorder="1" applyAlignment="1" applyProtection="1">
      <alignment horizontal="center" vertical="center"/>
      <protection locked="0"/>
    </xf>
    <xf numFmtId="0" fontId="32" fillId="0" borderId="168" xfId="69" applyFont="1" applyFill="1" applyBorder="1" applyAlignment="1" applyProtection="1">
      <alignment horizontal="center" vertical="center"/>
      <protection locked="0"/>
    </xf>
    <xf numFmtId="0" fontId="247" fillId="0" borderId="259" xfId="69" applyFont="1" applyFill="1" applyBorder="1" applyAlignment="1" applyProtection="1">
      <alignment horizontal="center" vertical="center"/>
      <protection locked="0"/>
    </xf>
    <xf numFmtId="0" fontId="247" fillId="0" borderId="257" xfId="69" applyFont="1" applyFill="1" applyBorder="1" applyAlignment="1" applyProtection="1">
      <alignment horizontal="center" vertical="center"/>
      <protection locked="0"/>
    </xf>
    <xf numFmtId="0" fontId="247" fillId="0" borderId="260" xfId="69" applyFont="1" applyFill="1" applyBorder="1" applyAlignment="1" applyProtection="1">
      <alignment horizontal="center" vertical="center"/>
      <protection locked="0"/>
    </xf>
    <xf numFmtId="0" fontId="247" fillId="0" borderId="167" xfId="69" applyFont="1" applyFill="1" applyBorder="1" applyAlignment="1" applyProtection="1">
      <alignment horizontal="center" vertical="center"/>
      <protection locked="0"/>
    </xf>
    <xf numFmtId="0" fontId="247" fillId="0" borderId="0" xfId="69" applyFont="1" applyFill="1" applyBorder="1" applyAlignment="1" applyProtection="1">
      <alignment horizontal="center" vertical="center"/>
      <protection locked="0"/>
    </xf>
    <xf numFmtId="0" fontId="247" fillId="0" borderId="168" xfId="69" applyFont="1" applyFill="1" applyBorder="1" applyAlignment="1" applyProtection="1">
      <alignment horizontal="center" vertical="center"/>
      <protection locked="0"/>
    </xf>
    <xf numFmtId="0" fontId="247" fillId="0" borderId="173" xfId="69" applyFont="1" applyFill="1" applyBorder="1" applyAlignment="1" applyProtection="1">
      <alignment horizontal="center" vertical="center"/>
      <protection locked="0"/>
    </xf>
    <xf numFmtId="0" fontId="247" fillId="0" borderId="170" xfId="69" applyFont="1" applyFill="1" applyBorder="1" applyAlignment="1" applyProtection="1">
      <alignment horizontal="center" vertical="center"/>
      <protection locked="0"/>
    </xf>
    <xf numFmtId="0" fontId="247" fillId="0" borderId="174" xfId="69" applyFont="1" applyFill="1" applyBorder="1" applyAlignment="1" applyProtection="1">
      <alignment horizontal="center" vertical="center"/>
      <protection locked="0"/>
    </xf>
    <xf numFmtId="2" fontId="36" fillId="21" borderId="167" xfId="43" applyNumberFormat="1" applyFont="1" applyFill="1" applyBorder="1" applyAlignment="1">
      <alignment horizontal="center" vertical="center"/>
    </xf>
    <xf numFmtId="2" fontId="36" fillId="21" borderId="168" xfId="43" applyNumberFormat="1" applyFont="1" applyFill="1" applyBorder="1" applyAlignment="1">
      <alignment horizontal="center" vertical="center"/>
    </xf>
    <xf numFmtId="0" fontId="246" fillId="0" borderId="172" xfId="69" applyFont="1" applyFill="1" applyBorder="1" applyAlignment="1" applyProtection="1">
      <alignment horizontal="center" vertical="center" wrapText="1"/>
      <protection locked="0"/>
    </xf>
    <xf numFmtId="0" fontId="0" fillId="38" borderId="0" xfId="0" applyFill="1" applyAlignment="1">
      <alignment horizontal="center"/>
    </xf>
    <xf numFmtId="0" fontId="119" fillId="31" borderId="0" xfId="39" applyFont="1" applyFill="1" applyAlignment="1">
      <alignment horizontal="center" vertical="center"/>
    </xf>
    <xf numFmtId="0" fontId="135" fillId="0" borderId="96" xfId="0" applyFont="1" applyBorder="1" applyAlignment="1">
      <alignment horizontal="center" vertical="center" wrapText="1"/>
    </xf>
    <xf numFmtId="0" fontId="135" fillId="0" borderId="97" xfId="0" applyFont="1" applyBorder="1" applyAlignment="1">
      <alignment horizontal="center" vertical="center" wrapText="1"/>
    </xf>
    <xf numFmtId="0" fontId="135" fillId="0" borderId="98" xfId="0" applyFont="1" applyBorder="1" applyAlignment="1">
      <alignment horizontal="center" vertical="center" wrapText="1"/>
    </xf>
    <xf numFmtId="0" fontId="135" fillId="0" borderId="99" xfId="0" applyFont="1" applyBorder="1" applyAlignment="1">
      <alignment horizontal="center" vertical="center" wrapText="1"/>
    </xf>
    <xf numFmtId="0" fontId="135" fillId="0" borderId="100" xfId="0" applyFont="1" applyBorder="1" applyAlignment="1">
      <alignment horizontal="center" vertical="center" wrapText="1"/>
    </xf>
    <xf numFmtId="0" fontId="135" fillId="0" borderId="101" xfId="0" applyFont="1" applyBorder="1" applyAlignment="1">
      <alignment horizontal="center" vertical="center" wrapText="1"/>
    </xf>
    <xf numFmtId="0" fontId="144" fillId="150" borderId="0" xfId="81" applyFont="1" applyFill="1" applyAlignment="1">
      <alignment horizontal="right" vertical="center"/>
    </xf>
    <xf numFmtId="0" fontId="576" fillId="31" borderId="102" xfId="81" applyFont="1" applyFill="1" applyBorder="1" applyAlignment="1">
      <alignment horizontal="center" vertical="center"/>
    </xf>
    <xf numFmtId="0" fontId="576" fillId="31" borderId="103" xfId="81" applyFont="1" applyFill="1" applyBorder="1" applyAlignment="1">
      <alignment horizontal="center" vertical="center"/>
    </xf>
    <xf numFmtId="0" fontId="576" fillId="31" borderId="104" xfId="81" applyFont="1" applyFill="1" applyBorder="1" applyAlignment="1">
      <alignment horizontal="center" vertical="center"/>
    </xf>
    <xf numFmtId="0" fontId="576" fillId="31" borderId="105" xfId="81" applyFont="1" applyFill="1" applyBorder="1" applyAlignment="1">
      <alignment horizontal="center" vertical="center"/>
    </xf>
    <xf numFmtId="0" fontId="576" fillId="31" borderId="0" xfId="81" applyFont="1" applyFill="1" applyAlignment="1">
      <alignment horizontal="center" vertical="center"/>
    </xf>
    <xf numFmtId="0" fontId="576" fillId="31" borderId="291" xfId="81" applyFont="1" applyFill="1" applyBorder="1" applyAlignment="1">
      <alignment horizontal="center" vertical="center"/>
    </xf>
    <xf numFmtId="0" fontId="250" fillId="31" borderId="105" xfId="81" applyFont="1" applyFill="1" applyBorder="1" applyAlignment="1">
      <alignment horizontal="center" vertical="center" wrapText="1"/>
    </xf>
    <xf numFmtId="0" fontId="250" fillId="31" borderId="0" xfId="81" applyFont="1" applyFill="1" applyAlignment="1">
      <alignment horizontal="center" vertical="center" wrapText="1"/>
    </xf>
    <xf numFmtId="0" fontId="250" fillId="31" borderId="291" xfId="81" applyFont="1" applyFill="1" applyBorder="1" applyAlignment="1">
      <alignment horizontal="center" vertical="center" wrapText="1"/>
    </xf>
    <xf numFmtId="0" fontId="250" fillId="31" borderId="147" xfId="81" applyFont="1" applyFill="1" applyBorder="1" applyAlignment="1">
      <alignment horizontal="center" vertical="center" wrapText="1"/>
    </xf>
    <xf numFmtId="0" fontId="250" fillId="31" borderId="304" xfId="81" applyFont="1" applyFill="1" applyBorder="1" applyAlignment="1">
      <alignment horizontal="center" vertical="center" wrapText="1"/>
    </xf>
    <xf numFmtId="0" fontId="250" fillId="31" borderId="312" xfId="81" applyFont="1" applyFill="1" applyBorder="1" applyAlignment="1">
      <alignment horizontal="center" vertical="center" wrapText="1"/>
    </xf>
    <xf numFmtId="0" fontId="148" fillId="150" borderId="0" xfId="81" applyFont="1" applyFill="1" applyAlignment="1">
      <alignment horizontal="center" vertical="center"/>
    </xf>
    <xf numFmtId="194" fontId="531" fillId="143" borderId="0" xfId="100" applyNumberFormat="1" applyFont="1" applyFill="1" applyAlignment="1">
      <alignment horizontal="left" vertical="center"/>
    </xf>
    <xf numFmtId="0" fontId="531" fillId="31" borderId="0" xfId="100" applyFont="1" applyFill="1" applyAlignment="1">
      <alignment horizontal="center" vertical="center" wrapText="1"/>
    </xf>
    <xf numFmtId="194" fontId="536" fillId="143" borderId="0" xfId="100" applyNumberFormat="1" applyFont="1" applyFill="1" applyAlignment="1">
      <alignment horizontal="center" vertical="center"/>
    </xf>
    <xf numFmtId="195" fontId="536" fillId="147" borderId="0" xfId="100" applyNumberFormat="1" applyFont="1" applyFill="1" applyAlignment="1">
      <alignment horizontal="center" vertical="center"/>
    </xf>
    <xf numFmtId="14" fontId="536" fillId="143" borderId="0" xfId="100" applyNumberFormat="1" applyFont="1" applyFill="1" applyAlignment="1">
      <alignment horizontal="center" vertical="center"/>
    </xf>
    <xf numFmtId="197" fontId="554" fillId="45" borderId="0" xfId="100" applyNumberFormat="1" applyFont="1" applyFill="1" applyAlignment="1">
      <alignment horizontal="center" vertical="center"/>
    </xf>
    <xf numFmtId="14" fontId="536" fillId="143" borderId="0" xfId="85" applyNumberFormat="1" applyFont="1" applyFill="1" applyAlignment="1">
      <alignment horizontal="center"/>
    </xf>
    <xf numFmtId="14" fontId="290" fillId="143" borderId="0" xfId="100" applyNumberFormat="1" applyFont="1" applyFill="1" applyAlignment="1">
      <alignment horizontal="center" vertical="center"/>
    </xf>
    <xf numFmtId="194" fontId="290" fillId="143" borderId="0" xfId="100" applyNumberFormat="1" applyFont="1" applyFill="1" applyAlignment="1">
      <alignment horizontal="center" vertical="center"/>
    </xf>
    <xf numFmtId="14" fontId="426" fillId="143" borderId="0" xfId="85" applyNumberFormat="1" applyFont="1" applyFill="1" applyAlignment="1">
      <alignment horizontal="center"/>
    </xf>
    <xf numFmtId="0" fontId="531" fillId="143" borderId="0" xfId="100" applyFont="1" applyFill="1" applyAlignment="1">
      <alignment horizontal="center" vertical="center"/>
    </xf>
    <xf numFmtId="0" fontId="250" fillId="21" borderId="0" xfId="60" applyFont="1" applyFill="1" applyAlignment="1" applyProtection="1">
      <alignment horizontal="left" vertical="center" wrapText="1"/>
      <protection hidden="1"/>
    </xf>
    <xf numFmtId="0" fontId="429" fillId="31" borderId="0" xfId="60" applyFont="1" applyFill="1" applyAlignment="1">
      <alignment horizontal="center" vertical="center"/>
    </xf>
    <xf numFmtId="0" fontId="75" fillId="0" borderId="289" xfId="60" applyFont="1" applyBorder="1" applyAlignment="1">
      <alignment horizontal="center" vertical="center"/>
    </xf>
    <xf numFmtId="0" fontId="250" fillId="0" borderId="289" xfId="60" applyFont="1" applyBorder="1" applyAlignment="1">
      <alignment horizontal="center" vertical="center" wrapText="1"/>
    </xf>
    <xf numFmtId="0" fontId="75" fillId="36" borderId="63" xfId="60" applyFont="1" applyFill="1" applyBorder="1" applyAlignment="1">
      <alignment horizontal="center" vertical="center" wrapText="1"/>
    </xf>
    <xf numFmtId="0" fontId="75" fillId="36" borderId="64" xfId="60" applyFont="1" applyFill="1" applyBorder="1" applyAlignment="1">
      <alignment horizontal="center" vertical="center" wrapText="1"/>
    </xf>
    <xf numFmtId="0" fontId="75" fillId="36" borderId="65" xfId="60" applyFont="1" applyFill="1" applyBorder="1" applyAlignment="1">
      <alignment horizontal="center" vertical="center" wrapText="1"/>
    </xf>
    <xf numFmtId="0" fontId="591" fillId="21" borderId="0" xfId="60" applyFont="1" applyFill="1" applyAlignment="1" applyProtection="1">
      <alignment horizontal="center" vertical="center"/>
      <protection hidden="1"/>
    </xf>
    <xf numFmtId="0" fontId="593" fillId="21" borderId="0" xfId="60" applyFont="1" applyFill="1" applyAlignment="1" applyProtection="1">
      <alignment horizontal="center" vertical="center"/>
      <protection hidden="1"/>
    </xf>
    <xf numFmtId="0" fontId="593" fillId="21" borderId="0" xfId="60" applyFont="1" applyFill="1" applyAlignment="1" applyProtection="1">
      <alignment horizontal="center" vertical="center" wrapText="1"/>
      <protection hidden="1"/>
    </xf>
    <xf numFmtId="0" fontId="567" fillId="0" borderId="0" xfId="90" applyFont="1" applyBorder="1" applyAlignment="1">
      <alignment horizontal="center" vertical="center" wrapText="1"/>
    </xf>
    <xf numFmtId="0" fontId="62" fillId="21" borderId="0" xfId="60" applyFont="1" applyFill="1" applyAlignment="1" applyProtection="1">
      <alignment horizontal="center" vertical="center" wrapText="1"/>
      <protection hidden="1"/>
    </xf>
    <xf numFmtId="0" fontId="72" fillId="21" borderId="0" xfId="60" applyFont="1" applyFill="1" applyAlignment="1" applyProtection="1">
      <alignment horizontal="center" vertical="center" wrapText="1"/>
      <protection hidden="1"/>
    </xf>
    <xf numFmtId="0" fontId="250" fillId="21" borderId="0" xfId="60" applyFont="1" applyFill="1" applyAlignment="1" applyProtection="1">
      <alignment horizontal="center" vertical="center" wrapText="1"/>
      <protection hidden="1"/>
    </xf>
    <xf numFmtId="0" fontId="250" fillId="21" borderId="0" xfId="60" applyFont="1" applyFill="1" applyAlignment="1" applyProtection="1">
      <alignment horizontal="center" vertical="center"/>
      <protection hidden="1"/>
    </xf>
    <xf numFmtId="0" fontId="440" fillId="146" borderId="0" xfId="60" applyFont="1" applyFill="1" applyAlignment="1">
      <alignment horizontal="center" vertical="center" wrapText="1"/>
    </xf>
    <xf numFmtId="0" fontId="440" fillId="146" borderId="275" xfId="60" applyFont="1" applyFill="1" applyBorder="1" applyAlignment="1">
      <alignment horizontal="center" vertical="center" wrapText="1"/>
    </xf>
    <xf numFmtId="0" fontId="440" fillId="127" borderId="0" xfId="60" applyFont="1" applyFill="1" applyAlignment="1">
      <alignment horizontal="center" vertical="center" wrapText="1"/>
    </xf>
    <xf numFmtId="0" fontId="440" fillId="127" borderId="275" xfId="60" applyFont="1" applyFill="1" applyBorder="1" applyAlignment="1">
      <alignment horizontal="center" vertical="center" wrapText="1"/>
    </xf>
    <xf numFmtId="0" fontId="440" fillId="127" borderId="198" xfId="60" applyFont="1" applyFill="1" applyBorder="1" applyAlignment="1">
      <alignment horizontal="center" vertical="center" wrapText="1"/>
    </xf>
    <xf numFmtId="0" fontId="614" fillId="0" borderId="0" xfId="81" applyFont="1" applyAlignment="1">
      <alignment horizontal="right" vertical="center"/>
    </xf>
    <xf numFmtId="0" fontId="440" fillId="146" borderId="198" xfId="60" applyFont="1" applyFill="1" applyBorder="1" applyAlignment="1">
      <alignment horizontal="center" vertical="center" wrapText="1"/>
    </xf>
    <xf numFmtId="0" fontId="614" fillId="0" borderId="198" xfId="81" applyFont="1" applyBorder="1" applyAlignment="1">
      <alignment horizontal="right" vertical="center"/>
    </xf>
    <xf numFmtId="0" fontId="47" fillId="143" borderId="0" xfId="60" applyFont="1" applyFill="1" applyAlignment="1">
      <alignment horizontal="center" vertical="center" wrapText="1"/>
    </xf>
    <xf numFmtId="0" fontId="47" fillId="143" borderId="275" xfId="60" applyFont="1" applyFill="1" applyBorder="1" applyAlignment="1">
      <alignment horizontal="center" vertical="center" wrapText="1"/>
    </xf>
    <xf numFmtId="0" fontId="47" fillId="143" borderId="198" xfId="60" applyFont="1" applyFill="1" applyBorder="1" applyAlignment="1">
      <alignment horizontal="center" vertical="center" wrapText="1"/>
    </xf>
    <xf numFmtId="0" fontId="47" fillId="70" borderId="0" xfId="60" applyFont="1" applyFill="1" applyAlignment="1">
      <alignment horizontal="center" vertical="center" wrapText="1"/>
    </xf>
    <xf numFmtId="0" fontId="47" fillId="70" borderId="275" xfId="60" applyFont="1" applyFill="1" applyBorder="1" applyAlignment="1">
      <alignment horizontal="center" vertical="center" wrapText="1"/>
    </xf>
    <xf numFmtId="0" fontId="47" fillId="70" borderId="198" xfId="60" applyFont="1" applyFill="1" applyBorder="1" applyAlignment="1">
      <alignment horizontal="center" vertical="center" wrapText="1"/>
    </xf>
    <xf numFmtId="0" fontId="633" fillId="31" borderId="13" xfId="60" applyFont="1" applyFill="1" applyBorder="1" applyAlignment="1">
      <alignment horizontal="center" vertical="center" wrapText="1"/>
    </xf>
    <xf numFmtId="0" fontId="633" fillId="31" borderId="14" xfId="60" applyFont="1" applyFill="1" applyBorder="1" applyAlignment="1">
      <alignment horizontal="center" vertical="center" wrapText="1"/>
    </xf>
    <xf numFmtId="0" fontId="633" fillId="31" borderId="15" xfId="60" applyFont="1" applyFill="1" applyBorder="1" applyAlignment="1">
      <alignment horizontal="center" vertical="center" wrapText="1"/>
    </xf>
    <xf numFmtId="0" fontId="633" fillId="31" borderId="16" xfId="60" applyFont="1" applyFill="1" applyBorder="1" applyAlignment="1">
      <alignment horizontal="center" vertical="center" wrapText="1"/>
    </xf>
    <xf numFmtId="0" fontId="633" fillId="31" borderId="17" xfId="60" applyFont="1" applyFill="1" applyBorder="1" applyAlignment="1">
      <alignment horizontal="center" vertical="center" wrapText="1"/>
    </xf>
    <xf numFmtId="0" fontId="633" fillId="31" borderId="18" xfId="60" applyFont="1" applyFill="1" applyBorder="1" applyAlignment="1">
      <alignment horizontal="center" vertical="center" wrapText="1"/>
    </xf>
    <xf numFmtId="0" fontId="634" fillId="0" borderId="267" xfId="81" applyFont="1" applyBorder="1" applyAlignment="1">
      <alignment horizontal="center" vertical="center" wrapText="1"/>
    </xf>
    <xf numFmtId="0" fontId="634" fillId="0" borderId="21" xfId="81" applyFont="1" applyBorder="1" applyAlignment="1">
      <alignment horizontal="center" vertical="center" wrapText="1"/>
    </xf>
    <xf numFmtId="0" fontId="634" fillId="0" borderId="22" xfId="81" applyFont="1" applyBorder="1" applyAlignment="1">
      <alignment horizontal="center" vertical="center" wrapText="1"/>
    </xf>
    <xf numFmtId="0" fontId="634" fillId="0" borderId="197" xfId="81" applyFont="1" applyBorder="1" applyAlignment="1">
      <alignment horizontal="center" vertical="center" wrapText="1"/>
    </xf>
    <xf numFmtId="0" fontId="634" fillId="0" borderId="0" xfId="81" applyFont="1" applyAlignment="1">
      <alignment horizontal="center" vertical="center" wrapText="1"/>
    </xf>
    <xf numFmtId="0" fontId="634" fillId="0" borderId="198" xfId="81" applyFont="1" applyBorder="1" applyAlignment="1">
      <alignment horizontal="center" vertical="center" wrapText="1"/>
    </xf>
    <xf numFmtId="0" fontId="634" fillId="0" borderId="313" xfId="81" applyFont="1" applyBorder="1" applyAlignment="1">
      <alignment horizontal="center" vertical="center" wrapText="1"/>
    </xf>
    <xf numFmtId="0" fontId="634" fillId="0" borderId="314" xfId="81" applyFont="1" applyBorder="1" applyAlignment="1">
      <alignment horizontal="center" vertical="center" wrapText="1"/>
    </xf>
    <xf numFmtId="0" fontId="634" fillId="0" borderId="315" xfId="81" applyFont="1" applyBorder="1" applyAlignment="1">
      <alignment horizontal="center" vertical="center" wrapText="1"/>
    </xf>
    <xf numFmtId="0" fontId="118" fillId="0" borderId="0" xfId="60" applyFont="1" applyAlignment="1">
      <alignment horizontal="center" vertical="center"/>
    </xf>
    <xf numFmtId="0" fontId="440" fillId="30" borderId="0" xfId="60" applyFont="1" applyFill="1" applyAlignment="1">
      <alignment horizontal="center" vertical="center" wrapText="1"/>
    </xf>
    <xf numFmtId="0" fontId="440" fillId="30" borderId="198" xfId="60" applyFont="1" applyFill="1" applyBorder="1" applyAlignment="1">
      <alignment horizontal="center" vertical="center" wrapText="1"/>
    </xf>
    <xf numFmtId="0" fontId="440" fillId="30" borderId="275" xfId="60" applyFont="1" applyFill="1" applyBorder="1" applyAlignment="1">
      <alignment horizontal="center" vertical="center" wrapText="1"/>
    </xf>
    <xf numFmtId="0" fontId="47" fillId="131" borderId="0" xfId="60" applyFont="1" applyFill="1" applyAlignment="1">
      <alignment horizontal="center" vertical="center" wrapText="1"/>
    </xf>
    <xf numFmtId="0" fontId="47" fillId="131" borderId="275" xfId="60" applyFont="1" applyFill="1" applyBorder="1" applyAlignment="1">
      <alignment horizontal="center" vertical="center" wrapText="1"/>
    </xf>
    <xf numFmtId="0" fontId="47" fillId="131" borderId="198" xfId="60" applyFont="1" applyFill="1" applyBorder="1" applyAlignment="1">
      <alignment horizontal="center" vertical="center" wrapText="1"/>
    </xf>
    <xf numFmtId="0" fontId="672" fillId="150" borderId="0" xfId="81" applyFont="1" applyFill="1" applyAlignment="1">
      <alignment horizontal="center" vertical="center"/>
    </xf>
    <xf numFmtId="0" fontId="332" fillId="0" borderId="0" xfId="100" applyFont="1" applyAlignment="1">
      <alignment horizontal="center" vertical="center"/>
    </xf>
    <xf numFmtId="2" fontId="32" fillId="73" borderId="0" xfId="81" applyNumberFormat="1" applyFont="1" applyFill="1" applyAlignment="1" applyProtection="1">
      <alignment horizontal="center" vertical="center"/>
      <protection locked="0"/>
    </xf>
    <xf numFmtId="2" fontId="32" fillId="74" borderId="0" xfId="100" applyNumberFormat="1" applyFont="1" applyFill="1" applyAlignment="1" applyProtection="1">
      <alignment horizontal="center" vertical="center"/>
      <protection locked="0"/>
    </xf>
    <xf numFmtId="2" fontId="317" fillId="81" borderId="0" xfId="81" applyNumberFormat="1" applyFont="1" applyFill="1" applyAlignment="1" applyProtection="1">
      <alignment horizontal="center" vertical="center"/>
      <protection locked="0"/>
    </xf>
    <xf numFmtId="2" fontId="317" fillId="86" borderId="0" xfId="100" applyNumberFormat="1" applyFont="1" applyFill="1" applyAlignment="1" applyProtection="1">
      <alignment horizontal="center" vertical="center"/>
      <protection locked="0"/>
    </xf>
    <xf numFmtId="2" fontId="32" fillId="93" borderId="0" xfId="100" applyNumberFormat="1" applyFont="1" applyFill="1" applyAlignment="1" applyProtection="1">
      <alignment horizontal="center" vertical="center"/>
      <protection locked="0"/>
    </xf>
    <xf numFmtId="0" fontId="280" fillId="81" borderId="0" xfId="81" applyFont="1" applyFill="1" applyAlignment="1">
      <alignment horizontal="center"/>
    </xf>
    <xf numFmtId="2" fontId="32" fillId="102" borderId="0" xfId="100" applyNumberFormat="1" applyFont="1" applyFill="1" applyAlignment="1" applyProtection="1">
      <alignment horizontal="center" vertical="center"/>
      <protection locked="0"/>
    </xf>
    <xf numFmtId="2" fontId="317" fillId="76" borderId="0" xfId="100" applyNumberFormat="1" applyFont="1" applyFill="1" applyAlignment="1" applyProtection="1">
      <alignment horizontal="center" vertical="center"/>
      <protection locked="0"/>
    </xf>
    <xf numFmtId="2" fontId="32" fillId="64" borderId="0" xfId="81" applyNumberFormat="1" applyFont="1" applyFill="1" applyAlignment="1" applyProtection="1">
      <alignment horizontal="center" vertical="center"/>
      <protection locked="0"/>
    </xf>
    <xf numFmtId="0" fontId="32" fillId="111" borderId="0" xfId="100" applyFont="1" applyFill="1" applyAlignment="1">
      <alignment horizontal="center" vertical="center"/>
    </xf>
    <xf numFmtId="2" fontId="32" fillId="121" borderId="0" xfId="100" applyNumberFormat="1" applyFont="1" applyFill="1" applyAlignment="1" applyProtection="1">
      <alignment horizontal="center" vertical="center"/>
      <protection locked="0"/>
    </xf>
    <xf numFmtId="0" fontId="333" fillId="0" borderId="0" xfId="83" applyFont="1" applyAlignment="1" applyProtection="1">
      <alignment horizontal="center" vertical="center" wrapText="1"/>
    </xf>
    <xf numFmtId="0" fontId="333" fillId="0" borderId="374" xfId="83" applyFont="1" applyBorder="1" applyAlignment="1" applyProtection="1">
      <alignment horizontal="center" vertical="center" wrapText="1"/>
    </xf>
    <xf numFmtId="49" fontId="32" fillId="61" borderId="0" xfId="81" applyNumberFormat="1" applyFont="1" applyFill="1" applyAlignment="1" applyProtection="1">
      <alignment horizontal="center" vertical="center"/>
      <protection locked="0"/>
    </xf>
    <xf numFmtId="2" fontId="32" fillId="122" borderId="0" xfId="100" applyNumberFormat="1" applyFont="1" applyFill="1" applyAlignment="1" applyProtection="1">
      <alignment horizontal="center" vertical="center"/>
      <protection locked="0"/>
    </xf>
    <xf numFmtId="0" fontId="334" fillId="44" borderId="293" xfId="82" applyFont="1" applyFill="1" applyBorder="1" applyAlignment="1">
      <alignment horizontal="center" vertical="center"/>
    </xf>
    <xf numFmtId="0" fontId="334" fillId="44" borderId="294" xfId="82" applyFont="1" applyFill="1" applyBorder="1" applyAlignment="1">
      <alignment horizontal="center" vertical="center"/>
    </xf>
    <xf numFmtId="0" fontId="334" fillId="44" borderId="295" xfId="82" applyFont="1" applyFill="1" applyBorder="1" applyAlignment="1">
      <alignment horizontal="center" vertical="center"/>
    </xf>
    <xf numFmtId="2" fontId="32" fillId="70" borderId="0" xfId="100" applyNumberFormat="1" applyFont="1" applyFill="1" applyAlignment="1" applyProtection="1">
      <alignment horizontal="center" vertical="center"/>
      <protection locked="0"/>
    </xf>
    <xf numFmtId="0" fontId="9" fillId="61" borderId="0" xfId="81" applyFill="1" applyAlignment="1">
      <alignment horizontal="center"/>
    </xf>
    <xf numFmtId="2" fontId="317" fillId="123" borderId="0" xfId="100" applyNumberFormat="1" applyFont="1" applyFill="1" applyAlignment="1" applyProtection="1">
      <alignment horizontal="center" vertical="center"/>
      <protection locked="0"/>
    </xf>
    <xf numFmtId="2" fontId="317" fillId="124" borderId="0" xfId="100" applyNumberFormat="1" applyFont="1" applyFill="1" applyAlignment="1" applyProtection="1">
      <alignment horizontal="center" vertical="center"/>
      <protection locked="0"/>
    </xf>
    <xf numFmtId="0" fontId="280" fillId="76" borderId="0" xfId="81" applyFont="1" applyFill="1" applyAlignment="1">
      <alignment horizontal="center"/>
    </xf>
    <xf numFmtId="2" fontId="32" fillId="125" borderId="0" xfId="100" applyNumberFormat="1" applyFont="1" applyFill="1" applyAlignment="1" applyProtection="1">
      <alignment horizontal="center" vertical="center"/>
      <protection locked="0"/>
    </xf>
    <xf numFmtId="2" fontId="317" fillId="126" borderId="0" xfId="100" applyNumberFormat="1" applyFont="1" applyFill="1" applyAlignment="1" applyProtection="1">
      <alignment horizontal="center" vertical="center"/>
      <protection locked="0"/>
    </xf>
    <xf numFmtId="0" fontId="280" fillId="71" borderId="0" xfId="81" applyFont="1" applyFill="1" applyAlignment="1">
      <alignment horizontal="center"/>
    </xf>
    <xf numFmtId="2" fontId="317" fillId="127" borderId="0" xfId="100" applyNumberFormat="1" applyFont="1" applyFill="1" applyAlignment="1" applyProtection="1">
      <alignment horizontal="center" vertical="center"/>
      <protection locked="0"/>
    </xf>
    <xf numFmtId="0" fontId="32" fillId="128" borderId="0" xfId="100" applyFont="1" applyFill="1" applyAlignment="1">
      <alignment horizontal="center" vertical="center"/>
    </xf>
    <xf numFmtId="2" fontId="317" fillId="129" borderId="0" xfId="100" applyNumberFormat="1" applyFont="1" applyFill="1" applyAlignment="1" applyProtection="1">
      <alignment horizontal="center" vertical="center"/>
      <protection locked="0"/>
    </xf>
    <xf numFmtId="0" fontId="9" fillId="0" borderId="300" xfId="81" applyBorder="1" applyAlignment="1">
      <alignment horizontal="center" vertical="center" wrapText="1"/>
    </xf>
    <xf numFmtId="0" fontId="9" fillId="0" borderId="0" xfId="81" applyAlignment="1">
      <alignment horizontal="center" vertical="center" wrapText="1"/>
    </xf>
    <xf numFmtId="0" fontId="9" fillId="0" borderId="301" xfId="81" applyBorder="1" applyAlignment="1">
      <alignment horizontal="center" vertical="center" wrapText="1"/>
    </xf>
    <xf numFmtId="0" fontId="9" fillId="0" borderId="376" xfId="81" applyBorder="1" applyAlignment="1">
      <alignment horizontal="center" vertical="center" wrapText="1"/>
    </xf>
    <xf numFmtId="0" fontId="9" fillId="0" borderId="374" xfId="81" applyBorder="1" applyAlignment="1">
      <alignment horizontal="center" vertical="center" wrapText="1"/>
    </xf>
    <xf numFmtId="0" fontId="9" fillId="0" borderId="375" xfId="81" applyBorder="1" applyAlignment="1">
      <alignment horizontal="center" vertical="center" wrapText="1"/>
    </xf>
    <xf numFmtId="0" fontId="18" fillId="44" borderId="297" xfId="83" applyFill="1" applyBorder="1" applyAlignment="1" applyProtection="1">
      <alignment horizontal="center" vertical="center" wrapText="1"/>
    </xf>
    <xf numFmtId="0" fontId="18" fillId="44" borderId="298" xfId="83" applyFill="1" applyBorder="1" applyAlignment="1" applyProtection="1">
      <alignment horizontal="center" vertical="center" wrapText="1"/>
    </xf>
    <xf numFmtId="0" fontId="18" fillId="44" borderId="299" xfId="83" applyFill="1" applyBorder="1" applyAlignment="1" applyProtection="1">
      <alignment horizontal="center" vertical="center" wrapText="1"/>
    </xf>
    <xf numFmtId="0" fontId="18" fillId="44" borderId="300" xfId="83" applyFill="1" applyBorder="1" applyAlignment="1" applyProtection="1">
      <alignment horizontal="center" vertical="center" wrapText="1"/>
    </xf>
    <xf numFmtId="0" fontId="18" fillId="44" borderId="0" xfId="83" applyFill="1" applyBorder="1" applyAlignment="1" applyProtection="1">
      <alignment horizontal="center" vertical="center" wrapText="1"/>
    </xf>
    <xf numFmtId="0" fontId="18" fillId="44" borderId="301" xfId="83" applyFill="1" applyBorder="1" applyAlignment="1" applyProtection="1">
      <alignment horizontal="center" vertical="center" wrapText="1"/>
    </xf>
  </cellXfs>
  <cellStyles count="10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D000000}"/>
    <cellStyle name="Insatisfaisant" xfId="31" builtinId="27" customBuiltin="1"/>
    <cellStyle name="Lien hypertexte" xfId="54" builtinId="8"/>
    <cellStyle name="Lien hypertexte 2" xfId="32" xr:uid="{00000000-0005-0000-0000-000020000000}"/>
    <cellStyle name="Lien hypertexte 2 2" xfId="56" xr:uid="{00000000-0005-0000-0000-000021000000}"/>
    <cellStyle name="Lien hypertexte 2 2 2" xfId="94" xr:uid="{0CB736D9-ECEC-4700-BF4A-609A2D63F3E3}"/>
    <cellStyle name="Lien hypertexte 2 2 3" xfId="99" xr:uid="{CF74F9FD-6789-4929-9AB7-1FDE25B2192A}"/>
    <cellStyle name="Lien hypertexte 2 3" xfId="91" xr:uid="{CE9BFF57-8CA2-456D-9602-F5BB77BBB321}"/>
    <cellStyle name="Lien hypertexte 3" xfId="33" xr:uid="{00000000-0005-0000-0000-000022000000}"/>
    <cellStyle name="Lien hypertexte 3 2" xfId="64" xr:uid="{00000000-0005-0000-0000-000023000000}"/>
    <cellStyle name="Lien hypertexte 3 2 2" xfId="90" xr:uid="{E054E04A-49C5-46A2-8D48-EDBBE8A500B3}"/>
    <cellStyle name="Lien hypertexte 3 2 3" xfId="92" xr:uid="{C3FCF358-4ACC-4A40-AA25-05C23B389911}"/>
    <cellStyle name="Lien hypertexte 4" xfId="34" xr:uid="{00000000-0005-0000-0000-000024000000}"/>
    <cellStyle name="Lien hypertexte 5" xfId="65" xr:uid="{00000000-0005-0000-0000-000025000000}"/>
    <cellStyle name="Lien hypertexte 5 2" xfId="67" xr:uid="{00000000-0005-0000-0000-000026000000}"/>
    <cellStyle name="Lien hypertexte_Copie de cc2_festival_menus_gemrcn_2011" xfId="83" xr:uid="{BE5C71B9-466B-40B0-AE42-F8CA11F9E847}"/>
    <cellStyle name="Lien hypertexte_PG Positionnement 2009" xfId="89" xr:uid="{09FC3F59-41A4-4B4C-A46B-924EB7E4E531}"/>
    <cellStyle name="Lien hypertexte_PG Positionnement 2009 2" xfId="96" xr:uid="{9E77879E-E073-43A3-BAAF-0383843DC9CC}"/>
    <cellStyle name="Milliers 2" xfId="35" xr:uid="{00000000-0005-0000-0000-000027000000}"/>
    <cellStyle name="Milliers 3" xfId="77" xr:uid="{00000000-0005-0000-0000-000028000000}"/>
    <cellStyle name="Neutre" xfId="36" builtinId="28" customBuiltin="1"/>
    <cellStyle name="Non d‚fini" xfId="37" xr:uid="{00000000-0005-0000-0000-00002A000000}"/>
    <cellStyle name="Normal" xfId="0" builtinId="0"/>
    <cellStyle name="Normal 12" xfId="81" xr:uid="{BD100726-AF42-4E10-B945-EACAE5C8D6B7}"/>
    <cellStyle name="Normal 2" xfId="38" xr:uid="{00000000-0005-0000-0000-00002C000000}"/>
    <cellStyle name="Normal 2 2" xfId="39" xr:uid="{00000000-0005-0000-0000-00002D000000}"/>
    <cellStyle name="Normal 2 2 2" xfId="60" xr:uid="{00000000-0005-0000-0000-00002E000000}"/>
    <cellStyle name="Normal 2 2 2 2" xfId="85" xr:uid="{2A5E559A-AC6E-49A7-A5B5-3A3307F7559A}"/>
    <cellStyle name="Normal 2 2 3" xfId="95" xr:uid="{81601557-FFB7-4519-8999-8859911B3443}"/>
    <cellStyle name="Normal 2 3" xfId="59" xr:uid="{00000000-0005-0000-0000-00002F000000}"/>
    <cellStyle name="Normal 2 4" xfId="93" xr:uid="{ECC84DF5-ADE5-4D09-90CD-8BDF5DB78572}"/>
    <cellStyle name="Normal 3" xfId="40" xr:uid="{00000000-0005-0000-0000-000030000000}"/>
    <cellStyle name="Normal 4" xfId="41" xr:uid="{00000000-0005-0000-0000-000031000000}"/>
    <cellStyle name="Normal 4 2" xfId="57" xr:uid="{00000000-0005-0000-0000-000032000000}"/>
    <cellStyle name="Normal 4 2 2" xfId="98" xr:uid="{E5FA29EC-FAC8-44F3-9B84-EE2589F93D95}"/>
    <cellStyle name="Normal 4 3" xfId="55" xr:uid="{00000000-0005-0000-0000-000033000000}"/>
    <cellStyle name="Normal 4 3 2" xfId="66" xr:uid="{00000000-0005-0000-0000-000034000000}"/>
    <cellStyle name="Normal 4 3 3" xfId="73" xr:uid="{00000000-0005-0000-0000-000035000000}"/>
    <cellStyle name="Normal 4 3 4" xfId="76" xr:uid="{00000000-0005-0000-0000-000036000000}"/>
    <cellStyle name="Normal 4 3 4 2" xfId="100" xr:uid="{78DED238-6814-4972-9A9F-45C5038E6021}"/>
    <cellStyle name="Normal 4 4" xfId="63" xr:uid="{00000000-0005-0000-0000-000037000000}"/>
    <cellStyle name="Normal 4 5" xfId="72" xr:uid="{00000000-0005-0000-0000-000038000000}"/>
    <cellStyle name="Normal 4 6" xfId="75" xr:uid="{00000000-0005-0000-0000-000039000000}"/>
    <cellStyle name="Normal 5" xfId="58" xr:uid="{00000000-0005-0000-0000-00003A000000}"/>
    <cellStyle name="Normal 5 2 2" xfId="97" xr:uid="{F0F268A0-58EE-4DDD-A338-FC850F1ED3AB}"/>
    <cellStyle name="Normal 6" xfId="62" xr:uid="{00000000-0005-0000-0000-00003B000000}"/>
    <cellStyle name="Normal 7" xfId="71" xr:uid="{00000000-0005-0000-0000-00003C000000}"/>
    <cellStyle name="Normal 8" xfId="74" xr:uid="{00000000-0005-0000-0000-00003D000000}"/>
    <cellStyle name="Normal_Base de données recettes (1)" xfId="80" xr:uid="{3C1BC4BD-162B-49FE-BBD5-92721C2F3D2F}"/>
    <cellStyle name="Normal_Bons de commande livraison" xfId="69" xr:uid="{00000000-0005-0000-0000-00003E000000}"/>
    <cellStyle name="Normal_Comparer recettes 2009 OK" xfId="42" xr:uid="{00000000-0005-0000-0000-00003F000000}"/>
    <cellStyle name="Normal_Comparer recettes 2009 OK 2" xfId="61" xr:uid="{00000000-0005-0000-0000-000040000000}"/>
    <cellStyle name="Normal_Comparer recettes 2009 OK 2 2" xfId="87" xr:uid="{3D809B5D-BC91-4846-98A0-005F2D798C7D}"/>
    <cellStyle name="Normal_Conditionnement 3 décembre" xfId="68" xr:uid="{00000000-0005-0000-0000-000041000000}"/>
    <cellStyle name="Normal_Cuissons Températures portait16-11-2006" xfId="70" xr:uid="{00000000-0005-0000-0000-000042000000}"/>
    <cellStyle name="Normal_EFECTIF1 2" xfId="101" xr:uid="{76069447-3E5D-4156-B3E1-7FF94325CFC1}"/>
    <cellStyle name="Normal_Forum Marais 15 09 2001" xfId="43" xr:uid="{00000000-0005-0000-0000-000043000000}"/>
    <cellStyle name="Normal_Forum Marais 15 09 2001 2 2" xfId="102" xr:uid="{A8C48E9E-4920-4571-9475-C1B24CC4F391}"/>
    <cellStyle name="Normal_Forum Marais 15 09 2001_Fiche technique C2 Mars 2008 " xfId="86" xr:uid="{250C8693-17F0-43E1-8AE6-6CB776B1AC0F}"/>
    <cellStyle name="Normal_Gantt 27 janvier 2" xfId="88" xr:uid="{AB217F51-717A-4B35-8D1B-C20B35F8B9D4}"/>
    <cellStyle name="Normal_GERMCN UPC brouillon" xfId="82" xr:uid="{C2BC4A68-7AD1-491D-90F7-AAE06496A62B}"/>
    <cellStyle name="Normal_Menussuite" xfId="84" xr:uid="{4967F50E-9A50-4801-8899-88A18D7CF41B}"/>
    <cellStyle name="Normal_MS Définitions_1" xfId="79" xr:uid="{00000000-0005-0000-0000-000044000000}"/>
    <cellStyle name="Normal_space" xfId="78" xr:uid="{00000000-0005-0000-0000-000045000000}"/>
    <cellStyle name="Note" xfId="28" builtinId="10" customBuiltin="1"/>
    <cellStyle name="Satisfaisant" xfId="44" builtinId="26" customBuiltin="1"/>
    <cellStyle name="Sortie" xfId="45" builtinId="21" customBuiltin="1"/>
    <cellStyle name="Texte explicatif" xfId="46" builtinId="53" customBuiltin="1"/>
    <cellStyle name="Titre" xfId="47" builtinId="15" customBuiltin="1"/>
    <cellStyle name="Titre 1" xfId="48" builtinId="16" customBuiltin="1"/>
    <cellStyle name="Titre 2" xfId="49" builtinId="17" customBuiltin="1"/>
    <cellStyle name="Titre 3" xfId="50" builtinId="18" customBuiltin="1"/>
    <cellStyle name="Titre 4" xfId="51" builtinId="19" customBuiltin="1"/>
    <cellStyle name="Total" xfId="52" builtinId="25" customBuiltin="1"/>
    <cellStyle name="Vérification" xfId="53" builtinId="23" customBuiltin="1"/>
  </cellStyles>
  <dxfs count="0"/>
  <tableStyles count="0" defaultTableStyle="TableStyleMedium9" defaultPivotStyle="PivotStyleLight16"/>
  <colors>
    <mruColors>
      <color rgb="FFFFFF99"/>
      <color rgb="FF0066CC"/>
      <color rgb="FFFFFFCC"/>
      <color rgb="FF7030A0"/>
      <color rgb="FF008000"/>
      <color rgb="FF974706"/>
      <color rgb="FF76933C"/>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10" Type="http://schemas.openxmlformats.org/officeDocument/2006/relationships/image" Target="../media/image20.png"/><Relationship Id="rId4" Type="http://schemas.openxmlformats.org/officeDocument/2006/relationships/image" Target="../media/image14.png"/><Relationship Id="rId9"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24</xdr:col>
      <xdr:colOff>695638</xdr:colOff>
      <xdr:row>64</xdr:row>
      <xdr:rowOff>103683</xdr:rowOff>
    </xdr:from>
    <xdr:to>
      <xdr:col>27</xdr:col>
      <xdr:colOff>579828</xdr:colOff>
      <xdr:row>67</xdr:row>
      <xdr:rowOff>399323</xdr:rowOff>
    </xdr:to>
    <xdr:pic>
      <xdr:nvPicPr>
        <xdr:cNvPr id="8" name="Picture 1">
          <a:extLst>
            <a:ext uri="{FF2B5EF4-FFF2-40B4-BE49-F238E27FC236}">
              <a16:creationId xmlns:a16="http://schemas.microsoft.com/office/drawing/2014/main" id="{7ADD6D99-0D62-4B82-BD08-BA2E6265CF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8302" y="45011716"/>
          <a:ext cx="2179559" cy="1794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48</xdr:row>
      <xdr:rowOff>114300</xdr:rowOff>
    </xdr:from>
    <xdr:to>
      <xdr:col>6</xdr:col>
      <xdr:colOff>123825</xdr:colOff>
      <xdr:row>57</xdr:row>
      <xdr:rowOff>161925</xdr:rowOff>
    </xdr:to>
    <xdr:pic>
      <xdr:nvPicPr>
        <xdr:cNvPr id="2" name="Picture 3" descr="http://www.educastream.com/IMG/Image/volumes21a.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1077575"/>
          <a:ext cx="34766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313</xdr:row>
      <xdr:rowOff>171450</xdr:rowOff>
    </xdr:from>
    <xdr:to>
      <xdr:col>3</xdr:col>
      <xdr:colOff>333375</xdr:colOff>
      <xdr:row>319</xdr:row>
      <xdr:rowOff>1095375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67113150"/>
          <a:ext cx="1590675"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322</xdr:row>
      <xdr:rowOff>9525</xdr:rowOff>
    </xdr:from>
    <xdr:to>
      <xdr:col>2</xdr:col>
      <xdr:colOff>400050</xdr:colOff>
      <xdr:row>324</xdr:row>
      <xdr:rowOff>0</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8700" y="69884925"/>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329</xdr:row>
      <xdr:rowOff>28575</xdr:rowOff>
    </xdr:from>
    <xdr:to>
      <xdr:col>2</xdr:col>
      <xdr:colOff>409575</xdr:colOff>
      <xdr:row>331</xdr:row>
      <xdr:rowOff>19050</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71770875"/>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336</xdr:row>
      <xdr:rowOff>19050</xdr:rowOff>
    </xdr:from>
    <xdr:to>
      <xdr:col>2</xdr:col>
      <xdr:colOff>409575</xdr:colOff>
      <xdr:row>338</xdr:row>
      <xdr:rowOff>9525</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8225" y="73628250"/>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320</xdr:row>
      <xdr:rowOff>0</xdr:rowOff>
    </xdr:from>
    <xdr:to>
      <xdr:col>1</xdr:col>
      <xdr:colOff>676275</xdr:colOff>
      <xdr:row>322</xdr:row>
      <xdr:rowOff>171450</xdr:rowOff>
    </xdr:to>
    <xdr:pic>
      <xdr:nvPicPr>
        <xdr:cNvPr id="7" name="Image 8">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9418200"/>
          <a:ext cx="6000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323</xdr:row>
      <xdr:rowOff>0</xdr:rowOff>
    </xdr:from>
    <xdr:to>
      <xdr:col>4</xdr:col>
      <xdr:colOff>28575</xdr:colOff>
      <xdr:row>325</xdr:row>
      <xdr:rowOff>152400</xdr:rowOff>
    </xdr:to>
    <xdr:pic>
      <xdr:nvPicPr>
        <xdr:cNvPr id="8" name="Image 9">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01421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323</xdr:row>
      <xdr:rowOff>295275</xdr:rowOff>
    </xdr:from>
    <xdr:to>
      <xdr:col>4</xdr:col>
      <xdr:colOff>19050</xdr:colOff>
      <xdr:row>326</xdr:row>
      <xdr:rowOff>152400</xdr:rowOff>
    </xdr:to>
    <xdr:pic>
      <xdr:nvPicPr>
        <xdr:cNvPr id="9" name="Image 1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04088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324</xdr:row>
      <xdr:rowOff>276225</xdr:rowOff>
    </xdr:from>
    <xdr:to>
      <xdr:col>4</xdr:col>
      <xdr:colOff>19050</xdr:colOff>
      <xdr:row>327</xdr:row>
      <xdr:rowOff>152400</xdr:rowOff>
    </xdr:to>
    <xdr:pic>
      <xdr:nvPicPr>
        <xdr:cNvPr id="10" name="Image 12">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06755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326</xdr:row>
      <xdr:rowOff>28575</xdr:rowOff>
    </xdr:from>
    <xdr:to>
      <xdr:col>3</xdr:col>
      <xdr:colOff>742950</xdr:colOff>
      <xdr:row>328</xdr:row>
      <xdr:rowOff>180975</xdr:rowOff>
    </xdr:to>
    <xdr:pic>
      <xdr:nvPicPr>
        <xdr:cNvPr id="11" name="Image 13">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19325" y="709707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330</xdr:row>
      <xdr:rowOff>0</xdr:rowOff>
    </xdr:from>
    <xdr:to>
      <xdr:col>4</xdr:col>
      <xdr:colOff>28575</xdr:colOff>
      <xdr:row>332</xdr:row>
      <xdr:rowOff>152400</xdr:rowOff>
    </xdr:to>
    <xdr:pic>
      <xdr:nvPicPr>
        <xdr:cNvPr id="12" name="Image 15">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20090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330</xdr:row>
      <xdr:rowOff>295275</xdr:rowOff>
    </xdr:from>
    <xdr:to>
      <xdr:col>4</xdr:col>
      <xdr:colOff>19050</xdr:colOff>
      <xdr:row>333</xdr:row>
      <xdr:rowOff>152400</xdr:rowOff>
    </xdr:to>
    <xdr:pic>
      <xdr:nvPicPr>
        <xdr:cNvPr id="13" name="Image 16">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22757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331</xdr:row>
      <xdr:rowOff>276225</xdr:rowOff>
    </xdr:from>
    <xdr:to>
      <xdr:col>4</xdr:col>
      <xdr:colOff>19050</xdr:colOff>
      <xdr:row>334</xdr:row>
      <xdr:rowOff>152400</xdr:rowOff>
    </xdr:to>
    <xdr:pic>
      <xdr:nvPicPr>
        <xdr:cNvPr id="14" name="Image 17">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25424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332</xdr:row>
      <xdr:rowOff>257175</xdr:rowOff>
    </xdr:from>
    <xdr:to>
      <xdr:col>4</xdr:col>
      <xdr:colOff>19050</xdr:colOff>
      <xdr:row>335</xdr:row>
      <xdr:rowOff>161925</xdr:rowOff>
    </xdr:to>
    <xdr:pic>
      <xdr:nvPicPr>
        <xdr:cNvPr id="15" name="Image 18">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2799575"/>
          <a:ext cx="285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336</xdr:row>
      <xdr:rowOff>28575</xdr:rowOff>
    </xdr:from>
    <xdr:to>
      <xdr:col>2</xdr:col>
      <xdr:colOff>409575</xdr:colOff>
      <xdr:row>338</xdr:row>
      <xdr:rowOff>19050</xdr:rowOff>
    </xdr:to>
    <xdr:pic>
      <xdr:nvPicPr>
        <xdr:cNvPr id="16" name="Image 19">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73637775"/>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337</xdr:row>
      <xdr:rowOff>0</xdr:rowOff>
    </xdr:from>
    <xdr:to>
      <xdr:col>4</xdr:col>
      <xdr:colOff>28575</xdr:colOff>
      <xdr:row>339</xdr:row>
      <xdr:rowOff>152400</xdr:rowOff>
    </xdr:to>
    <xdr:pic>
      <xdr:nvPicPr>
        <xdr:cNvPr id="17" name="Image 20">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38759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337</xdr:row>
      <xdr:rowOff>295275</xdr:rowOff>
    </xdr:from>
    <xdr:to>
      <xdr:col>4</xdr:col>
      <xdr:colOff>19050</xdr:colOff>
      <xdr:row>340</xdr:row>
      <xdr:rowOff>152400</xdr:rowOff>
    </xdr:to>
    <xdr:pic>
      <xdr:nvPicPr>
        <xdr:cNvPr id="18" name="Image 2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41426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338</xdr:row>
      <xdr:rowOff>276225</xdr:rowOff>
    </xdr:from>
    <xdr:to>
      <xdr:col>4</xdr:col>
      <xdr:colOff>19050</xdr:colOff>
      <xdr:row>341</xdr:row>
      <xdr:rowOff>76200</xdr:rowOff>
    </xdr:to>
    <xdr:pic>
      <xdr:nvPicPr>
        <xdr:cNvPr id="19" name="Image 22">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4409300"/>
          <a:ext cx="285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340</xdr:row>
      <xdr:rowOff>266700</xdr:rowOff>
    </xdr:from>
    <xdr:to>
      <xdr:col>4</xdr:col>
      <xdr:colOff>0</xdr:colOff>
      <xdr:row>343</xdr:row>
      <xdr:rowOff>152400</xdr:rowOff>
    </xdr:to>
    <xdr:pic>
      <xdr:nvPicPr>
        <xdr:cNvPr id="20" name="Image 23">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38375" y="748665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344</xdr:row>
      <xdr:rowOff>19050</xdr:rowOff>
    </xdr:from>
    <xdr:to>
      <xdr:col>2</xdr:col>
      <xdr:colOff>409575</xdr:colOff>
      <xdr:row>346</xdr:row>
      <xdr:rowOff>9525</xdr:rowOff>
    </xdr:to>
    <xdr:pic>
      <xdr:nvPicPr>
        <xdr:cNvPr id="21" name="Image 3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8225" y="75685650"/>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344</xdr:row>
      <xdr:rowOff>28575</xdr:rowOff>
    </xdr:from>
    <xdr:to>
      <xdr:col>2</xdr:col>
      <xdr:colOff>409575</xdr:colOff>
      <xdr:row>346</xdr:row>
      <xdr:rowOff>19050</xdr:rowOff>
    </xdr:to>
    <xdr:pic>
      <xdr:nvPicPr>
        <xdr:cNvPr id="22" name="Image 3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75695175"/>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345</xdr:row>
      <xdr:rowOff>0</xdr:rowOff>
    </xdr:from>
    <xdr:to>
      <xdr:col>4</xdr:col>
      <xdr:colOff>28575</xdr:colOff>
      <xdr:row>347</xdr:row>
      <xdr:rowOff>152400</xdr:rowOff>
    </xdr:to>
    <xdr:pic>
      <xdr:nvPicPr>
        <xdr:cNvPr id="23" name="Image 3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59333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345</xdr:row>
      <xdr:rowOff>295275</xdr:rowOff>
    </xdr:from>
    <xdr:to>
      <xdr:col>4</xdr:col>
      <xdr:colOff>19050</xdr:colOff>
      <xdr:row>348</xdr:row>
      <xdr:rowOff>152400</xdr:rowOff>
    </xdr:to>
    <xdr:pic>
      <xdr:nvPicPr>
        <xdr:cNvPr id="24" name="Image 3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62000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346</xdr:row>
      <xdr:rowOff>276225</xdr:rowOff>
    </xdr:from>
    <xdr:to>
      <xdr:col>4</xdr:col>
      <xdr:colOff>19050</xdr:colOff>
      <xdr:row>349</xdr:row>
      <xdr:rowOff>152400</xdr:rowOff>
    </xdr:to>
    <xdr:pic>
      <xdr:nvPicPr>
        <xdr:cNvPr id="25" name="Image 3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646670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347</xdr:row>
      <xdr:rowOff>257175</xdr:rowOff>
    </xdr:from>
    <xdr:to>
      <xdr:col>4</xdr:col>
      <xdr:colOff>19050</xdr:colOff>
      <xdr:row>350</xdr:row>
      <xdr:rowOff>161925</xdr:rowOff>
    </xdr:to>
    <xdr:pic>
      <xdr:nvPicPr>
        <xdr:cNvPr id="26" name="Image 35">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76723875"/>
          <a:ext cx="285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320</xdr:row>
      <xdr:rowOff>76200</xdr:rowOff>
    </xdr:from>
    <xdr:to>
      <xdr:col>7</xdr:col>
      <xdr:colOff>438150</xdr:colOff>
      <xdr:row>322</xdr:row>
      <xdr:rowOff>104775</xdr:rowOff>
    </xdr:to>
    <xdr:pic>
      <xdr:nvPicPr>
        <xdr:cNvPr id="27" name="Image 2">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95850" y="69494400"/>
          <a:ext cx="3524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322</xdr:row>
      <xdr:rowOff>295275</xdr:rowOff>
    </xdr:from>
    <xdr:to>
      <xdr:col>7</xdr:col>
      <xdr:colOff>371475</xdr:colOff>
      <xdr:row>325</xdr:row>
      <xdr:rowOff>28575</xdr:rowOff>
    </xdr:to>
    <xdr:pic>
      <xdr:nvPicPr>
        <xdr:cNvPr id="28" name="Image 37">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67275" y="70142100"/>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326</xdr:row>
      <xdr:rowOff>0</xdr:rowOff>
    </xdr:from>
    <xdr:to>
      <xdr:col>7</xdr:col>
      <xdr:colOff>314325</xdr:colOff>
      <xdr:row>328</xdr:row>
      <xdr:rowOff>28575</xdr:rowOff>
    </xdr:to>
    <xdr:pic>
      <xdr:nvPicPr>
        <xdr:cNvPr id="29" name="Image 39">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0125" y="70942200"/>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328</xdr:row>
      <xdr:rowOff>0</xdr:rowOff>
    </xdr:from>
    <xdr:to>
      <xdr:col>7</xdr:col>
      <xdr:colOff>314325</xdr:colOff>
      <xdr:row>330</xdr:row>
      <xdr:rowOff>28575</xdr:rowOff>
    </xdr:to>
    <xdr:pic>
      <xdr:nvPicPr>
        <xdr:cNvPr id="30" name="Image 40">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0125" y="71475600"/>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330</xdr:row>
      <xdr:rowOff>0</xdr:rowOff>
    </xdr:from>
    <xdr:to>
      <xdr:col>7</xdr:col>
      <xdr:colOff>314325</xdr:colOff>
      <xdr:row>332</xdr:row>
      <xdr:rowOff>28575</xdr:rowOff>
    </xdr:to>
    <xdr:pic>
      <xdr:nvPicPr>
        <xdr:cNvPr id="31" name="Image 4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0125" y="72009000"/>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332</xdr:row>
      <xdr:rowOff>0</xdr:rowOff>
    </xdr:from>
    <xdr:to>
      <xdr:col>7</xdr:col>
      <xdr:colOff>314325</xdr:colOff>
      <xdr:row>334</xdr:row>
      <xdr:rowOff>28575</xdr:rowOff>
    </xdr:to>
    <xdr:pic>
      <xdr:nvPicPr>
        <xdr:cNvPr id="32" name="Image 43">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0125" y="72542400"/>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333</xdr:row>
      <xdr:rowOff>276225</xdr:rowOff>
    </xdr:from>
    <xdr:to>
      <xdr:col>7</xdr:col>
      <xdr:colOff>352425</xdr:colOff>
      <xdr:row>336</xdr:row>
      <xdr:rowOff>28575</xdr:rowOff>
    </xdr:to>
    <xdr:pic>
      <xdr:nvPicPr>
        <xdr:cNvPr id="33" name="Image 44">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48225" y="73075800"/>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2B0C3360-5EB8-4BE3-877A-42BFD4137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2C5D6264-E3D2-44BC-A113-F670AF3266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A816E03A-47AB-4BDC-A94A-25FC527C90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C7DC4877-7429-4F7E-B465-E11FDDC46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092E4243-5D13-497F-BB67-184F468DB5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0804C726-E75D-47EA-BF27-ACEB75FFE2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1BC204E6-C820-4CD5-BD40-3ABDF7DB1C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868E3236-B2F4-42AA-AB81-9130613948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9C14B0A7-34E1-4241-B7D5-1B94A972A8E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394977AF-3E2A-4894-9FDD-B21741D6677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A86075DD-F8AB-449F-A92D-F259A84FF5A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C21265E2-0067-46E8-B2EF-FBDA4F5B20D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118C37C0-5277-444D-973B-46B27CED3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3mfrance.fr/3M/fr_FR/post-it-notes/ideas/collaborat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fr.answers.yahoo.com/question/index?qid=20090730080951AAKkgPl" TargetMode="External"/><Relationship Id="rId3" Type="http://schemas.openxmlformats.org/officeDocument/2006/relationships/hyperlink" Target="http://www.1001cocktails.com/magazine/savoir-faire/cocktails-a-etages" TargetMode="External"/><Relationship Id="rId7" Type="http://schemas.openxmlformats.org/officeDocument/2006/relationships/hyperlink" Target="http://www.1001cocktails.com/magazine/savoir-faire/cocktails-a-etages" TargetMode="External"/><Relationship Id="rId2" Type="http://schemas.openxmlformats.org/officeDocument/2006/relationships/hyperlink" Target="http://fr.answers.yahoo.com/question/index?qid=20090730080951AAKkgPl" TargetMode="External"/><Relationship Id="rId1" Type="http://schemas.openxmlformats.org/officeDocument/2006/relationships/hyperlink" Target="http://www.1001cocktails.com/magazine/savoir-faire/cocktails-a-etages" TargetMode="External"/><Relationship Id="rId6" Type="http://schemas.openxmlformats.org/officeDocument/2006/relationships/hyperlink" Target="http://fr.answers.yahoo.com/question/index?qid=20090730080951AAKkgPl" TargetMode="External"/><Relationship Id="rId5" Type="http://schemas.openxmlformats.org/officeDocument/2006/relationships/hyperlink" Target="http://www.1001cocktails.com/magazine/savoir-faire/cocktails-a-etages" TargetMode="External"/><Relationship Id="rId4" Type="http://schemas.openxmlformats.org/officeDocument/2006/relationships/hyperlink" Target="http://fr.answers.yahoo.com/question/index?qid=20090730080951AAKkgPl"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1001cocktails.com/magazine/savoir-faire/cocktails-a-etages" TargetMode="External"/><Relationship Id="rId2" Type="http://schemas.openxmlformats.org/officeDocument/2006/relationships/hyperlink" Target="http://fr.answers.yahoo.com/question/index?qid=20090730080951AAKkgPl" TargetMode="External"/><Relationship Id="rId1" Type="http://schemas.openxmlformats.org/officeDocument/2006/relationships/hyperlink" Target="http://www.1001cocktails.com/magazine/savoir-faire/cocktails-a-etages" TargetMode="External"/><Relationship Id="rId4" Type="http://schemas.openxmlformats.org/officeDocument/2006/relationships/hyperlink" Target="http://fr.answers.yahoo.com/question/index?qid=20090730080951AAKkgP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fr.answers.yahoo.com/question/index?qid=20090730080951AAKkgPl" TargetMode="External"/><Relationship Id="rId3" Type="http://schemas.openxmlformats.org/officeDocument/2006/relationships/hyperlink" Target="http://www.1001cocktails.com/magazine/savoir-faire/cocktails-a-etages" TargetMode="External"/><Relationship Id="rId7" Type="http://schemas.openxmlformats.org/officeDocument/2006/relationships/hyperlink" Target="http://www.1001cocktails.com/magazine/savoir-faire/cocktails-a-etages" TargetMode="External"/><Relationship Id="rId2" Type="http://schemas.openxmlformats.org/officeDocument/2006/relationships/hyperlink" Target="http://fr.answers.yahoo.com/question/index?qid=20090730080951AAKkgPl" TargetMode="External"/><Relationship Id="rId1" Type="http://schemas.openxmlformats.org/officeDocument/2006/relationships/hyperlink" Target="http://www.1001cocktails.com/magazine/savoir-faire/cocktails-a-etages" TargetMode="External"/><Relationship Id="rId6" Type="http://schemas.openxmlformats.org/officeDocument/2006/relationships/hyperlink" Target="http://fr.answers.yahoo.com/question/index?qid=20090730080951AAKkgPl" TargetMode="External"/><Relationship Id="rId5" Type="http://schemas.openxmlformats.org/officeDocument/2006/relationships/hyperlink" Target="http://www.1001cocktails.com/magazine/savoir-faire/cocktails-a-etages" TargetMode="External"/><Relationship Id="rId4" Type="http://schemas.openxmlformats.org/officeDocument/2006/relationships/hyperlink" Target="http://fr.answers.yahoo.com/question/index?qid=20090730080951AAKkgPl" TargetMode="External"/><Relationship Id="rId9"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facebook.com/leboucher.joel?ref=br_rs" TargetMode="External"/><Relationship Id="rId13" Type="http://schemas.openxmlformats.org/officeDocument/2006/relationships/comments" Target="../comments1.xml"/><Relationship Id="rId3" Type="http://schemas.openxmlformats.org/officeDocument/2006/relationships/hyperlink" Target="http://www.aliments.org/poids.htm" TargetMode="External"/><Relationship Id="rId7" Type="http://schemas.openxmlformats.org/officeDocument/2006/relationships/hyperlink" Target="https://www.facebook.com/UPRT.fr/?ref=settings" TargetMode="External"/><Relationship Id="rId12" Type="http://schemas.openxmlformats.org/officeDocument/2006/relationships/vmlDrawing" Target="../drawings/vmlDrawing1.vml"/><Relationship Id="rId2" Type="http://schemas.openxmlformats.org/officeDocument/2006/relationships/hyperlink" Target="http://www.1001cocktails.com/magazine/savoir-faire/cocktails-a-etages"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cuisinealafrancaise.com/fr/2-poids-et-mesures" TargetMode="External"/><Relationship Id="rId11" Type="http://schemas.openxmlformats.org/officeDocument/2006/relationships/drawing" Target="../drawings/drawing2.xml"/><Relationship Id="rId5" Type="http://schemas.openxmlformats.org/officeDocument/2006/relationships/hyperlink" Target="http://www.crenoexpert.fr/flipbooks/expproduit/TABLEAUX-CALIBRES-FRUITS-2.pdf" TargetMode="External"/><Relationship Id="rId10" Type="http://schemas.openxmlformats.org/officeDocument/2006/relationships/printerSettings" Target="../printerSettings/printerSettings6.bin"/><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uprt.fr/detail.php?id=6&amp;titre=plan-du-sit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8.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0.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4.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encycolorpedia.com/websafe" TargetMode="External"/><Relationship Id="rId7" Type="http://schemas.openxmlformats.org/officeDocument/2006/relationships/printerSettings" Target="../printerSettings/printerSettings11.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5" Type="http://schemas.openxmlformats.org/officeDocument/2006/relationships/hyperlink" Target="https://encycolorpedia.com/named" TargetMode="External"/><Relationship Id="rId4" Type="http://schemas.openxmlformats.org/officeDocument/2006/relationships/hyperlink" Target="https://encycolorpedia.co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7"/>
  <sheetViews>
    <sheetView showZeros="0" tabSelected="1" showWhiteSpace="0" zoomScale="61" zoomScaleNormal="61" zoomScalePageLayoutView="58" workbookViewId="0">
      <selection activeCell="B60" sqref="B60"/>
    </sheetView>
  </sheetViews>
  <sheetFormatPr baseColWidth="10" defaultRowHeight="15"/>
  <cols>
    <col min="1" max="1" width="14.5703125" style="1" customWidth="1"/>
    <col min="2" max="4" width="11.42578125" style="1"/>
    <col min="5" max="5" width="15.140625" style="1" customWidth="1"/>
    <col min="6" max="6" width="21.7109375" style="1" customWidth="1"/>
    <col min="7" max="7" width="22" style="1" customWidth="1"/>
    <col min="8" max="8" width="21.85546875" style="1" customWidth="1"/>
    <col min="9" max="9" width="22.28515625" style="1" customWidth="1"/>
    <col min="10" max="10" width="24" style="1" customWidth="1"/>
    <col min="11" max="11" width="23.5703125" style="1" customWidth="1"/>
    <col min="12" max="12" width="9.140625" style="73" bestFit="1" customWidth="1"/>
    <col min="13" max="13" width="20.85546875" style="73" customWidth="1"/>
    <col min="14" max="14" width="24.5703125" style="73" customWidth="1"/>
    <col min="15" max="15" width="19.5703125" style="73" bestFit="1" customWidth="1"/>
    <col min="16" max="16" width="21.42578125" style="73" bestFit="1" customWidth="1"/>
    <col min="17" max="17" width="16.5703125" style="2" bestFit="1" customWidth="1"/>
    <col min="18" max="18" width="19.5703125" style="2" bestFit="1" customWidth="1"/>
    <col min="19" max="19" width="21.42578125" style="2" bestFit="1" customWidth="1"/>
    <col min="20" max="16384" width="11.42578125" style="2"/>
  </cols>
  <sheetData>
    <row r="1" spans="1:30" ht="51.75" customHeight="1">
      <c r="A1" s="76"/>
      <c r="B1" s="76"/>
      <c r="C1" s="76"/>
      <c r="D1" s="76"/>
      <c r="E1" s="76"/>
      <c r="F1" s="76"/>
      <c r="G1" s="76"/>
      <c r="H1" s="76"/>
      <c r="I1" s="76"/>
      <c r="J1" s="76"/>
      <c r="K1" s="76"/>
      <c r="L1" s="77"/>
      <c r="M1" s="77"/>
      <c r="N1" s="77"/>
      <c r="O1" s="77"/>
      <c r="P1" s="77"/>
      <c r="Q1" s="78"/>
      <c r="R1" s="78"/>
      <c r="S1" s="78"/>
      <c r="T1" s="78"/>
      <c r="U1" s="78"/>
      <c r="V1" s="78"/>
      <c r="W1" s="78"/>
      <c r="X1" s="78"/>
      <c r="Y1" s="78"/>
      <c r="Z1" s="78"/>
      <c r="AA1" s="78"/>
      <c r="AB1" s="78"/>
      <c r="AC1" s="78"/>
      <c r="AD1" s="22"/>
    </row>
    <row r="2" spans="1:30" ht="40.5" customHeight="1">
      <c r="A2" s="76"/>
      <c r="B2" s="2444" t="s">
        <v>432</v>
      </c>
      <c r="C2" s="76"/>
      <c r="D2" s="76"/>
      <c r="E2" s="76"/>
      <c r="F2" s="76"/>
      <c r="G2" s="76"/>
      <c r="H2" s="76"/>
      <c r="I2" s="77"/>
      <c r="J2" s="76"/>
      <c r="K2" s="76"/>
      <c r="L2" s="77"/>
      <c r="M2" s="81"/>
      <c r="N2" s="3342" t="s">
        <v>1987</v>
      </c>
      <c r="O2" s="3342"/>
      <c r="P2" s="3342"/>
      <c r="Q2" s="3342"/>
      <c r="R2" s="81"/>
      <c r="S2" s="81"/>
      <c r="T2" s="81"/>
      <c r="U2" s="81"/>
      <c r="V2" s="81"/>
      <c r="W2" s="81"/>
      <c r="X2" s="81"/>
      <c r="Y2" s="81"/>
      <c r="Z2" s="81"/>
      <c r="AA2" s="81"/>
      <c r="AB2" s="81"/>
      <c r="AC2" s="78"/>
      <c r="AD2" s="1885"/>
    </row>
    <row r="3" spans="1:30" ht="40.5" customHeight="1">
      <c r="A3" s="76"/>
      <c r="B3" s="79" t="s">
        <v>433</v>
      </c>
      <c r="C3" s="80"/>
      <c r="D3" s="76"/>
      <c r="E3" s="76"/>
      <c r="F3" s="76"/>
      <c r="G3" s="76"/>
      <c r="H3" s="76"/>
      <c r="I3" s="77"/>
      <c r="J3" s="76"/>
      <c r="K3" s="76"/>
      <c r="L3" s="77"/>
      <c r="M3" s="77"/>
      <c r="N3" s="3342"/>
      <c r="O3" s="3342"/>
      <c r="P3" s="3342"/>
      <c r="Q3" s="3342"/>
      <c r="R3" s="81"/>
      <c r="S3" s="81"/>
      <c r="T3" s="81"/>
      <c r="U3" s="81"/>
      <c r="V3" s="81"/>
      <c r="W3" s="81"/>
      <c r="X3" s="81"/>
      <c r="Y3" s="81"/>
      <c r="Z3" s="81"/>
      <c r="AA3" s="81"/>
      <c r="AB3" s="81"/>
      <c r="AC3" s="78"/>
      <c r="AD3" s="1885"/>
    </row>
    <row r="4" spans="1:30" ht="40.5" customHeight="1">
      <c r="A4" s="76"/>
      <c r="B4" s="79" t="s">
        <v>1986</v>
      </c>
      <c r="C4" s="80"/>
      <c r="D4" s="76"/>
      <c r="E4" s="76"/>
      <c r="F4" s="76"/>
      <c r="G4" s="76"/>
      <c r="H4" s="76"/>
      <c r="I4" s="77"/>
      <c r="J4" s="76"/>
      <c r="K4" s="76"/>
      <c r="L4" s="77"/>
      <c r="M4" s="77"/>
      <c r="N4" s="1895" t="s">
        <v>1988</v>
      </c>
      <c r="O4" s="2464"/>
      <c r="P4" s="2464"/>
      <c r="Q4" s="2464"/>
      <c r="R4" s="81"/>
      <c r="S4" s="81"/>
      <c r="T4" s="81"/>
      <c r="U4" s="81"/>
      <c r="V4" s="81"/>
      <c r="W4" s="81"/>
      <c r="X4" s="81"/>
      <c r="Y4" s="81"/>
      <c r="Z4" s="81"/>
      <c r="AA4" s="81"/>
      <c r="AB4" s="81"/>
      <c r="AC4" s="78"/>
      <c r="AD4" s="1885"/>
    </row>
    <row r="5" spans="1:30" ht="40.5" customHeight="1">
      <c r="A5" s="76"/>
      <c r="B5" s="79" t="s">
        <v>434</v>
      </c>
      <c r="C5" s="80"/>
      <c r="D5" s="76"/>
      <c r="E5" s="76"/>
      <c r="F5" s="76"/>
      <c r="G5" s="76"/>
      <c r="H5" s="76"/>
      <c r="I5" s="77"/>
      <c r="J5" s="76"/>
      <c r="K5" s="76"/>
      <c r="L5" s="77"/>
      <c r="M5" s="77"/>
      <c r="N5" s="2585" t="s">
        <v>6620</v>
      </c>
      <c r="O5" s="77"/>
      <c r="P5" s="77"/>
      <c r="Q5" s="78"/>
      <c r="R5" s="78"/>
      <c r="S5" s="78"/>
      <c r="T5" s="78"/>
      <c r="U5" s="78"/>
      <c r="V5" s="81"/>
      <c r="W5" s="81"/>
      <c r="X5" s="81"/>
      <c r="Y5" s="81"/>
      <c r="Z5" s="81"/>
      <c r="AA5" s="81"/>
      <c r="AB5" s="81"/>
      <c r="AC5" s="78"/>
      <c r="AD5" s="1885"/>
    </row>
    <row r="6" spans="1:30" ht="40.5" customHeight="1">
      <c r="A6" s="76"/>
      <c r="B6" s="79" t="s">
        <v>435</v>
      </c>
      <c r="C6" s="76"/>
      <c r="D6" s="76"/>
      <c r="E6" s="76"/>
      <c r="F6" s="76"/>
      <c r="G6" s="76"/>
      <c r="H6" s="76"/>
      <c r="I6" s="77"/>
      <c r="J6" s="76"/>
      <c r="K6" s="76"/>
      <c r="L6" s="77"/>
      <c r="M6" s="77"/>
      <c r="N6" s="2585" t="s">
        <v>2138</v>
      </c>
      <c r="O6" s="77"/>
      <c r="P6" s="77"/>
      <c r="Q6" s="78"/>
      <c r="R6" s="78"/>
      <c r="S6" s="78"/>
      <c r="T6" s="78"/>
      <c r="U6" s="78"/>
      <c r="V6" s="81"/>
      <c r="W6" s="81"/>
      <c r="X6" s="81"/>
      <c r="Y6" s="81"/>
      <c r="Z6" s="81"/>
      <c r="AA6" s="81"/>
      <c r="AB6" s="81"/>
      <c r="AC6" s="78"/>
      <c r="AD6" s="1885"/>
    </row>
    <row r="7" spans="1:30" ht="40.5" customHeight="1" thickBot="1">
      <c r="A7" s="79"/>
      <c r="B7" s="79"/>
      <c r="C7" s="79"/>
      <c r="D7" s="79"/>
      <c r="E7" s="79"/>
      <c r="F7" s="79"/>
      <c r="G7" s="79"/>
      <c r="H7" s="79"/>
      <c r="I7" s="79"/>
      <c r="J7" s="79"/>
      <c r="K7" s="79"/>
      <c r="L7" s="79"/>
      <c r="M7" s="79"/>
      <c r="N7" s="79"/>
      <c r="O7" s="79"/>
      <c r="P7" s="79"/>
      <c r="Q7" s="79"/>
      <c r="R7" s="79"/>
      <c r="S7" s="78"/>
      <c r="T7" s="78"/>
      <c r="U7" s="78"/>
      <c r="V7" s="81"/>
      <c r="W7" s="81"/>
      <c r="X7" s="81"/>
      <c r="Y7" s="81"/>
      <c r="Z7" s="81"/>
      <c r="AA7" s="81"/>
      <c r="AB7" s="81"/>
      <c r="AC7" s="78"/>
      <c r="AD7" s="1885"/>
    </row>
    <row r="8" spans="1:30" ht="40.5" customHeight="1">
      <c r="A8" s="79"/>
      <c r="B8" s="2443" t="s">
        <v>1857</v>
      </c>
      <c r="C8" s="2443"/>
      <c r="D8" s="2443"/>
      <c r="E8" s="2443"/>
      <c r="F8" s="2443"/>
      <c r="G8" s="2443"/>
      <c r="H8" s="2443"/>
      <c r="I8" s="2443"/>
      <c r="J8" s="2480"/>
      <c r="K8" s="2480"/>
      <c r="L8" s="79"/>
      <c r="M8" s="79"/>
      <c r="N8" s="2806" t="s">
        <v>438</v>
      </c>
      <c r="O8" s="2807" t="s">
        <v>443</v>
      </c>
      <c r="P8" s="2807"/>
      <c r="Q8" s="2807"/>
      <c r="R8" s="2807"/>
      <c r="S8" s="2807"/>
      <c r="T8" s="2807"/>
      <c r="U8" s="2807"/>
      <c r="V8" s="2807"/>
      <c r="W8" s="2807"/>
      <c r="X8" s="2807"/>
      <c r="Y8" s="2807"/>
      <c r="Z8" s="2807"/>
      <c r="AA8" s="2808"/>
      <c r="AB8" s="81"/>
      <c r="AC8" s="78"/>
      <c r="AD8" s="1885"/>
    </row>
    <row r="9" spans="1:30" s="1885" customFormat="1" ht="30" customHeight="1">
      <c r="A9" s="1886"/>
      <c r="B9" s="2479"/>
      <c r="C9" s="2443" t="s">
        <v>2030</v>
      </c>
      <c r="D9" s="2480"/>
      <c r="E9" s="2480"/>
      <c r="F9" s="2480"/>
      <c r="G9" s="2480"/>
      <c r="H9" s="2480"/>
      <c r="I9" s="2480"/>
      <c r="J9" s="2480"/>
      <c r="K9" s="2480"/>
      <c r="L9" s="79"/>
      <c r="M9" s="79"/>
      <c r="N9" s="3336" t="s">
        <v>1998</v>
      </c>
      <c r="O9" s="2781" t="s">
        <v>440</v>
      </c>
      <c r="P9" s="2782" t="s">
        <v>439</v>
      </c>
      <c r="Q9" s="2782"/>
      <c r="R9" s="2783"/>
      <c r="S9" s="2784"/>
      <c r="T9" s="2784"/>
      <c r="U9" s="2784"/>
      <c r="V9" s="2784"/>
      <c r="W9" s="2784"/>
      <c r="X9" s="2784"/>
      <c r="Y9" s="2784"/>
      <c r="Z9" s="2784"/>
      <c r="AA9" s="2785"/>
      <c r="AB9" s="1884"/>
      <c r="AC9" s="1884"/>
    </row>
    <row r="10" spans="1:30" ht="40.5" customHeight="1">
      <c r="A10" s="79"/>
      <c r="B10" s="2443"/>
      <c r="C10" s="2443" t="s">
        <v>1978</v>
      </c>
      <c r="D10" s="2443"/>
      <c r="E10" s="2443"/>
      <c r="F10" s="2443"/>
      <c r="G10" s="2443"/>
      <c r="H10" s="2443"/>
      <c r="I10" s="2443"/>
      <c r="J10" s="2480"/>
      <c r="K10" s="2480"/>
      <c r="L10" s="79"/>
      <c r="M10" s="79"/>
      <c r="N10" s="3336"/>
      <c r="O10" s="2789" t="s">
        <v>34</v>
      </c>
      <c r="P10" s="2790" t="s">
        <v>13</v>
      </c>
      <c r="Q10" s="2791"/>
      <c r="R10" s="2791" t="s">
        <v>444</v>
      </c>
      <c r="S10" s="2787"/>
      <c r="T10" s="2787"/>
      <c r="U10" s="2787"/>
      <c r="V10" s="2787"/>
      <c r="W10" s="2787"/>
      <c r="X10" s="2787"/>
      <c r="Y10" s="2787"/>
      <c r="Z10" s="2787"/>
      <c r="AA10" s="2788"/>
      <c r="AB10" s="81"/>
      <c r="AC10" s="78"/>
      <c r="AD10" s="1885"/>
    </row>
    <row r="11" spans="1:30" ht="40.5" customHeight="1">
      <c r="A11" s="79"/>
      <c r="B11" s="2443"/>
      <c r="C11" s="2443" t="s">
        <v>1979</v>
      </c>
      <c r="D11" s="2443"/>
      <c r="E11" s="2443"/>
      <c r="F11" s="2443"/>
      <c r="G11" s="2443"/>
      <c r="H11" s="2443"/>
      <c r="I11" s="2443"/>
      <c r="J11" s="2480"/>
      <c r="K11" s="2480"/>
      <c r="L11" s="79"/>
      <c r="M11" s="79"/>
      <c r="N11" s="3336"/>
      <c r="O11" s="2792" t="s">
        <v>44</v>
      </c>
      <c r="P11" s="2790" t="s">
        <v>1029</v>
      </c>
      <c r="Q11" s="2791" t="s">
        <v>1030</v>
      </c>
      <c r="R11" s="2786"/>
      <c r="S11" s="2787"/>
      <c r="T11" s="2787"/>
      <c r="U11" s="2787"/>
      <c r="V11" s="2787"/>
      <c r="W11" s="2787"/>
      <c r="X11" s="2787"/>
      <c r="Y11" s="2787"/>
      <c r="Z11" s="2787"/>
      <c r="AA11" s="2788"/>
      <c r="AB11" s="81"/>
      <c r="AC11" s="78"/>
      <c r="AD11" s="1885"/>
    </row>
    <row r="12" spans="1:30" ht="40.5" customHeight="1">
      <c r="A12" s="79"/>
      <c r="B12" s="2443"/>
      <c r="C12" s="2443" t="s">
        <v>1980</v>
      </c>
      <c r="D12" s="2443"/>
      <c r="E12" s="2443"/>
      <c r="F12" s="2443"/>
      <c r="G12" s="2443"/>
      <c r="H12" s="2443"/>
      <c r="I12" s="2443"/>
      <c r="J12" s="2480"/>
      <c r="K12" s="2480"/>
      <c r="L12" s="79"/>
      <c r="M12" s="79"/>
      <c r="N12" s="3336"/>
      <c r="O12" s="2792"/>
      <c r="P12" s="2790"/>
      <c r="Q12" s="2793" t="s">
        <v>420</v>
      </c>
      <c r="R12" s="2786"/>
      <c r="S12" s="2787"/>
      <c r="T12" s="2787"/>
      <c r="U12" s="2787"/>
      <c r="V12" s="2787"/>
      <c r="W12" s="2787"/>
      <c r="X12" s="2787"/>
      <c r="Y12" s="2787"/>
      <c r="Z12" s="2787"/>
      <c r="AA12" s="2788"/>
      <c r="AB12" s="81"/>
      <c r="AC12" s="78"/>
      <c r="AD12" s="1885"/>
    </row>
    <row r="13" spans="1:30" ht="40.5" customHeight="1">
      <c r="A13" s="79"/>
      <c r="B13" s="2443"/>
      <c r="C13" s="2443" t="s">
        <v>1981</v>
      </c>
      <c r="D13" s="2443"/>
      <c r="E13" s="2443"/>
      <c r="F13" s="2443"/>
      <c r="G13" s="2443"/>
      <c r="H13" s="2443"/>
      <c r="I13" s="2443"/>
      <c r="J13" s="2480"/>
      <c r="K13" s="2480"/>
      <c r="L13" s="79"/>
      <c r="M13" s="79"/>
      <c r="N13" s="3336"/>
      <c r="O13" s="2786"/>
      <c r="P13" s="2786"/>
      <c r="Q13" s="2791" t="s">
        <v>1031</v>
      </c>
      <c r="R13" s="2786"/>
      <c r="S13" s="2787"/>
      <c r="T13" s="2787"/>
      <c r="U13" s="2787"/>
      <c r="V13" s="2787"/>
      <c r="W13" s="2794"/>
      <c r="X13" s="2791"/>
      <c r="Y13" s="2787"/>
      <c r="Z13" s="2795"/>
      <c r="AA13" s="2796"/>
      <c r="AB13" s="81"/>
      <c r="AC13" s="78"/>
      <c r="AD13" s="1885"/>
    </row>
    <row r="14" spans="1:30" ht="40.5" customHeight="1">
      <c r="A14" s="79"/>
      <c r="B14" s="2443"/>
      <c r="C14" s="2443" t="s">
        <v>1858</v>
      </c>
      <c r="D14" s="2443"/>
      <c r="E14" s="2443"/>
      <c r="F14" s="2443"/>
      <c r="G14" s="2443"/>
      <c r="H14" s="2443"/>
      <c r="I14" s="2443"/>
      <c r="J14" s="2480"/>
      <c r="K14" s="2480"/>
      <c r="L14" s="79"/>
      <c r="M14" s="79"/>
      <c r="N14" s="3336"/>
      <c r="O14" s="2792" t="s">
        <v>54</v>
      </c>
      <c r="P14" s="2790" t="s">
        <v>1032</v>
      </c>
      <c r="Q14" s="2794" t="s">
        <v>11</v>
      </c>
      <c r="R14" s="2794" t="s">
        <v>10</v>
      </c>
      <c r="S14" s="2794" t="s">
        <v>539</v>
      </c>
      <c r="T14" s="2794" t="s">
        <v>1033</v>
      </c>
      <c r="U14" s="2791" t="s">
        <v>1034</v>
      </c>
      <c r="V14" s="2787"/>
      <c r="W14" s="2794" t="s">
        <v>1022</v>
      </c>
      <c r="X14" s="2791" t="s">
        <v>1035</v>
      </c>
      <c r="Y14" s="2787"/>
      <c r="Z14" s="2787"/>
      <c r="AA14" s="2788"/>
      <c r="AB14" s="81"/>
      <c r="AC14" s="78"/>
      <c r="AD14" s="1885"/>
    </row>
    <row r="15" spans="1:30" ht="40.5" customHeight="1">
      <c r="A15" s="79"/>
      <c r="B15" s="2443"/>
      <c r="C15" s="2443" t="s">
        <v>1226</v>
      </c>
      <c r="D15" s="2443"/>
      <c r="E15" s="2443"/>
      <c r="F15" s="2443"/>
      <c r="G15" s="2443"/>
      <c r="H15" s="2443"/>
      <c r="I15" s="2443"/>
      <c r="J15" s="2480"/>
      <c r="K15" s="2480"/>
      <c r="L15" s="79"/>
      <c r="M15" s="79"/>
      <c r="N15" s="3336"/>
      <c r="O15" s="2797"/>
      <c r="P15" s="2798">
        <v>10</v>
      </c>
      <c r="Q15" s="2790" t="s">
        <v>457</v>
      </c>
      <c r="R15" s="2786"/>
      <c r="S15" s="2791" t="s">
        <v>1036</v>
      </c>
      <c r="T15" s="2799"/>
      <c r="U15" s="2799"/>
      <c r="V15" s="2799"/>
      <c r="W15" s="2799"/>
      <c r="X15" s="2799"/>
      <c r="Y15" s="2799"/>
      <c r="Z15" s="2786"/>
      <c r="AA15" s="2800"/>
      <c r="AB15" s="81"/>
      <c r="AC15" s="78"/>
      <c r="AD15" s="1885"/>
    </row>
    <row r="16" spans="1:30" ht="40.5" customHeight="1">
      <c r="A16" s="79"/>
      <c r="B16" s="2443"/>
      <c r="C16" s="2443" t="s">
        <v>532</v>
      </c>
      <c r="D16" s="2443"/>
      <c r="E16" s="2443"/>
      <c r="F16" s="2443"/>
      <c r="G16" s="2443"/>
      <c r="H16" s="2443"/>
      <c r="I16" s="2443"/>
      <c r="J16" s="2480"/>
      <c r="K16" s="2480"/>
      <c r="L16" s="79"/>
      <c r="M16" s="79"/>
      <c r="N16" s="3336"/>
      <c r="O16" s="2801"/>
      <c r="P16" s="2786"/>
      <c r="Q16" s="2786"/>
      <c r="R16" s="2786"/>
      <c r="S16" s="2801" t="s">
        <v>295</v>
      </c>
      <c r="T16" s="2786"/>
      <c r="U16" s="2801" t="s">
        <v>11</v>
      </c>
      <c r="V16" s="2786"/>
      <c r="W16" s="2801" t="s">
        <v>1037</v>
      </c>
      <c r="X16" s="2786"/>
      <c r="Y16" s="2801" t="s">
        <v>1038</v>
      </c>
      <c r="Z16" s="2786"/>
      <c r="AA16" s="2800"/>
      <c r="AB16" s="81"/>
      <c r="AC16" s="78"/>
      <c r="AD16" s="1885"/>
    </row>
    <row r="17" spans="1:30" ht="40.5" customHeight="1" thickBot="1">
      <c r="A17" s="79"/>
      <c r="B17" s="2443"/>
      <c r="C17" s="2443" t="s">
        <v>1982</v>
      </c>
      <c r="D17" s="2443"/>
      <c r="E17" s="2443"/>
      <c r="F17" s="2443"/>
      <c r="G17" s="2443"/>
      <c r="H17" s="2443"/>
      <c r="I17" s="2443"/>
      <c r="J17" s="2480"/>
      <c r="K17" s="2480"/>
      <c r="L17" s="79"/>
      <c r="M17" s="79"/>
      <c r="N17" s="3336"/>
      <c r="O17" s="2802" t="s">
        <v>1931</v>
      </c>
      <c r="P17" s="2786"/>
      <c r="Q17" s="2786"/>
      <c r="R17" s="2786"/>
      <c r="S17" s="2786"/>
      <c r="T17" s="2786"/>
      <c r="U17" s="2786"/>
      <c r="V17" s="2786"/>
      <c r="W17" s="2786"/>
      <c r="X17" s="2786"/>
      <c r="Y17" s="2786"/>
      <c r="Z17" s="2786"/>
      <c r="AA17" s="2803"/>
      <c r="AB17" s="81"/>
      <c r="AC17" s="78"/>
      <c r="AD17" s="1885"/>
    </row>
    <row r="18" spans="1:30" ht="40.5" customHeight="1" thickBot="1">
      <c r="A18" s="79"/>
      <c r="B18" s="2443"/>
      <c r="C18" s="2443" t="s">
        <v>1983</v>
      </c>
      <c r="D18" s="2443"/>
      <c r="E18" s="2443"/>
      <c r="F18" s="2443"/>
      <c r="G18" s="2443"/>
      <c r="H18" s="2443"/>
      <c r="I18" s="2443"/>
      <c r="J18" s="2480"/>
      <c r="K18" s="2480"/>
      <c r="L18" s="79"/>
      <c r="M18" s="79"/>
      <c r="N18" s="3336"/>
      <c r="O18" s="2804">
        <v>10</v>
      </c>
      <c r="P18" s="3338" t="s">
        <v>1932</v>
      </c>
      <c r="Q18" s="3338"/>
      <c r="R18" s="3338"/>
      <c r="S18" s="3338"/>
      <c r="T18" s="3338"/>
      <c r="U18" s="3338"/>
      <c r="V18" s="3338"/>
      <c r="W18" s="3338"/>
      <c r="X18" s="3338"/>
      <c r="Y18" s="3338"/>
      <c r="Z18" s="3338"/>
      <c r="AA18" s="3339"/>
      <c r="AB18" s="81"/>
      <c r="AC18" s="78"/>
      <c r="AD18" s="1885"/>
    </row>
    <row r="19" spans="1:30" ht="40.5" customHeight="1" thickBot="1">
      <c r="A19" s="79"/>
      <c r="B19" s="2443"/>
      <c r="C19" s="2443" t="s">
        <v>1984</v>
      </c>
      <c r="D19" s="2443"/>
      <c r="E19" s="2443"/>
      <c r="F19" s="2443"/>
      <c r="G19" s="2443"/>
      <c r="H19" s="2443"/>
      <c r="I19" s="2443"/>
      <c r="J19" s="2480"/>
      <c r="K19" s="2480"/>
      <c r="L19" s="79"/>
      <c r="M19" s="79"/>
      <c r="N19" s="3337"/>
      <c r="O19" s="2805"/>
      <c r="P19" s="3340"/>
      <c r="Q19" s="3340"/>
      <c r="R19" s="3340"/>
      <c r="S19" s="3340"/>
      <c r="T19" s="3340"/>
      <c r="U19" s="3340"/>
      <c r="V19" s="3340"/>
      <c r="W19" s="3340"/>
      <c r="X19" s="3340"/>
      <c r="Y19" s="3340"/>
      <c r="Z19" s="3340"/>
      <c r="AA19" s="3341"/>
      <c r="AB19" s="81"/>
      <c r="AC19" s="78"/>
      <c r="AD19" s="1885"/>
    </row>
    <row r="20" spans="1:30" ht="40.5" customHeight="1">
      <c r="A20" s="79"/>
      <c r="B20" s="2443"/>
      <c r="C20" s="2443" t="s">
        <v>1985</v>
      </c>
      <c r="D20" s="2443"/>
      <c r="E20" s="2443"/>
      <c r="F20" s="2443"/>
      <c r="G20" s="2443"/>
      <c r="H20" s="2443"/>
      <c r="I20" s="2443"/>
      <c r="J20" s="2480"/>
      <c r="K20" s="2480"/>
      <c r="L20" s="79"/>
      <c r="M20" s="79"/>
      <c r="N20" s="79"/>
      <c r="O20" s="79"/>
      <c r="P20" s="79"/>
      <c r="Q20" s="79"/>
      <c r="R20" s="79"/>
      <c r="S20" s="78"/>
      <c r="T20" s="78"/>
      <c r="U20" s="78"/>
      <c r="V20" s="81"/>
      <c r="W20" s="81"/>
      <c r="X20" s="81"/>
      <c r="Y20" s="81"/>
      <c r="Z20" s="81"/>
      <c r="AA20" s="81"/>
      <c r="AB20" s="81"/>
      <c r="AC20" s="78"/>
      <c r="AD20" s="1885"/>
    </row>
    <row r="21" spans="1:30" ht="40.5" customHeight="1">
      <c r="A21" s="79"/>
      <c r="B21" s="3343" t="s">
        <v>1990</v>
      </c>
      <c r="C21" s="3343"/>
      <c r="D21" s="3343"/>
      <c r="E21" s="3343"/>
      <c r="F21" s="3343"/>
      <c r="G21" s="3343"/>
      <c r="H21" s="3343"/>
      <c r="I21" s="3343"/>
      <c r="J21" s="2481"/>
      <c r="K21" s="2481"/>
      <c r="L21" s="79"/>
      <c r="M21" s="79"/>
      <c r="N21" s="79"/>
      <c r="O21" s="79"/>
      <c r="P21" s="79"/>
      <c r="Q21" s="79"/>
      <c r="R21" s="79"/>
      <c r="S21" s="78"/>
      <c r="T21" s="78"/>
      <c r="U21" s="78"/>
      <c r="V21" s="81"/>
      <c r="W21" s="81"/>
      <c r="X21" s="81"/>
      <c r="Y21" s="81"/>
      <c r="Z21" s="81"/>
      <c r="AA21" s="81"/>
      <c r="AB21" s="81"/>
      <c r="AC21" s="78"/>
      <c r="AD21" s="1885"/>
    </row>
    <row r="22" spans="1:30" ht="40.5" customHeight="1">
      <c r="A22" s="79"/>
      <c r="B22" s="3343" t="s">
        <v>1989</v>
      </c>
      <c r="C22" s="3343"/>
      <c r="D22" s="3343"/>
      <c r="E22" s="3343"/>
      <c r="F22" s="3343"/>
      <c r="G22" s="3343"/>
      <c r="H22" s="3343"/>
      <c r="I22" s="3343"/>
      <c r="J22" s="2481"/>
      <c r="K22" s="2481"/>
      <c r="L22" s="79"/>
      <c r="M22" s="79"/>
      <c r="N22" s="79"/>
      <c r="O22" s="79"/>
      <c r="P22" s="79"/>
      <c r="Q22" s="79"/>
      <c r="R22" s="79"/>
      <c r="S22" s="78"/>
      <c r="T22" s="78"/>
      <c r="U22" s="78"/>
      <c r="V22" s="81"/>
      <c r="W22" s="81"/>
      <c r="X22" s="81"/>
      <c r="Y22" s="81"/>
      <c r="Z22" s="81"/>
      <c r="AA22" s="81"/>
      <c r="AB22" s="81"/>
      <c r="AC22" s="78"/>
      <c r="AD22" s="1885"/>
    </row>
    <row r="23" spans="1:30" ht="40.5" customHeight="1">
      <c r="A23" s="79"/>
      <c r="B23" s="3343" t="s">
        <v>1991</v>
      </c>
      <c r="C23" s="3343"/>
      <c r="D23" s="3343"/>
      <c r="E23" s="3343"/>
      <c r="F23" s="3343"/>
      <c r="G23" s="3343"/>
      <c r="H23" s="3343"/>
      <c r="I23" s="3343"/>
      <c r="J23" s="2481"/>
      <c r="K23" s="2481"/>
      <c r="L23" s="79"/>
      <c r="M23" s="79"/>
      <c r="N23" s="79"/>
      <c r="O23" s="79"/>
      <c r="P23" s="79"/>
      <c r="Q23" s="79"/>
      <c r="R23" s="79"/>
      <c r="S23" s="78"/>
      <c r="T23" s="78"/>
      <c r="U23" s="78"/>
      <c r="V23" s="81"/>
      <c r="W23" s="81"/>
      <c r="X23" s="81"/>
      <c r="Y23" s="81"/>
      <c r="Z23" s="81"/>
      <c r="AA23" s="81"/>
      <c r="AB23" s="81"/>
      <c r="AC23" s="78"/>
      <c r="AD23" s="1885"/>
    </row>
    <row r="24" spans="1:30" ht="40.5" customHeight="1">
      <c r="A24" s="79"/>
      <c r="B24" s="79"/>
      <c r="C24" s="79"/>
      <c r="D24" s="79"/>
      <c r="E24" s="79"/>
      <c r="F24" s="79"/>
      <c r="G24" s="79"/>
      <c r="H24" s="79"/>
      <c r="I24" s="79"/>
      <c r="J24" s="79"/>
      <c r="K24" s="79"/>
      <c r="L24" s="79"/>
      <c r="M24" s="79"/>
      <c r="N24" s="79"/>
      <c r="O24" s="79"/>
      <c r="P24" s="79"/>
      <c r="Q24" s="79"/>
      <c r="R24" s="79"/>
      <c r="S24" s="78"/>
      <c r="T24" s="78"/>
      <c r="U24" s="78"/>
      <c r="V24" s="81"/>
      <c r="W24" s="81"/>
      <c r="X24" s="81"/>
      <c r="Y24" s="81"/>
      <c r="Z24" s="81"/>
      <c r="AA24" s="81"/>
      <c r="AB24" s="81"/>
      <c r="AC24" s="78"/>
      <c r="AD24" s="1885"/>
    </row>
    <row r="25" spans="1:30" s="1885" customFormat="1" ht="30" customHeight="1">
      <c r="A25" s="1886"/>
      <c r="B25" s="1889"/>
      <c r="C25" s="1886"/>
      <c r="D25" s="1886"/>
      <c r="E25" s="1886"/>
      <c r="F25" s="1886"/>
      <c r="G25" s="1886"/>
      <c r="H25" s="1886"/>
      <c r="I25" s="1886"/>
      <c r="J25" s="1886"/>
      <c r="K25" s="1886"/>
      <c r="L25" s="1886"/>
      <c r="M25" s="1886"/>
      <c r="N25" s="1886"/>
      <c r="O25" s="1886"/>
      <c r="P25" s="1886"/>
      <c r="Q25" s="1886"/>
      <c r="R25" s="1886"/>
      <c r="S25" s="1884"/>
      <c r="T25" s="1884"/>
      <c r="U25" s="1884"/>
      <c r="V25" s="1884"/>
      <c r="W25" s="1884"/>
      <c r="X25" s="1884"/>
      <c r="Y25" s="1884"/>
      <c r="Z25" s="1884"/>
      <c r="AA25" s="1884"/>
      <c r="AB25" s="1884"/>
      <c r="AC25" s="1884"/>
    </row>
    <row r="26" spans="1:30" s="1885" customFormat="1" ht="30" customHeight="1">
      <c r="A26" s="1886"/>
      <c r="B26" s="1889"/>
      <c r="C26" s="1886"/>
      <c r="D26" s="1886"/>
      <c r="E26" s="1886"/>
      <c r="F26" s="1886"/>
      <c r="G26" s="1886"/>
      <c r="H26" s="1886"/>
      <c r="I26" s="1886"/>
      <c r="J26" s="1886"/>
      <c r="K26" s="1886"/>
      <c r="L26" s="1886"/>
      <c r="M26" s="1886"/>
      <c r="N26" s="1886"/>
      <c r="O26" s="1886"/>
      <c r="P26" s="1886"/>
      <c r="Q26" s="1886"/>
      <c r="R26" s="1886"/>
      <c r="S26" s="1884"/>
      <c r="T26" s="1884"/>
      <c r="U26" s="1884"/>
      <c r="V26" s="1884"/>
      <c r="W26" s="1884"/>
      <c r="X26" s="1884"/>
      <c r="Y26" s="1884"/>
      <c r="Z26" s="1884"/>
      <c r="AA26" s="1884"/>
      <c r="AB26" s="1884"/>
      <c r="AC26" s="1884"/>
    </row>
    <row r="27" spans="1:30" s="1890" customFormat="1" ht="40.5" customHeight="1">
      <c r="A27" s="1886"/>
      <c r="B27" s="1891" t="s">
        <v>1761</v>
      </c>
      <c r="C27" s="1886"/>
      <c r="D27" s="1886"/>
      <c r="E27" s="1886"/>
      <c r="F27" s="1886"/>
      <c r="G27" s="1886"/>
      <c r="H27" s="1886"/>
      <c r="I27" s="1883"/>
      <c r="J27" s="1886"/>
      <c r="K27" s="1886"/>
      <c r="L27" s="1883"/>
      <c r="M27" s="1883"/>
      <c r="N27" s="1883"/>
      <c r="O27" s="1883"/>
      <c r="P27" s="1883"/>
      <c r="Q27" s="1891" t="s">
        <v>1762</v>
      </c>
      <c r="R27" s="1884"/>
      <c r="S27" s="1884"/>
      <c r="T27" s="1884"/>
      <c r="U27" s="1884"/>
      <c r="V27" s="1884"/>
      <c r="W27" s="1884"/>
      <c r="X27" s="1884"/>
      <c r="Y27" s="1884"/>
      <c r="Z27" s="1884"/>
      <c r="AA27" s="1884"/>
      <c r="AB27" s="1884"/>
      <c r="AC27" s="1884"/>
      <c r="AD27" s="1885"/>
    </row>
    <row r="28" spans="1:30" s="1890" customFormat="1" ht="40.5" customHeight="1">
      <c r="A28" s="1886"/>
      <c r="B28" s="1887"/>
      <c r="C28" s="1892" t="s">
        <v>583</v>
      </c>
      <c r="D28" s="1886"/>
      <c r="E28" s="1893" t="s">
        <v>1763</v>
      </c>
      <c r="F28" s="1883"/>
      <c r="G28" s="1894" t="s">
        <v>1764</v>
      </c>
      <c r="H28" s="1886"/>
      <c r="I28" s="1883"/>
      <c r="J28" s="1895" t="s">
        <v>1765</v>
      </c>
      <c r="K28" s="1886"/>
      <c r="L28" s="1883"/>
      <c r="M28" s="1883"/>
      <c r="N28" s="1883"/>
      <c r="O28" s="1883"/>
      <c r="P28" s="1883"/>
      <c r="Q28" s="1896" t="s">
        <v>1766</v>
      </c>
      <c r="R28" s="1897"/>
      <c r="S28" s="1898">
        <v>15.5</v>
      </c>
      <c r="T28" s="1884"/>
      <c r="U28" s="1899">
        <v>15.5</v>
      </c>
      <c r="V28" s="1884"/>
      <c r="W28" s="1900">
        <v>15.5</v>
      </c>
      <c r="X28" s="1884"/>
      <c r="Y28" s="1884"/>
      <c r="Z28" s="1884"/>
      <c r="AA28" s="1884"/>
      <c r="AB28" s="1884"/>
      <c r="AC28" s="1884"/>
      <c r="AD28" s="1885"/>
    </row>
    <row r="29" spans="1:30" s="1890" customFormat="1" ht="40.5" customHeight="1">
      <c r="A29" s="1886"/>
      <c r="B29" s="1887"/>
      <c r="C29" s="1892" t="s">
        <v>454</v>
      </c>
      <c r="D29" s="1886"/>
      <c r="E29" s="1893" t="s">
        <v>455</v>
      </c>
      <c r="F29" s="1883"/>
      <c r="G29" s="1894" t="s">
        <v>1767</v>
      </c>
      <c r="H29" s="1886"/>
      <c r="I29" s="1883"/>
      <c r="J29" s="1895" t="s">
        <v>1768</v>
      </c>
      <c r="K29" s="1886"/>
      <c r="L29" s="1883"/>
      <c r="M29" s="1883"/>
      <c r="N29" s="1883"/>
      <c r="O29" s="1883"/>
      <c r="P29" s="1883"/>
      <c r="Q29" s="1901" t="s">
        <v>1769</v>
      </c>
      <c r="R29" s="1897"/>
      <c r="S29" s="1893" t="s">
        <v>1770</v>
      </c>
      <c r="T29" s="1884"/>
      <c r="U29" s="1902" t="s">
        <v>1771</v>
      </c>
      <c r="V29" s="1884"/>
      <c r="W29" s="1893" t="s">
        <v>1772</v>
      </c>
      <c r="X29" s="1884"/>
      <c r="Y29" s="1884"/>
      <c r="Z29" s="1884"/>
      <c r="AA29" s="1884"/>
      <c r="AB29" s="1884"/>
      <c r="AC29" s="1884"/>
      <c r="AD29" s="1885"/>
    </row>
    <row r="30" spans="1:30" s="1890" customFormat="1" ht="40.5" customHeight="1">
      <c r="A30" s="1886"/>
      <c r="B30" s="1887"/>
      <c r="C30" s="1886"/>
      <c r="D30" s="1886"/>
      <c r="E30" s="1886"/>
      <c r="F30" s="1886"/>
      <c r="G30" s="1886"/>
      <c r="H30" s="1886"/>
      <c r="I30" s="1883"/>
      <c r="J30" s="1886"/>
      <c r="K30" s="1886"/>
      <c r="L30" s="1883"/>
      <c r="M30" s="1883"/>
      <c r="N30" s="1883"/>
      <c r="O30" s="1883"/>
      <c r="P30" s="1883"/>
      <c r="Q30" s="1884"/>
      <c r="R30" s="1884"/>
      <c r="S30" s="1884"/>
      <c r="T30" s="1884"/>
      <c r="U30" s="1884"/>
      <c r="V30" s="1884"/>
      <c r="W30" s="1884"/>
      <c r="X30" s="1884"/>
      <c r="Y30" s="1884"/>
      <c r="Z30" s="1884"/>
      <c r="AA30" s="1884"/>
      <c r="AB30" s="1884"/>
      <c r="AC30" s="1884"/>
      <c r="AD30" s="1885"/>
    </row>
    <row r="31" spans="1:30" s="1890" customFormat="1" ht="40.5" customHeight="1">
      <c r="A31" s="1886"/>
      <c r="B31" s="1891" t="s">
        <v>1773</v>
      </c>
      <c r="C31" s="1886"/>
      <c r="D31" s="1886"/>
      <c r="E31" s="1886"/>
      <c r="F31" s="1886"/>
      <c r="G31" s="1886"/>
      <c r="H31" s="1886"/>
      <c r="I31" s="1883"/>
      <c r="J31" s="1886"/>
      <c r="K31" s="1886"/>
      <c r="L31" s="1883"/>
      <c r="M31" s="1883"/>
      <c r="N31" s="1883"/>
      <c r="O31" s="1883"/>
      <c r="P31" s="1883"/>
      <c r="Q31" s="1884"/>
      <c r="R31" s="1884"/>
      <c r="S31" s="1884"/>
      <c r="T31" s="1884"/>
      <c r="U31" s="1884"/>
      <c r="V31" s="1884"/>
      <c r="W31" s="1884"/>
      <c r="X31" s="1884"/>
      <c r="Y31" s="1884"/>
      <c r="Z31" s="1884"/>
      <c r="AA31" s="1884"/>
      <c r="AB31" s="1884"/>
      <c r="AC31" s="1884"/>
      <c r="AD31" s="1885"/>
    </row>
    <row r="32" spans="1:30" s="1890" customFormat="1" ht="40.5" customHeight="1">
      <c r="A32" s="1886"/>
      <c r="B32" s="1887"/>
      <c r="C32" s="1903" t="s">
        <v>1774</v>
      </c>
      <c r="D32" s="1886"/>
      <c r="E32" s="1886"/>
      <c r="F32" s="1886"/>
      <c r="G32" s="1886"/>
      <c r="H32" s="1904" t="s">
        <v>1775</v>
      </c>
      <c r="I32" s="1904"/>
      <c r="J32" s="1886"/>
      <c r="K32" s="1886"/>
      <c r="L32" s="1883"/>
      <c r="M32" s="1883"/>
      <c r="N32" s="1883"/>
      <c r="O32" s="1883"/>
      <c r="P32" s="1905" t="s">
        <v>1776</v>
      </c>
      <c r="Q32" s="1905"/>
      <c r="R32" s="1884"/>
      <c r="S32" s="1884"/>
      <c r="T32" s="1884"/>
      <c r="U32" s="1884"/>
      <c r="V32" s="1906" t="s">
        <v>1777</v>
      </c>
      <c r="W32" s="1906"/>
      <c r="X32" s="1884"/>
      <c r="Y32" s="1884"/>
      <c r="Z32" s="1884"/>
      <c r="AA32" s="1884"/>
      <c r="AB32" s="1884"/>
      <c r="AC32" s="1884"/>
      <c r="AD32" s="1885"/>
    </row>
    <row r="33" spans="1:30" s="1890" customFormat="1" ht="40.5" customHeight="1">
      <c r="A33" s="1886"/>
      <c r="B33" s="1887"/>
      <c r="C33" s="1907" t="s">
        <v>1778</v>
      </c>
      <c r="D33" s="1886"/>
      <c r="E33" s="1886"/>
      <c r="F33" s="1886"/>
      <c r="G33" s="1886"/>
      <c r="H33" s="1908" t="s">
        <v>1779</v>
      </c>
      <c r="I33" s="1908"/>
      <c r="J33" s="1886"/>
      <c r="K33" s="1886"/>
      <c r="L33" s="1883"/>
      <c r="M33" s="1883"/>
      <c r="N33" s="1883"/>
      <c r="O33" s="1883"/>
      <c r="P33" s="1909" t="s">
        <v>1780</v>
      </c>
      <c r="Q33" s="1909"/>
      <c r="R33" s="1884"/>
      <c r="S33" s="1884"/>
      <c r="T33" s="1884"/>
      <c r="U33" s="1884"/>
      <c r="V33" s="1910" t="s">
        <v>1781</v>
      </c>
      <c r="W33" s="1910"/>
      <c r="X33" s="1884"/>
      <c r="Y33" s="1884"/>
      <c r="Z33" s="1884"/>
      <c r="AA33" s="1884"/>
      <c r="AB33" s="1884"/>
      <c r="AC33" s="1884"/>
      <c r="AD33" s="1885"/>
    </row>
    <row r="34" spans="1:30" s="1890" customFormat="1" ht="40.5" customHeight="1">
      <c r="A34" s="1886"/>
      <c r="B34" s="1887"/>
      <c r="C34" s="1911" t="s">
        <v>1782</v>
      </c>
      <c r="D34" s="1886"/>
      <c r="E34" s="1886"/>
      <c r="F34" s="1886"/>
      <c r="G34" s="1886"/>
      <c r="H34" s="1886"/>
      <c r="I34" s="1883"/>
      <c r="J34" s="1886"/>
      <c r="K34" s="1886"/>
      <c r="L34" s="1883"/>
      <c r="M34" s="1883"/>
      <c r="N34" s="1883"/>
      <c r="O34" s="1883"/>
      <c r="P34" s="1883"/>
      <c r="Q34" s="1884"/>
      <c r="R34" s="1884"/>
      <c r="S34" s="1884"/>
      <c r="T34" s="1884"/>
      <c r="U34" s="1884"/>
      <c r="V34" s="1884"/>
      <c r="W34" s="1884"/>
      <c r="X34" s="1884"/>
      <c r="Y34" s="1884"/>
      <c r="Z34" s="1884"/>
      <c r="AA34" s="1884"/>
      <c r="AB34" s="1884"/>
      <c r="AC34" s="1884"/>
      <c r="AD34" s="1885"/>
    </row>
    <row r="35" spans="1:30" s="1915" customFormat="1" ht="40.5" customHeight="1">
      <c r="A35" s="1912"/>
      <c r="B35" s="1891" t="s">
        <v>1783</v>
      </c>
      <c r="C35" s="1912"/>
      <c r="D35" s="1912"/>
      <c r="E35" s="1912"/>
      <c r="F35" s="1912"/>
      <c r="G35" s="1912"/>
      <c r="H35" s="1912"/>
      <c r="I35" s="1883"/>
      <c r="J35" s="1912"/>
      <c r="K35" s="1912"/>
      <c r="L35" s="1883"/>
      <c r="M35" s="1883"/>
      <c r="N35" s="1883"/>
      <c r="O35" s="1883"/>
      <c r="P35" s="1883"/>
      <c r="Q35" s="1913"/>
      <c r="R35" s="1913"/>
      <c r="S35" s="1913"/>
      <c r="T35" s="1913"/>
      <c r="U35" s="1913"/>
      <c r="V35" s="1913"/>
      <c r="W35" s="1913"/>
      <c r="X35" s="1913"/>
      <c r="Y35" s="1913"/>
      <c r="Z35" s="1913"/>
      <c r="AA35" s="1913"/>
      <c r="AB35" s="1913"/>
      <c r="AC35" s="1913"/>
      <c r="AD35" s="1885"/>
    </row>
    <row r="36" spans="1:30" s="1915" customFormat="1" ht="40.5" customHeight="1">
      <c r="A36" s="1912"/>
      <c r="B36" s="1916"/>
      <c r="C36" s="1917" t="s">
        <v>32</v>
      </c>
      <c r="D36" s="1918" t="s">
        <v>42</v>
      </c>
      <c r="E36" s="1919" t="s">
        <v>52</v>
      </c>
      <c r="F36" s="1920" t="s">
        <v>61</v>
      </c>
      <c r="G36" s="1921" t="s">
        <v>69</v>
      </c>
      <c r="H36" s="1922" t="s">
        <v>78</v>
      </c>
      <c r="I36" s="1923" t="s">
        <v>86</v>
      </c>
      <c r="J36" s="1924" t="s">
        <v>96</v>
      </c>
      <c r="K36" s="1925" t="s">
        <v>166</v>
      </c>
      <c r="L36" s="1926" t="s">
        <v>174</v>
      </c>
      <c r="M36" s="1927" t="s">
        <v>182</v>
      </c>
      <c r="N36" s="1928" t="s">
        <v>202</v>
      </c>
      <c r="O36" s="1929" t="s">
        <v>215</v>
      </c>
      <c r="P36" s="1920" t="s">
        <v>221</v>
      </c>
      <c r="Q36" s="1930" t="s">
        <v>226</v>
      </c>
      <c r="R36" s="1931" t="s">
        <v>228</v>
      </c>
      <c r="S36" s="1932" t="s">
        <v>232</v>
      </c>
      <c r="T36" s="1933" t="s">
        <v>237</v>
      </c>
      <c r="U36" s="1934" t="s">
        <v>241</v>
      </c>
      <c r="V36" s="1919" t="s">
        <v>246</v>
      </c>
      <c r="W36" s="1913"/>
      <c r="X36" s="1913"/>
      <c r="Y36" s="1913"/>
      <c r="Z36" s="1913"/>
      <c r="AA36" s="1913"/>
      <c r="AB36" s="1913"/>
      <c r="AC36" s="1913"/>
      <c r="AD36" s="1885"/>
    </row>
    <row r="37" spans="1:30" s="1915" customFormat="1" ht="40.5" customHeight="1">
      <c r="A37" s="1912"/>
      <c r="B37" s="1916"/>
      <c r="C37" s="1912"/>
      <c r="D37" s="1912"/>
      <c r="E37" s="1912"/>
      <c r="F37" s="1912"/>
      <c r="G37" s="1912"/>
      <c r="H37" s="1912"/>
      <c r="I37" s="1883"/>
      <c r="J37" s="1912"/>
      <c r="K37" s="1912"/>
      <c r="L37" s="1883"/>
      <c r="M37" s="1883"/>
      <c r="N37" s="1883"/>
      <c r="O37" s="1883"/>
      <c r="P37" s="1883"/>
      <c r="Q37" s="1913"/>
      <c r="R37" s="1913"/>
      <c r="S37" s="1913"/>
      <c r="T37" s="1913"/>
      <c r="U37" s="1913"/>
      <c r="V37" s="1913"/>
      <c r="W37" s="1913"/>
      <c r="X37" s="1913"/>
      <c r="Y37" s="1913"/>
      <c r="Z37" s="1913"/>
      <c r="AA37" s="1913"/>
      <c r="AB37" s="1913"/>
      <c r="AC37" s="1913"/>
      <c r="AD37" s="1885"/>
    </row>
    <row r="38" spans="1:30" s="1915" customFormat="1" ht="40.5" customHeight="1">
      <c r="A38" s="1912"/>
      <c r="B38" s="1916"/>
      <c r="C38" s="1935" t="s">
        <v>32</v>
      </c>
      <c r="D38" s="1935" t="s">
        <v>42</v>
      </c>
      <c r="E38" s="1935" t="s">
        <v>52</v>
      </c>
      <c r="F38" s="1935" t="s">
        <v>61</v>
      </c>
      <c r="G38" s="1935" t="s">
        <v>69</v>
      </c>
      <c r="H38" s="1935" t="s">
        <v>78</v>
      </c>
      <c r="I38" s="1935" t="s">
        <v>86</v>
      </c>
      <c r="J38" s="1935" t="s">
        <v>96</v>
      </c>
      <c r="K38" s="1935" t="s">
        <v>166</v>
      </c>
      <c r="L38" s="1935" t="s">
        <v>174</v>
      </c>
      <c r="M38" s="1935" t="s">
        <v>182</v>
      </c>
      <c r="N38" s="1935" t="s">
        <v>202</v>
      </c>
      <c r="O38" s="1935" t="s">
        <v>215</v>
      </c>
      <c r="P38" s="1935" t="s">
        <v>221</v>
      </c>
      <c r="Q38" s="1935" t="s">
        <v>226</v>
      </c>
      <c r="R38" s="1935" t="s">
        <v>228</v>
      </c>
      <c r="S38" s="1935" t="s">
        <v>232</v>
      </c>
      <c r="T38" s="1935" t="s">
        <v>237</v>
      </c>
      <c r="U38" s="1935" t="s">
        <v>241</v>
      </c>
      <c r="V38" s="1935" t="s">
        <v>246</v>
      </c>
      <c r="W38" s="1913"/>
      <c r="X38" s="1913"/>
      <c r="Y38" s="1913"/>
      <c r="Z38" s="1913"/>
      <c r="AA38" s="1913"/>
      <c r="AB38" s="1913"/>
      <c r="AC38" s="1913"/>
      <c r="AD38" s="1885"/>
    </row>
    <row r="39" spans="1:30" s="1915" customFormat="1" ht="40.5" customHeight="1">
      <c r="A39" s="1912"/>
      <c r="B39" s="1916"/>
      <c r="C39" s="1912"/>
      <c r="D39" s="1912"/>
      <c r="E39" s="1912"/>
      <c r="F39" s="1912"/>
      <c r="G39" s="1912"/>
      <c r="H39" s="1912"/>
      <c r="I39" s="1883"/>
      <c r="J39" s="1912"/>
      <c r="K39" s="1912"/>
      <c r="L39" s="1883"/>
      <c r="M39" s="1883"/>
      <c r="N39" s="1883"/>
      <c r="O39" s="1883"/>
      <c r="P39" s="1883"/>
      <c r="Q39" s="1913"/>
      <c r="R39" s="1913"/>
      <c r="S39" s="1913"/>
      <c r="T39" s="1913"/>
      <c r="U39" s="1913"/>
      <c r="V39" s="1913"/>
      <c r="W39" s="1913"/>
      <c r="X39" s="1913"/>
      <c r="Y39" s="1913"/>
      <c r="Z39" s="1913"/>
      <c r="AA39" s="1913"/>
      <c r="AB39" s="1913"/>
      <c r="AC39" s="1913"/>
      <c r="AD39" s="1885"/>
    </row>
    <row r="40" spans="1:30" s="1915" customFormat="1" ht="40.5" customHeight="1">
      <c r="A40" s="1912"/>
      <c r="B40" s="1916"/>
      <c r="C40" s="1936">
        <v>1</v>
      </c>
      <c r="D40" s="1936" t="s">
        <v>1784</v>
      </c>
      <c r="E40" s="1936" t="s">
        <v>1785</v>
      </c>
      <c r="F40" s="1936" t="s">
        <v>1786</v>
      </c>
      <c r="G40" s="1936" t="s">
        <v>1787</v>
      </c>
      <c r="H40" s="1936" t="s">
        <v>1788</v>
      </c>
      <c r="I40" s="1936" t="s">
        <v>1789</v>
      </c>
      <c r="J40" s="1936" t="s">
        <v>1790</v>
      </c>
      <c r="K40" s="1936" t="s">
        <v>1791</v>
      </c>
      <c r="L40" s="1936" t="s">
        <v>1792</v>
      </c>
      <c r="M40" s="1936" t="s">
        <v>1793</v>
      </c>
      <c r="N40" s="1936" t="s">
        <v>1794</v>
      </c>
      <c r="O40" s="1936" t="s">
        <v>1795</v>
      </c>
      <c r="P40" s="1936" t="s">
        <v>1796</v>
      </c>
      <c r="Q40" s="1936" t="s">
        <v>1797</v>
      </c>
      <c r="R40" s="1936" t="s">
        <v>1798</v>
      </c>
      <c r="S40" s="1936" t="s">
        <v>1799</v>
      </c>
      <c r="T40" s="1936" t="s">
        <v>1800</v>
      </c>
      <c r="U40" s="1936" t="s">
        <v>1801</v>
      </c>
      <c r="V40" s="1936" t="s">
        <v>1802</v>
      </c>
      <c r="W40" s="1913"/>
      <c r="X40" s="1913"/>
      <c r="Y40" s="1913"/>
      <c r="Z40" s="1913"/>
      <c r="AA40" s="1913"/>
      <c r="AB40" s="1913"/>
      <c r="AC40" s="1913"/>
      <c r="AD40" s="1885"/>
    </row>
    <row r="41" spans="1:30" s="1915" customFormat="1" ht="40.5" customHeight="1">
      <c r="A41" s="1912"/>
      <c r="B41" s="1916"/>
      <c r="C41" s="1912"/>
      <c r="D41" s="1912"/>
      <c r="E41" s="1912"/>
      <c r="F41" s="1912"/>
      <c r="G41" s="1912"/>
      <c r="H41" s="1912"/>
      <c r="I41" s="1883"/>
      <c r="J41" s="1912"/>
      <c r="K41" s="1912"/>
      <c r="L41" s="1883"/>
      <c r="M41" s="1883"/>
      <c r="N41" s="1883"/>
      <c r="O41" s="1883"/>
      <c r="P41" s="1883"/>
      <c r="Q41" s="1913"/>
      <c r="R41" s="1913"/>
      <c r="S41" s="1913"/>
      <c r="T41" s="1913"/>
      <c r="U41" s="1913"/>
      <c r="V41" s="1913"/>
      <c r="W41" s="1913"/>
      <c r="X41" s="1913"/>
      <c r="Y41" s="1913"/>
      <c r="Z41" s="1913"/>
      <c r="AA41" s="1913"/>
      <c r="AB41" s="1913"/>
      <c r="AC41" s="1913"/>
      <c r="AD41" s="1885"/>
    </row>
    <row r="42" spans="1:30" s="1915" customFormat="1" ht="40.5" customHeight="1">
      <c r="A42" s="1912"/>
      <c r="B42" s="1916"/>
      <c r="C42" s="1937">
        <v>1</v>
      </c>
      <c r="D42" s="1938">
        <v>2</v>
      </c>
      <c r="E42" s="1937">
        <v>3</v>
      </c>
      <c r="F42" s="1938">
        <v>4</v>
      </c>
      <c r="G42" s="1937">
        <v>5</v>
      </c>
      <c r="H42" s="1938">
        <v>6</v>
      </c>
      <c r="I42" s="1937">
        <v>7</v>
      </c>
      <c r="J42" s="1938">
        <v>8</v>
      </c>
      <c r="K42" s="1937">
        <v>9</v>
      </c>
      <c r="L42" s="1938">
        <v>10</v>
      </c>
      <c r="M42" s="1937">
        <v>11</v>
      </c>
      <c r="N42" s="1938">
        <v>12</v>
      </c>
      <c r="O42" s="1937">
        <v>13</v>
      </c>
      <c r="P42" s="1938">
        <v>14</v>
      </c>
      <c r="Q42" s="1937">
        <v>15</v>
      </c>
      <c r="R42" s="1938">
        <v>16</v>
      </c>
      <c r="S42" s="1937">
        <v>17</v>
      </c>
      <c r="T42" s="1938">
        <v>18</v>
      </c>
      <c r="U42" s="1937">
        <v>19</v>
      </c>
      <c r="V42" s="1938">
        <v>20</v>
      </c>
      <c r="W42" s="1913"/>
      <c r="X42" s="1913"/>
      <c r="Y42" s="1913"/>
      <c r="Z42" s="1913"/>
      <c r="AA42" s="1913"/>
      <c r="AB42" s="1913"/>
      <c r="AC42" s="1913"/>
      <c r="AD42" s="1885"/>
    </row>
    <row r="43" spans="1:30" s="1915" customFormat="1" ht="40.5" customHeight="1">
      <c r="A43" s="1912"/>
      <c r="B43" s="1916"/>
      <c r="C43" s="1912"/>
      <c r="D43" s="1912"/>
      <c r="E43" s="1912"/>
      <c r="F43" s="1912"/>
      <c r="G43" s="1912"/>
      <c r="H43" s="1912"/>
      <c r="I43" s="1883"/>
      <c r="J43" s="1912"/>
      <c r="K43" s="1912"/>
      <c r="L43" s="1883"/>
      <c r="M43" s="1883"/>
      <c r="N43" s="1883"/>
      <c r="O43" s="1883"/>
      <c r="P43" s="1883"/>
      <c r="Q43" s="1913"/>
      <c r="R43" s="1913"/>
      <c r="S43" s="1913"/>
      <c r="T43" s="1913"/>
      <c r="U43" s="1913"/>
      <c r="V43" s="1913"/>
      <c r="W43" s="1913"/>
      <c r="X43" s="1913"/>
      <c r="Y43" s="1913"/>
      <c r="Z43" s="1913"/>
      <c r="AA43" s="1913"/>
      <c r="AB43" s="1913"/>
      <c r="AC43" s="1913"/>
      <c r="AD43" s="1885"/>
    </row>
    <row r="44" spans="1:30" s="1915" customFormat="1" ht="40.5" customHeight="1">
      <c r="A44" s="1912"/>
      <c r="B44" s="1916"/>
      <c r="C44" s="2770" t="s">
        <v>2219</v>
      </c>
      <c r="D44" s="2771"/>
      <c r="E44" s="2771"/>
      <c r="F44" s="2771"/>
      <c r="G44" s="1883"/>
      <c r="H44" s="1883"/>
      <c r="I44" s="1883"/>
      <c r="J44" s="1883"/>
      <c r="K44" s="1883"/>
      <c r="L44" s="2772" t="s">
        <v>2220</v>
      </c>
      <c r="M44" s="1883"/>
      <c r="N44" s="1883"/>
      <c r="O44" s="1883"/>
      <c r="P44" s="1883"/>
      <c r="Q44" s="1913"/>
      <c r="R44" s="2773"/>
      <c r="S44" s="1913"/>
      <c r="T44" s="1913"/>
      <c r="U44" s="1913"/>
      <c r="V44" s="1913"/>
      <c r="W44" s="1913"/>
      <c r="X44" s="1913"/>
      <c r="Y44" s="1913"/>
      <c r="Z44" s="1913"/>
      <c r="AA44" s="1913"/>
      <c r="AB44" s="1913"/>
      <c r="AC44" s="1913"/>
      <c r="AD44" s="1885"/>
    </row>
    <row r="45" spans="1:30" s="1915" customFormat="1" ht="40.5" customHeight="1">
      <c r="A45" s="1912"/>
      <c r="B45" s="1916"/>
      <c r="C45" s="2774" t="s">
        <v>2221</v>
      </c>
      <c r="D45" s="2771"/>
      <c r="E45" s="2771"/>
      <c r="F45" s="2771"/>
      <c r="G45" s="2773"/>
      <c r="H45" s="2775"/>
      <c r="I45" s="2771"/>
      <c r="J45" s="2771"/>
      <c r="K45" s="1912"/>
      <c r="L45" s="1883"/>
      <c r="M45" s="1883"/>
      <c r="N45" s="1883"/>
      <c r="O45" s="1883"/>
      <c r="P45" s="1883"/>
      <c r="Q45" s="1913"/>
      <c r="R45" s="1913"/>
      <c r="S45" s="1913"/>
      <c r="T45" s="1913"/>
      <c r="U45" s="1913"/>
      <c r="V45" s="1913"/>
      <c r="W45" s="1913"/>
      <c r="X45" s="1913"/>
      <c r="Y45" s="1913"/>
      <c r="Z45" s="1913"/>
      <c r="AA45" s="1913"/>
      <c r="AB45" s="1913"/>
      <c r="AC45" s="1913"/>
      <c r="AD45" s="1885"/>
    </row>
    <row r="46" spans="1:30" s="1915" customFormat="1" ht="40.5" customHeight="1">
      <c r="A46" s="1912"/>
      <c r="B46" s="1916"/>
      <c r="C46" s="2776" t="s">
        <v>2222</v>
      </c>
      <c r="D46" s="2771"/>
      <c r="E46" s="2771"/>
      <c r="F46" s="2771"/>
      <c r="G46" s="2773"/>
      <c r="H46" s="2775"/>
      <c r="I46" s="2771"/>
      <c r="J46" s="2771"/>
      <c r="K46" s="1912"/>
      <c r="L46" s="1883"/>
      <c r="M46" s="1883"/>
      <c r="N46" s="1883"/>
      <c r="O46" s="1883"/>
      <c r="P46" s="1883"/>
      <c r="Q46" s="1913"/>
      <c r="R46" s="1913"/>
      <c r="S46" s="1913"/>
      <c r="T46" s="1913"/>
      <c r="U46" s="1913"/>
      <c r="V46" s="1913"/>
      <c r="W46" s="1913"/>
      <c r="X46" s="1913"/>
      <c r="Y46" s="1913"/>
      <c r="Z46" s="1913"/>
      <c r="AA46" s="1913"/>
      <c r="AB46" s="1913"/>
      <c r="AC46" s="1913"/>
      <c r="AD46" s="1885"/>
    </row>
    <row r="47" spans="1:30" s="1915" customFormat="1" ht="40.5" customHeight="1">
      <c r="A47" s="1912"/>
      <c r="B47" s="1916"/>
      <c r="C47" s="1912"/>
      <c r="D47" s="1912"/>
      <c r="E47" s="1912"/>
      <c r="F47" s="1912"/>
      <c r="G47" s="1912"/>
      <c r="H47" s="1912"/>
      <c r="I47" s="1883"/>
      <c r="J47" s="1912"/>
      <c r="K47" s="1912"/>
      <c r="L47" s="1883"/>
      <c r="M47" s="1883"/>
      <c r="N47" s="1883"/>
      <c r="O47" s="1883"/>
      <c r="P47" s="1883"/>
      <c r="Q47" s="1913"/>
      <c r="R47" s="1913"/>
      <c r="S47" s="1913"/>
      <c r="T47" s="1913"/>
      <c r="U47" s="1913"/>
      <c r="V47" s="1913"/>
      <c r="W47" s="1913"/>
      <c r="X47" s="1913"/>
      <c r="Y47" s="1913"/>
      <c r="Z47" s="1913"/>
      <c r="AA47" s="1913"/>
      <c r="AB47" s="1913"/>
      <c r="AC47" s="1913"/>
      <c r="AD47" s="1885"/>
    </row>
    <row r="48" spans="1:30" s="1915" customFormat="1" ht="40.5" customHeight="1">
      <c r="A48" s="1912"/>
      <c r="B48" s="1891" t="s">
        <v>1803</v>
      </c>
      <c r="C48" s="1912"/>
      <c r="D48" s="1912"/>
      <c r="E48" s="1912"/>
      <c r="F48" s="1912"/>
      <c r="G48" s="1912"/>
      <c r="H48" s="1912"/>
      <c r="I48" s="1883"/>
      <c r="J48" s="1912"/>
      <c r="K48" s="1912"/>
      <c r="L48" s="1883"/>
      <c r="M48" s="1883"/>
      <c r="N48" s="1883"/>
      <c r="O48" s="1883"/>
      <c r="P48" s="1883"/>
      <c r="Q48" s="1913"/>
      <c r="R48" s="1891"/>
      <c r="S48" s="1891"/>
      <c r="T48" s="1913"/>
      <c r="U48" s="1913"/>
      <c r="V48" s="1913"/>
      <c r="W48" s="1913"/>
      <c r="X48" s="1913"/>
      <c r="Y48" s="1913"/>
      <c r="Z48" s="1913"/>
      <c r="AA48" s="1913"/>
      <c r="AB48" s="1913"/>
      <c r="AC48" s="1913"/>
      <c r="AD48" s="1885"/>
    </row>
    <row r="49" spans="1:30" s="1915" customFormat="1" ht="40.5" customHeight="1">
      <c r="A49" s="1912"/>
      <c r="B49" s="1939" t="s">
        <v>635</v>
      </c>
      <c r="C49" s="1939" t="s">
        <v>562</v>
      </c>
      <c r="D49" s="1939" t="s">
        <v>577</v>
      </c>
      <c r="E49" s="1939" t="s">
        <v>1804</v>
      </c>
      <c r="F49" s="1939" t="s">
        <v>582</v>
      </c>
      <c r="G49" s="1939" t="s">
        <v>448</v>
      </c>
      <c r="H49" s="1939" t="s">
        <v>568</v>
      </c>
      <c r="I49" s="1939" t="s">
        <v>1805</v>
      </c>
      <c r="J49" s="1939" t="s">
        <v>1806</v>
      </c>
      <c r="K49" s="1939" t="s">
        <v>653</v>
      </c>
      <c r="L49" s="1939" t="s">
        <v>658</v>
      </c>
      <c r="M49" s="1939" t="s">
        <v>659</v>
      </c>
      <c r="N49" s="1939" t="s">
        <v>660</v>
      </c>
      <c r="O49" s="1939" t="s">
        <v>674</v>
      </c>
      <c r="P49" s="1939" t="s">
        <v>1807</v>
      </c>
      <c r="Q49" s="1939" t="s">
        <v>1808</v>
      </c>
      <c r="R49" s="1939" t="s">
        <v>1809</v>
      </c>
      <c r="S49" s="1939" t="s">
        <v>1810</v>
      </c>
      <c r="T49" s="1939" t="s">
        <v>1811</v>
      </c>
      <c r="U49" s="1939" t="s">
        <v>1812</v>
      </c>
      <c r="V49" s="1939"/>
      <c r="W49" s="1939"/>
      <c r="X49" s="1939"/>
      <c r="Y49" s="1939"/>
      <c r="Z49" s="1939"/>
      <c r="AA49" s="1939"/>
      <c r="AB49" s="1913"/>
      <c r="AC49" s="1913"/>
      <c r="AD49" s="1885"/>
    </row>
    <row r="50" spans="1:30" s="1915" customFormat="1" ht="40.5" customHeight="1">
      <c r="A50" s="1912"/>
      <c r="B50" s="1891"/>
      <c r="C50" s="1912"/>
      <c r="D50" s="1912"/>
      <c r="E50" s="1912"/>
      <c r="F50" s="1912"/>
      <c r="G50" s="1912"/>
      <c r="H50" s="1912"/>
      <c r="I50" s="1883"/>
      <c r="J50" s="1912"/>
      <c r="K50" s="1912"/>
      <c r="L50" s="1883"/>
      <c r="M50" s="1883"/>
      <c r="N50" s="1883"/>
      <c r="O50" s="1883"/>
      <c r="P50" s="1883"/>
      <c r="Q50" s="1913"/>
      <c r="R50" s="1891"/>
      <c r="S50" s="2777"/>
      <c r="T50" s="1939"/>
      <c r="U50" s="1939"/>
      <c r="V50" s="1939"/>
      <c r="W50" s="1939"/>
      <c r="X50" s="1939"/>
      <c r="Y50" s="1939"/>
      <c r="Z50" s="1939"/>
      <c r="AA50" s="1939"/>
      <c r="AB50" s="1913"/>
      <c r="AC50" s="1913"/>
      <c r="AD50" s="1885"/>
    </row>
    <row r="51" spans="1:30" s="1915" customFormat="1" ht="40.5" customHeight="1">
      <c r="A51" s="1912"/>
      <c r="B51" s="1916"/>
      <c r="C51" s="1940" t="s">
        <v>1814</v>
      </c>
      <c r="D51" s="1941"/>
      <c r="E51" s="1913"/>
      <c r="F51" s="1942" t="s">
        <v>1815</v>
      </c>
      <c r="G51" s="1943"/>
      <c r="H51" s="1943"/>
      <c r="I51" s="1943"/>
      <c r="J51" s="1943"/>
      <c r="K51" s="1943"/>
      <c r="L51" s="1943"/>
      <c r="M51" s="1913"/>
      <c r="N51" s="1913"/>
      <c r="O51" s="1883"/>
      <c r="P51" s="1883"/>
      <c r="Q51" s="1913"/>
      <c r="R51" s="1913"/>
      <c r="S51" s="2777"/>
      <c r="T51" s="1939"/>
      <c r="U51" s="1939"/>
      <c r="V51" s="1939"/>
      <c r="W51" s="1939"/>
      <c r="X51" s="1939"/>
      <c r="Y51" s="1939"/>
      <c r="Z51" s="1939"/>
      <c r="AA51" s="1939"/>
      <c r="AB51" s="1913"/>
      <c r="AC51" s="1913"/>
      <c r="AD51" s="1885"/>
    </row>
    <row r="52" spans="1:30" s="1915" customFormat="1" ht="40.5" customHeight="1">
      <c r="A52" s="1912"/>
      <c r="B52" s="1916"/>
      <c r="C52" s="1944">
        <v>3</v>
      </c>
      <c r="D52" s="1941"/>
      <c r="E52" s="1912"/>
      <c r="F52" s="1912"/>
      <c r="G52" s="1912"/>
      <c r="H52" s="1883"/>
      <c r="I52" s="1883"/>
      <c r="J52" s="1883"/>
      <c r="K52" s="1883"/>
      <c r="L52" s="1883"/>
      <c r="M52" s="1883"/>
      <c r="N52" s="1883"/>
      <c r="O52" s="1883"/>
      <c r="P52" s="1883"/>
      <c r="Q52" s="1913"/>
      <c r="R52" s="1913"/>
      <c r="S52" s="2777"/>
      <c r="T52" s="1939"/>
      <c r="U52" s="1939"/>
      <c r="V52" s="1939"/>
      <c r="W52" s="1939"/>
      <c r="X52" s="1939"/>
      <c r="Y52" s="1939"/>
      <c r="Z52" s="1939"/>
      <c r="AA52" s="1939"/>
      <c r="AB52" s="1913"/>
      <c r="AC52" s="1913"/>
      <c r="AD52" s="1885"/>
    </row>
    <row r="53" spans="1:30" s="1915" customFormat="1" ht="40.5" customHeight="1">
      <c r="A53" s="1912"/>
      <c r="B53" s="1916"/>
      <c r="C53" s="1912"/>
      <c r="D53" s="1912"/>
      <c r="E53" s="1912"/>
      <c r="F53" s="1912"/>
      <c r="G53" s="1912"/>
      <c r="H53" s="1948" t="s">
        <v>1818</v>
      </c>
      <c r="I53" s="1949"/>
      <c r="J53" s="1949"/>
      <c r="K53" s="1912"/>
      <c r="L53" s="1883"/>
      <c r="M53" s="1883"/>
      <c r="N53" s="1950" t="s">
        <v>559</v>
      </c>
      <c r="O53" s="1951" t="s">
        <v>550</v>
      </c>
      <c r="P53" s="1952" t="s">
        <v>451</v>
      </c>
      <c r="Q53" s="1913"/>
      <c r="R53" s="1913"/>
      <c r="S53" s="2777"/>
      <c r="T53" s="1939"/>
      <c r="U53" s="1939"/>
      <c r="V53" s="1939"/>
      <c r="W53" s="1939"/>
      <c r="X53" s="1939"/>
      <c r="Y53" s="1939"/>
      <c r="Z53" s="1939"/>
      <c r="AA53" s="1939"/>
      <c r="AB53" s="1913"/>
      <c r="AC53" s="1913"/>
      <c r="AD53" s="1885"/>
    </row>
    <row r="54" spans="1:30" s="1915" customFormat="1" ht="40.5" customHeight="1">
      <c r="A54" s="1912"/>
      <c r="B54" s="1916"/>
      <c r="C54" s="1953" t="s">
        <v>1819</v>
      </c>
      <c r="D54" s="1912"/>
      <c r="E54" s="1954"/>
      <c r="F54" s="1912"/>
      <c r="G54" s="1912"/>
      <c r="H54" s="1955" t="s">
        <v>1820</v>
      </c>
      <c r="I54" s="1955" t="s">
        <v>1821</v>
      </c>
      <c r="J54" s="1955" t="s">
        <v>1822</v>
      </c>
      <c r="K54" s="1939" t="s">
        <v>1823</v>
      </c>
      <c r="L54" s="1913"/>
      <c r="M54" s="1913"/>
      <c r="N54" s="1953" t="s">
        <v>1824</v>
      </c>
      <c r="O54" s="1913"/>
      <c r="P54" s="1913"/>
      <c r="Q54" s="1913"/>
      <c r="R54" s="1913"/>
      <c r="S54" s="2777"/>
      <c r="T54" s="1939"/>
      <c r="U54" s="1939"/>
      <c r="V54" s="1939"/>
      <c r="W54" s="1939"/>
      <c r="X54" s="1939"/>
      <c r="Y54" s="1939"/>
      <c r="Z54" s="1939"/>
      <c r="AA54" s="1939"/>
      <c r="AB54" s="1913"/>
      <c r="AC54" s="1913"/>
      <c r="AD54" s="1885"/>
    </row>
    <row r="55" spans="1:30" s="1915" customFormat="1" ht="40.5" customHeight="1">
      <c r="A55" s="1912"/>
      <c r="B55" s="1916"/>
      <c r="C55" s="1953" t="s">
        <v>1827</v>
      </c>
      <c r="D55" s="1912"/>
      <c r="E55" s="1954"/>
      <c r="F55" s="1912"/>
      <c r="G55" s="1912"/>
      <c r="H55" s="1955" t="s">
        <v>1828</v>
      </c>
      <c r="I55" s="1955" t="s">
        <v>1829</v>
      </c>
      <c r="J55" s="1955" t="s">
        <v>1830</v>
      </c>
      <c r="K55" s="1939" t="s">
        <v>654</v>
      </c>
      <c r="L55" s="1883"/>
      <c r="M55" s="1883"/>
      <c r="N55" s="1950" t="s">
        <v>253</v>
      </c>
      <c r="O55" s="1951" t="s">
        <v>450</v>
      </c>
      <c r="P55" s="1951" t="s">
        <v>548</v>
      </c>
      <c r="Q55" s="1913"/>
      <c r="R55" s="1913"/>
      <c r="S55" s="2777"/>
      <c r="T55" s="1939"/>
      <c r="U55" s="1939"/>
      <c r="V55" s="1939"/>
      <c r="W55" s="1939"/>
      <c r="X55" s="1939"/>
      <c r="Y55" s="1939"/>
      <c r="Z55" s="1939"/>
      <c r="AA55" s="1939"/>
      <c r="AB55" s="1913"/>
      <c r="AC55" s="1913"/>
      <c r="AD55" s="1885"/>
    </row>
    <row r="56" spans="1:30" s="1915" customFormat="1" ht="40.5" customHeight="1">
      <c r="A56" s="1912"/>
      <c r="B56" s="1916"/>
      <c r="C56" s="1953"/>
      <c r="D56" s="1912"/>
      <c r="E56" s="1953"/>
      <c r="F56" s="1958"/>
      <c r="G56" s="1953"/>
      <c r="H56" s="1953"/>
      <c r="I56" s="1912"/>
      <c r="J56" s="1912"/>
      <c r="K56" s="1912"/>
      <c r="L56" s="1912"/>
      <c r="M56" s="1912"/>
      <c r="N56" s="1912"/>
      <c r="O56" s="1912"/>
      <c r="P56" s="1913"/>
      <c r="Q56" s="1913"/>
      <c r="R56" s="1913"/>
      <c r="S56" s="2777"/>
      <c r="T56" s="1939"/>
      <c r="U56" s="1939"/>
      <c r="V56" s="1939"/>
      <c r="W56" s="1939"/>
      <c r="X56" s="1939"/>
      <c r="Y56" s="1939"/>
      <c r="Z56" s="1939"/>
      <c r="AA56" s="1939"/>
      <c r="AB56" s="1913"/>
      <c r="AC56" s="1913"/>
      <c r="AD56" s="1885"/>
    </row>
    <row r="57" spans="1:30" s="1914" customFormat="1" ht="44.25" customHeight="1">
      <c r="A57" s="2616"/>
      <c r="B57" s="2617"/>
      <c r="C57" s="2618"/>
      <c r="D57" s="2619"/>
      <c r="E57" s="2619"/>
      <c r="F57" s="2620"/>
      <c r="G57" s="2620"/>
      <c r="H57" s="2620"/>
      <c r="I57" s="2620"/>
      <c r="J57" s="2621"/>
      <c r="K57" s="2618"/>
      <c r="L57" s="2618"/>
      <c r="M57" s="2618"/>
      <c r="N57" s="2618"/>
      <c r="O57" s="2618"/>
      <c r="P57" s="2618"/>
      <c r="Q57" s="2618"/>
      <c r="R57" s="2618"/>
      <c r="S57" s="2618"/>
      <c r="T57" s="2618"/>
      <c r="U57" s="2618"/>
      <c r="V57" s="2618"/>
      <c r="W57" s="2618"/>
      <c r="X57" s="2618"/>
      <c r="Y57" s="2618"/>
      <c r="Z57" s="2618"/>
      <c r="AA57" s="2618"/>
      <c r="AB57" s="2618"/>
      <c r="AC57" s="2618"/>
      <c r="AD57" s="1885"/>
    </row>
    <row r="58" spans="1:30" s="1915" customFormat="1" ht="39.950000000000003" customHeight="1">
      <c r="A58" s="1912"/>
      <c r="B58" s="2659"/>
      <c r="C58" s="1962"/>
      <c r="D58" s="1965"/>
      <c r="E58" s="1965"/>
      <c r="F58" s="1965"/>
      <c r="G58" s="1965"/>
      <c r="H58" s="1965"/>
      <c r="I58" s="1965"/>
      <c r="J58" s="1965"/>
      <c r="K58" s="1965"/>
      <c r="L58" s="1883"/>
      <c r="M58" s="1883"/>
      <c r="N58" s="1883"/>
      <c r="O58" s="1883"/>
      <c r="P58" s="1883"/>
      <c r="Q58" s="1913"/>
      <c r="R58" s="1913"/>
      <c r="S58" s="1913"/>
      <c r="T58" s="1913"/>
      <c r="U58" s="1913"/>
      <c r="V58" s="1913"/>
      <c r="W58" s="1913"/>
      <c r="X58" s="1913"/>
      <c r="Y58" s="1913"/>
      <c r="Z58" s="1913"/>
      <c r="AA58" s="1913"/>
      <c r="AB58" s="1913"/>
      <c r="AC58" s="1913"/>
      <c r="AD58" s="1885"/>
    </row>
    <row r="59" spans="1:30" s="1914" customFormat="1" ht="39.950000000000003" customHeight="1">
      <c r="A59" s="1912"/>
      <c r="B59" s="2659"/>
      <c r="C59" s="2660" t="s">
        <v>1758</v>
      </c>
      <c r="D59" s="2778" t="s">
        <v>1759</v>
      </c>
      <c r="E59" s="2778"/>
      <c r="F59" s="2778"/>
      <c r="G59" s="2778"/>
      <c r="H59" s="2778"/>
      <c r="I59" s="2778"/>
      <c r="J59" s="2778"/>
      <c r="K59" s="2778"/>
      <c r="L59" s="2778"/>
      <c r="M59" s="2778"/>
      <c r="N59" s="1913"/>
      <c r="O59" s="1913"/>
      <c r="P59" s="1913"/>
      <c r="Q59" s="1913"/>
      <c r="R59" s="1913"/>
      <c r="S59" s="1913"/>
      <c r="T59" s="1913"/>
      <c r="U59" s="1913"/>
      <c r="V59" s="1913"/>
      <c r="W59" s="1913"/>
      <c r="X59" s="1913"/>
      <c r="Y59" s="1913"/>
      <c r="Z59" s="1913"/>
      <c r="AA59" s="1913"/>
      <c r="AB59" s="1913"/>
      <c r="AC59" s="1913"/>
      <c r="AD59" s="1885"/>
    </row>
    <row r="60" spans="1:30" s="1914" customFormat="1" ht="39.950000000000003" customHeight="1">
      <c r="A60" s="1912"/>
      <c r="B60" s="2659"/>
      <c r="C60" s="2779" t="s">
        <v>2223</v>
      </c>
      <c r="D60" s="2779"/>
      <c r="E60" s="1913"/>
      <c r="F60" s="1913"/>
      <c r="G60" s="1913"/>
      <c r="H60" s="1913"/>
      <c r="I60" s="1913"/>
      <c r="J60" s="1913"/>
      <c r="K60" s="1913"/>
      <c r="L60" s="1913"/>
      <c r="M60" s="1913"/>
      <c r="N60" s="1913"/>
      <c r="O60" s="1913"/>
      <c r="P60" s="1913"/>
      <c r="Q60" s="1913"/>
      <c r="R60" s="1913"/>
      <c r="S60" s="1913"/>
      <c r="T60" s="1913"/>
      <c r="U60" s="1913"/>
      <c r="V60" s="1913"/>
      <c r="W60" s="1913"/>
      <c r="X60" s="1913"/>
      <c r="Y60" s="1913"/>
      <c r="Z60" s="1913"/>
      <c r="AA60" s="1913"/>
      <c r="AB60" s="1913"/>
      <c r="AC60" s="1913"/>
      <c r="AD60" s="1885"/>
    </row>
    <row r="61" spans="1:30" s="1915" customFormat="1" ht="36.75" customHeight="1">
      <c r="A61" s="1912"/>
      <c r="B61" s="2659"/>
      <c r="C61" s="1962"/>
      <c r="D61" s="1965"/>
      <c r="E61" s="1965"/>
      <c r="F61" s="1965"/>
      <c r="G61" s="1965"/>
      <c r="H61" s="1965"/>
      <c r="I61" s="1965"/>
      <c r="J61" s="1965"/>
      <c r="K61" s="1965"/>
      <c r="L61" s="1883"/>
      <c r="M61" s="1883"/>
      <c r="N61" s="1883"/>
      <c r="O61" s="1883"/>
      <c r="P61" s="1883"/>
      <c r="Q61" s="1913"/>
      <c r="R61" s="1913"/>
      <c r="S61" s="1913"/>
      <c r="T61" s="1913"/>
      <c r="U61" s="1913"/>
      <c r="V61" s="1913"/>
      <c r="W61" s="1913"/>
      <c r="X61" s="1913"/>
      <c r="Y61" s="1913"/>
      <c r="Z61" s="1913"/>
      <c r="AA61" s="1913"/>
      <c r="AB61" s="1913"/>
      <c r="AC61" s="1913"/>
      <c r="AD61" s="1885"/>
    </row>
    <row r="62" spans="1:30" s="1914" customFormat="1" ht="39.950000000000003" customHeight="1">
      <c r="A62" s="1912"/>
      <c r="B62" s="2661" t="s">
        <v>436</v>
      </c>
      <c r="C62" s="1912"/>
      <c r="D62" s="1912"/>
      <c r="E62" s="1912"/>
      <c r="F62" s="1912"/>
      <c r="G62" s="1912"/>
      <c r="H62" s="1912"/>
      <c r="I62" s="1912"/>
      <c r="J62" s="1912"/>
      <c r="K62" s="1912"/>
      <c r="L62" s="1912"/>
      <c r="M62" s="1912"/>
      <c r="N62" s="1912"/>
      <c r="O62" s="1912"/>
      <c r="P62" s="1912"/>
      <c r="Q62" s="1912"/>
      <c r="R62" s="1912"/>
      <c r="S62" s="1913"/>
      <c r="T62" s="1913"/>
      <c r="U62" s="1913"/>
      <c r="V62" s="1913"/>
      <c r="W62" s="1913"/>
      <c r="X62" s="1913"/>
      <c r="Y62" s="1913"/>
      <c r="Z62" s="1913"/>
      <c r="AA62" s="1913"/>
      <c r="AB62" s="1913"/>
      <c r="AC62" s="1913"/>
      <c r="AD62" s="1885"/>
    </row>
    <row r="63" spans="1:30" s="1914" customFormat="1" ht="39.950000000000003" customHeight="1">
      <c r="A63" s="1912"/>
      <c r="B63" s="2662" t="s">
        <v>437</v>
      </c>
      <c r="C63" s="1912"/>
      <c r="D63" s="1912"/>
      <c r="E63" s="1912"/>
      <c r="F63" s="1912"/>
      <c r="G63" s="1912"/>
      <c r="H63" s="1912"/>
      <c r="I63" s="1912"/>
      <c r="J63" s="1912"/>
      <c r="K63" s="1912"/>
      <c r="L63" s="1912"/>
      <c r="M63" s="1912"/>
      <c r="N63" s="1912"/>
      <c r="O63" s="1912"/>
      <c r="P63" s="1912"/>
      <c r="Q63" s="1912"/>
      <c r="R63" s="1912"/>
      <c r="S63" s="1913"/>
      <c r="T63" s="1913"/>
      <c r="U63" s="1913"/>
      <c r="V63" s="1913"/>
      <c r="W63" s="1913"/>
      <c r="X63" s="1913"/>
      <c r="Y63" s="1913"/>
      <c r="Z63" s="1913"/>
      <c r="AA63" s="1913"/>
      <c r="AB63" s="1913"/>
      <c r="AC63" s="1913"/>
      <c r="AD63" s="1885"/>
    </row>
    <row r="64" spans="1:30" s="1915" customFormat="1" ht="39.950000000000003" customHeight="1">
      <c r="A64" s="1912"/>
      <c r="B64" s="2663" t="s">
        <v>1760</v>
      </c>
      <c r="C64" s="2664"/>
      <c r="D64" s="1912"/>
      <c r="E64" s="1912"/>
      <c r="F64" s="1912"/>
      <c r="G64" s="1912"/>
      <c r="H64" s="1912"/>
      <c r="I64" s="1883"/>
      <c r="J64" s="1912"/>
      <c r="K64" s="1912"/>
      <c r="L64" s="1883"/>
      <c r="M64" s="1883"/>
      <c r="N64" s="1883"/>
      <c r="O64" s="1883"/>
      <c r="P64" s="1883"/>
      <c r="Q64" s="1913"/>
      <c r="R64" s="1913"/>
      <c r="S64" s="1913"/>
      <c r="T64" s="1913"/>
      <c r="U64" s="1913"/>
      <c r="V64" s="1913"/>
      <c r="W64" s="2637"/>
      <c r="X64" s="1913"/>
      <c r="Y64" s="2665"/>
      <c r="Z64" s="1913"/>
      <c r="AA64" s="1913"/>
      <c r="AB64" s="1913"/>
      <c r="AC64" s="1913"/>
      <c r="AD64" s="1885"/>
    </row>
    <row r="65" spans="1:30" s="1915" customFormat="1" ht="39.950000000000003" customHeight="1">
      <c r="A65" s="1912"/>
      <c r="B65" s="1916"/>
      <c r="C65" s="1912"/>
      <c r="D65" s="1912"/>
      <c r="E65" s="1912"/>
      <c r="F65" s="1912"/>
      <c r="G65" s="1912"/>
      <c r="H65" s="1912"/>
      <c r="I65" s="1883"/>
      <c r="J65" s="1912"/>
      <c r="K65" s="1912"/>
      <c r="L65" s="1883"/>
      <c r="M65" s="1883"/>
      <c r="N65" s="1883"/>
      <c r="O65" s="1883"/>
      <c r="P65" s="1883"/>
      <c r="Q65" s="1913"/>
      <c r="R65" s="1913"/>
      <c r="S65" s="1913"/>
      <c r="T65" s="1913"/>
      <c r="U65" s="1913"/>
      <c r="V65" s="1913"/>
      <c r="W65" s="1913"/>
      <c r="X65" s="1913"/>
      <c r="Y65" s="1913"/>
      <c r="Z65" s="1913"/>
      <c r="AA65" s="1913"/>
      <c r="AB65" s="1913"/>
      <c r="AC65" s="1913"/>
      <c r="AD65" s="1885"/>
    </row>
    <row r="66" spans="1:30" s="1915" customFormat="1" ht="39.950000000000003" customHeight="1">
      <c r="A66" s="1912"/>
      <c r="B66" s="1891" t="s">
        <v>1833</v>
      </c>
      <c r="C66" s="1962"/>
      <c r="D66" s="1962"/>
      <c r="E66" s="1962"/>
      <c r="F66" s="1962"/>
      <c r="G66" s="1962"/>
      <c r="H66" s="1963"/>
      <c r="I66" s="1963"/>
      <c r="J66" s="1963"/>
      <c r="K66" s="1963"/>
      <c r="L66" s="2657"/>
      <c r="M66" s="2657"/>
      <c r="N66" s="2658"/>
      <c r="O66" s="2658"/>
      <c r="P66" s="2658"/>
      <c r="Q66" s="1913"/>
      <c r="R66" s="1913"/>
      <c r="S66" s="1913"/>
      <c r="T66" s="1913"/>
      <c r="U66" s="1913"/>
      <c r="V66" s="1913"/>
      <c r="W66" s="1913"/>
      <c r="X66" s="1913"/>
      <c r="Y66" s="1913"/>
      <c r="Z66" s="1913"/>
      <c r="AA66" s="1913"/>
      <c r="AB66" s="1913"/>
      <c r="AC66" s="1913"/>
      <c r="AD66" s="1885"/>
    </row>
    <row r="67" spans="1:30" s="1915" customFormat="1" ht="39.950000000000003" customHeight="1">
      <c r="A67" s="1912"/>
      <c r="B67" s="1962" t="s">
        <v>1834</v>
      </c>
      <c r="C67" s="1962"/>
      <c r="D67" s="1962"/>
      <c r="E67" s="1962"/>
      <c r="F67" s="1962"/>
      <c r="G67" s="1962"/>
      <c r="H67" s="1962"/>
      <c r="I67" s="1962"/>
      <c r="J67" s="1962"/>
      <c r="K67" s="1962"/>
      <c r="L67" s="1883"/>
      <c r="M67" s="1883"/>
      <c r="N67" s="1883"/>
      <c r="O67" s="1883"/>
      <c r="P67" s="1883"/>
      <c r="Q67" s="1913"/>
      <c r="R67" s="1913"/>
      <c r="S67" s="1913"/>
      <c r="T67" s="1913"/>
      <c r="U67" s="1913"/>
      <c r="V67" s="1913"/>
      <c r="W67" s="1913"/>
      <c r="X67" s="1913"/>
      <c r="Y67" s="1913"/>
      <c r="Z67" s="1913"/>
      <c r="AA67" s="1913"/>
      <c r="AB67" s="1913"/>
      <c r="AC67" s="1913"/>
      <c r="AD67" s="1885"/>
    </row>
    <row r="68" spans="1:30" s="1915" customFormat="1" ht="39.950000000000003" customHeight="1">
      <c r="A68" s="2660" t="s">
        <v>1758</v>
      </c>
      <c r="B68" s="1962"/>
      <c r="C68" s="3335" t="s">
        <v>1835</v>
      </c>
      <c r="D68" s="3335"/>
      <c r="E68" s="3335"/>
      <c r="F68" s="3335"/>
      <c r="G68" s="3335"/>
      <c r="H68" s="3335"/>
      <c r="I68" s="3335"/>
      <c r="J68" s="3335"/>
      <c r="K68" s="3335"/>
      <c r="L68" s="1883"/>
      <c r="M68" s="1883"/>
      <c r="N68" s="1883"/>
      <c r="O68" s="1883"/>
      <c r="P68" s="1883"/>
      <c r="Q68" s="1913"/>
      <c r="R68" s="1913"/>
      <c r="S68" s="1913"/>
      <c r="T68" s="1913"/>
      <c r="U68" s="1913"/>
      <c r="V68" s="1913"/>
      <c r="W68" s="1913"/>
      <c r="X68" s="1913"/>
      <c r="Y68" s="1913"/>
      <c r="Z68" s="1913"/>
      <c r="AA68" s="1913"/>
      <c r="AB68" s="1913"/>
      <c r="AC68" s="1913"/>
      <c r="AD68" s="1885"/>
    </row>
    <row r="69" spans="1:30" s="1915" customFormat="1" ht="39.950000000000003" customHeight="1">
      <c r="A69" s="2660" t="s">
        <v>2224</v>
      </c>
      <c r="B69" s="3335" t="s">
        <v>1836</v>
      </c>
      <c r="C69" s="3335"/>
      <c r="D69" s="3335"/>
      <c r="E69" s="3335"/>
      <c r="F69" s="3335"/>
      <c r="G69" s="3335"/>
      <c r="H69" s="3335"/>
      <c r="I69" s="3335"/>
      <c r="J69" s="3335"/>
      <c r="K69" s="3335"/>
      <c r="L69" s="3335"/>
      <c r="M69" s="3335"/>
      <c r="N69" s="3335"/>
      <c r="O69" s="3335"/>
      <c r="P69" s="3335"/>
      <c r="Q69" s="3335"/>
      <c r="R69" s="3335"/>
      <c r="S69" s="3335"/>
      <c r="T69" s="3335"/>
      <c r="U69" s="3335"/>
      <c r="V69" s="3335"/>
      <c r="W69" s="1913"/>
      <c r="X69" s="1913"/>
      <c r="Y69" s="1913"/>
      <c r="Z69" s="1913"/>
      <c r="AA69" s="1913"/>
      <c r="AB69" s="1913"/>
      <c r="AC69" s="1913"/>
      <c r="AD69" s="1885"/>
    </row>
    <row r="70" spans="1:30" s="1915" customFormat="1" ht="39.950000000000003" customHeight="1">
      <c r="A70" s="1912"/>
      <c r="B70" s="1916"/>
      <c r="C70" s="1912"/>
      <c r="D70" s="1912"/>
      <c r="E70" s="1912"/>
      <c r="F70" s="1912"/>
      <c r="G70" s="1912"/>
      <c r="H70" s="1912"/>
      <c r="I70" s="1883"/>
      <c r="J70" s="1912"/>
      <c r="K70" s="1912"/>
      <c r="L70" s="1883"/>
      <c r="M70" s="1883"/>
      <c r="N70" s="1883"/>
      <c r="O70" s="1883"/>
      <c r="P70" s="1883"/>
      <c r="Q70" s="1913"/>
      <c r="R70" s="1913"/>
      <c r="S70" s="1913"/>
      <c r="T70" s="1913"/>
      <c r="U70" s="1913"/>
      <c r="V70" s="1913"/>
      <c r="W70" s="1913"/>
      <c r="X70" s="1913"/>
      <c r="Y70" s="1913"/>
      <c r="Z70" s="1913"/>
      <c r="AA70" s="1913"/>
      <c r="AB70" s="1913"/>
      <c r="AC70" s="1913"/>
      <c r="AD70" s="1885"/>
    </row>
    <row r="71" spans="1:30" s="1885" customFormat="1" ht="12.75"/>
    <row r="72" spans="1:30" s="1885" customFormat="1" ht="12.75"/>
    <row r="73" spans="1:30" s="1885" customFormat="1" ht="12.75"/>
    <row r="74" spans="1:30" s="1885" customFormat="1" ht="12.75"/>
    <row r="75" spans="1:30" s="1885" customFormat="1" ht="12.75"/>
    <row r="76" spans="1:30" s="1885" customFormat="1" ht="12.75"/>
    <row r="77" spans="1:30" s="1885" customFormat="1" ht="12.75"/>
    <row r="78" spans="1:30" s="1885" customFormat="1" ht="12.75"/>
    <row r="79" spans="1:30" s="1885" customFormat="1" ht="12.75"/>
    <row r="80" spans="1:30" s="1885" customFormat="1" ht="12.75"/>
    <row r="81" s="1885" customFormat="1" ht="12.75"/>
    <row r="82" s="1885" customFormat="1" ht="12.75"/>
    <row r="83" s="1885" customFormat="1" ht="12.75"/>
    <row r="84" s="1885" customFormat="1" ht="12.75"/>
    <row r="85" s="1885" customFormat="1" ht="12.75"/>
    <row r="86" s="1885" customFormat="1" ht="12.75"/>
    <row r="87" s="1885" customFormat="1" ht="12.75"/>
    <row r="88" s="1885" customFormat="1" ht="12.75"/>
    <row r="89" s="1885" customFormat="1" ht="12.75"/>
    <row r="90" s="1885" customFormat="1" ht="12.75"/>
    <row r="91" s="1885" customFormat="1" ht="12.75"/>
    <row r="92" s="1885" customFormat="1" ht="12.75"/>
    <row r="93" s="1885" customFormat="1" ht="12.75"/>
    <row r="94" s="1885" customFormat="1" ht="12.75"/>
    <row r="95" s="1885" customFormat="1" ht="12.75"/>
    <row r="96" s="1885" customFormat="1" ht="12.75"/>
    <row r="97" s="1885" customFormat="1" ht="12.75"/>
    <row r="98" s="1885" customFormat="1" ht="12.75"/>
    <row r="99" s="1885" customFormat="1" ht="12.75"/>
    <row r="100" s="1885" customFormat="1" ht="12.75"/>
    <row r="101" s="1885" customFormat="1" ht="12.75"/>
    <row r="102" s="1885" customFormat="1" ht="12.75"/>
    <row r="103" s="1885" customFormat="1" ht="12.75"/>
    <row r="104" s="1885" customFormat="1" ht="12.75"/>
    <row r="105" s="1885" customFormat="1" ht="12.75"/>
    <row r="106" s="1885" customFormat="1" ht="12.75"/>
    <row r="107" s="1885" customFormat="1" ht="12.75"/>
    <row r="108" s="1885" customFormat="1" ht="12.75"/>
    <row r="109" s="1885" customFormat="1" ht="12.75"/>
    <row r="110" s="1885" customFormat="1" ht="12.75"/>
    <row r="111" s="1885" customFormat="1" ht="12.75"/>
    <row r="112" s="1885" customFormat="1" ht="12.75"/>
    <row r="113" s="1885" customFormat="1" ht="12.75"/>
    <row r="114" s="1885" customFormat="1" ht="12.75"/>
    <row r="115" s="1885" customFormat="1" ht="12.75"/>
    <row r="116" s="1885" customFormat="1" ht="12.75"/>
    <row r="117" s="1885" customFormat="1" ht="12.75"/>
    <row r="118" s="1885" customFormat="1" ht="12.75"/>
    <row r="119" s="1885" customFormat="1" ht="12.75"/>
    <row r="120" s="1885" customFormat="1" ht="12.75"/>
    <row r="121" s="1885" customFormat="1" ht="12.75"/>
    <row r="122" s="1885" customFormat="1" ht="12.75"/>
    <row r="123" s="1885" customFormat="1" ht="12.75"/>
    <row r="124" s="1885" customFormat="1" ht="12.75"/>
    <row r="125" s="1885" customFormat="1" ht="12.75"/>
    <row r="126" s="1885" customFormat="1" ht="12.75"/>
    <row r="127" s="1885" customFormat="1" ht="12.75"/>
    <row r="128" s="1885" customFormat="1" ht="12.75"/>
    <row r="129" s="1885" customFormat="1" ht="12.75"/>
    <row r="130" s="1885" customFormat="1" ht="12.75"/>
    <row r="131" s="1885" customFormat="1" ht="12.75"/>
    <row r="132" s="1885" customFormat="1" ht="12.75"/>
    <row r="133" s="1885" customFormat="1" ht="12.75"/>
    <row r="134" s="1885" customFormat="1" ht="12.75"/>
    <row r="135" s="1885" customFormat="1" ht="12.75"/>
    <row r="136" s="1885" customFormat="1" ht="12.75"/>
    <row r="137" s="1885" customFormat="1" ht="12.75"/>
    <row r="138" s="1885" customFormat="1" ht="12.75"/>
    <row r="139" s="1885" customFormat="1" ht="12.75"/>
    <row r="140" s="1885" customFormat="1" ht="12.75"/>
    <row r="141" s="1885" customFormat="1" ht="12.75"/>
    <row r="142" s="1885" customFormat="1" ht="12.75"/>
    <row r="143" s="1885" customFormat="1" ht="12.75"/>
    <row r="144" s="1885" customFormat="1" ht="12.75"/>
    <row r="145" s="1885" customFormat="1" ht="12.75"/>
    <row r="146" s="1885" customFormat="1" ht="12.75"/>
    <row r="147" s="1885" customFormat="1" ht="12.75"/>
    <row r="148" s="1885" customFormat="1" ht="12.75"/>
    <row r="149" s="1885" customFormat="1" ht="12.75"/>
    <row r="150" s="1885" customFormat="1" ht="12.75"/>
    <row r="151" s="1885" customFormat="1" ht="12.75"/>
    <row r="152" s="1885" customFormat="1" ht="12.75"/>
    <row r="153" s="1885" customFormat="1" ht="12.75"/>
    <row r="154" s="1885" customFormat="1" ht="12.75"/>
    <row r="155" s="1885" customFormat="1" ht="12.75"/>
    <row r="156" s="1885" customFormat="1" ht="12.75"/>
    <row r="157" s="1885" customFormat="1" ht="12.75"/>
    <row r="158" s="1885" customFormat="1" ht="12.75"/>
    <row r="159" s="1885" customFormat="1" ht="12.75"/>
    <row r="160" s="1885" customFormat="1" ht="12.75"/>
    <row r="161" s="1885" customFormat="1" ht="12.75"/>
    <row r="162" s="1885" customFormat="1" ht="12.75"/>
    <row r="163" s="1885" customFormat="1" ht="12.75"/>
    <row r="164" s="1885" customFormat="1" ht="12.75"/>
    <row r="165" s="1885" customFormat="1" ht="12.75"/>
    <row r="166" s="1885" customFormat="1" ht="12.75"/>
    <row r="167" s="1885" customFormat="1" ht="12.75"/>
    <row r="168" s="1885" customFormat="1" ht="12.75"/>
    <row r="169" s="1885" customFormat="1" ht="12.75"/>
    <row r="170" s="1885" customFormat="1" ht="12.75"/>
    <row r="171" s="1885" customFormat="1" ht="12.75"/>
    <row r="172" s="1885" customFormat="1" ht="12.75"/>
    <row r="173" s="1885" customFormat="1" ht="12.75"/>
    <row r="174" s="1885" customFormat="1" ht="12.75"/>
    <row r="175" s="1885" customFormat="1" ht="12.75"/>
    <row r="176" s="1885" customFormat="1" ht="12.75"/>
    <row r="177" s="1885" customFormat="1" ht="12.75"/>
    <row r="178" s="1885" customFormat="1" ht="12.75"/>
    <row r="179" s="1885" customFormat="1" ht="12.75"/>
    <row r="180" s="1885" customFormat="1" ht="12.75"/>
    <row r="181" s="1885" customFormat="1" ht="12.75"/>
    <row r="182" s="1885" customFormat="1" ht="12.75"/>
    <row r="183" s="1885" customFormat="1" ht="12.75"/>
    <row r="184" s="1885" customFormat="1" ht="12.75"/>
    <row r="185" s="1885" customFormat="1" ht="12.75"/>
    <row r="186" s="1885" customFormat="1" ht="12.75"/>
    <row r="187" s="1885" customFormat="1" ht="12.75"/>
    <row r="188" s="1885" customFormat="1" ht="12.75"/>
    <row r="189" s="1885" customFormat="1" ht="12.75"/>
    <row r="190" s="1885" customFormat="1" ht="12.75"/>
    <row r="191" s="1885" customFormat="1" ht="12.75"/>
    <row r="192" s="1885" customFormat="1" ht="12.75"/>
    <row r="193" s="1885" customFormat="1" ht="12.75"/>
    <row r="194" s="1885" customFormat="1" ht="12.75"/>
    <row r="195" s="1885" customFormat="1" ht="12.75"/>
    <row r="196" s="1885" customFormat="1" ht="12.75"/>
    <row r="197" s="1885" customFormat="1" ht="12.75"/>
    <row r="198" s="1885" customFormat="1" ht="12.75"/>
    <row r="199" s="1885" customFormat="1" ht="12.75"/>
    <row r="200" s="1885" customFormat="1" ht="12.75"/>
    <row r="201" s="1885" customFormat="1" ht="12.75"/>
    <row r="202" s="1885" customFormat="1" ht="12.75"/>
    <row r="203" s="1885" customFormat="1" ht="12.75"/>
    <row r="204" s="1885" customFormat="1" ht="12.75"/>
    <row r="205" s="1885" customFormat="1" ht="12.75"/>
    <row r="206" s="1885" customFormat="1" ht="12.75"/>
    <row r="207" s="1885" customFormat="1" ht="12.75"/>
    <row r="208" s="1885" customFormat="1" ht="12.75"/>
    <row r="209" s="1885" customFormat="1" ht="12.75"/>
    <row r="210" s="1885" customFormat="1" ht="12.75"/>
    <row r="211" s="1885" customFormat="1" ht="12.75"/>
    <row r="212" s="1885" customFormat="1" ht="12.75"/>
    <row r="213" s="1885" customFormat="1" ht="12.75"/>
    <row r="214" s="1885" customFormat="1" ht="12.75"/>
    <row r="215" s="1885" customFormat="1" ht="12.75"/>
    <row r="216" s="1885" customFormat="1" ht="12.75"/>
    <row r="217" s="1885" customFormat="1" ht="12.75"/>
    <row r="218" s="1885" customFormat="1" ht="12.75"/>
    <row r="219" s="1885" customFormat="1" ht="12.75"/>
    <row r="220" s="1885" customFormat="1" ht="12.75"/>
    <row r="221" s="1885" customFormat="1" ht="12.75"/>
    <row r="222" s="1885" customFormat="1" ht="12.75"/>
    <row r="223" s="1885" customFormat="1" ht="12.75"/>
    <row r="224" s="1885" customFormat="1" ht="12.75"/>
    <row r="225" s="1885" customFormat="1" ht="12.75"/>
    <row r="226" s="1885" customFormat="1" ht="12.75"/>
    <row r="227" s="1885" customFormat="1" ht="12.75"/>
    <row r="228" s="1885" customFormat="1" ht="12.75"/>
    <row r="229" s="1885" customFormat="1" ht="12.75"/>
    <row r="230" s="1885" customFormat="1" ht="12.75"/>
    <row r="231" s="1885" customFormat="1" ht="12.75"/>
    <row r="232" s="1885" customFormat="1" ht="12.75"/>
    <row r="233" s="1885" customFormat="1" ht="12.75"/>
    <row r="234" s="1885" customFormat="1" ht="12.75"/>
    <row r="235" s="1885" customFormat="1" ht="12.75"/>
    <row r="236" s="1885" customFormat="1" ht="12.75"/>
    <row r="237" s="1885" customFormat="1" ht="12.75"/>
    <row r="238" s="1885" customFormat="1" ht="12.75"/>
    <row r="239" s="1885" customFormat="1" ht="12.75"/>
    <row r="240" s="1885" customFormat="1" ht="12.75"/>
    <row r="241" s="1885" customFormat="1" ht="12.75"/>
    <row r="242" s="1885" customFormat="1" ht="12.75"/>
    <row r="243" s="1885" customFormat="1" ht="12.75"/>
    <row r="244" s="1885" customFormat="1" ht="12.75"/>
    <row r="245" s="1885" customFormat="1" ht="12.75"/>
    <row r="246" s="1885" customFormat="1" ht="12.75"/>
    <row r="247" s="1885" customFormat="1" ht="12.75"/>
    <row r="248" s="1885" customFormat="1" ht="12.75"/>
    <row r="249" s="1885" customFormat="1" ht="12.75"/>
    <row r="250" s="1885" customFormat="1" ht="12.75"/>
    <row r="251" s="1885" customFormat="1" ht="12.75"/>
    <row r="252" s="1885" customFormat="1" ht="12.75"/>
    <row r="253" s="1885" customFormat="1" ht="12.75"/>
    <row r="254" s="1885" customFormat="1" ht="12.75"/>
    <row r="255" s="1885" customFormat="1" ht="12.75"/>
    <row r="256" s="1885" customFormat="1" ht="12.75"/>
    <row r="257" s="1885" customFormat="1" ht="12.75"/>
    <row r="258" s="1885" customFormat="1" ht="12.75"/>
    <row r="259" s="1885" customFormat="1" ht="12.75"/>
    <row r="260" s="1885" customFormat="1" ht="12.75"/>
    <row r="261" s="1885" customFormat="1" ht="12.75"/>
    <row r="262" s="1885" customFormat="1" ht="12.75"/>
    <row r="263" s="1885" customFormat="1" ht="12.75"/>
    <row r="264" s="1885" customFormat="1" ht="12.75"/>
    <row r="265" s="1885" customFormat="1" ht="12.75"/>
    <row r="266" s="1885" customFormat="1" ht="12.75"/>
    <row r="267" s="1885" customFormat="1" ht="12.75"/>
    <row r="268" s="1885" customFormat="1" ht="12.75"/>
    <row r="269" s="1885" customFormat="1" ht="12.75"/>
    <row r="270" s="1885" customFormat="1" ht="12.75"/>
    <row r="271" s="1885" customFormat="1" ht="12.75"/>
    <row r="272" s="1885" customFormat="1" ht="12.75"/>
    <row r="273" s="1885" customFormat="1" ht="12.75"/>
    <row r="274" s="1885" customFormat="1" ht="12.75"/>
    <row r="275" s="1885" customFormat="1" ht="12.75"/>
    <row r="276" s="1885" customFormat="1" ht="12.75"/>
    <row r="277" s="1885" customFormat="1" ht="12.75"/>
    <row r="278" s="1885" customFormat="1" ht="12.75"/>
    <row r="279" s="1885" customFormat="1" ht="12.75"/>
    <row r="280" s="1885" customFormat="1" ht="12.75"/>
    <row r="281" s="1885" customFormat="1" ht="12.75"/>
    <row r="282" s="1885" customFormat="1" ht="12.75"/>
    <row r="283" s="1885" customFormat="1" ht="12.75"/>
    <row r="284" s="1885" customFormat="1" ht="12.75"/>
    <row r="285" s="1885" customFormat="1" ht="12.75"/>
    <row r="286" s="1885" customFormat="1" ht="12.75"/>
    <row r="287" s="1885" customFormat="1" ht="12.75"/>
    <row r="288" s="1885" customFormat="1" ht="12.75"/>
    <row r="289" s="1885" customFormat="1" ht="12.75"/>
    <row r="290" s="1885" customFormat="1" ht="12.75"/>
    <row r="291" s="1885" customFormat="1" ht="12.75"/>
    <row r="292" s="1885" customFormat="1" ht="12.75"/>
    <row r="293" s="1885" customFormat="1" ht="12.75"/>
    <row r="294" s="1885" customFormat="1" ht="12.75"/>
    <row r="295" s="1885" customFormat="1" ht="12.75"/>
    <row r="296" s="1885" customFormat="1" ht="12.75"/>
    <row r="297" s="1885" customFormat="1" ht="12.75"/>
    <row r="298" s="1885" customFormat="1" ht="12.75"/>
    <row r="299" s="1885" customFormat="1" ht="12.75"/>
    <row r="300" s="1885" customFormat="1" ht="12.75"/>
    <row r="301" s="1885" customFormat="1" ht="12.75"/>
    <row r="302" s="1885" customFormat="1" ht="12.75"/>
    <row r="303" s="1885" customFormat="1" ht="12.75"/>
    <row r="304" s="1885" customFormat="1" ht="12.75"/>
    <row r="305" s="1885" customFormat="1" ht="12.75"/>
    <row r="306" s="1885" customFormat="1" ht="12.75"/>
    <row r="307" s="1885" customFormat="1" ht="12.75"/>
    <row r="308" s="1885" customFormat="1" ht="12.75"/>
    <row r="309" s="1885" customFormat="1" ht="12.75"/>
    <row r="310" s="1885" customFormat="1" ht="12.75"/>
    <row r="311" s="1885" customFormat="1" ht="12.75"/>
    <row r="312" s="1885" customFormat="1" ht="12.75"/>
    <row r="313" s="1885" customFormat="1" ht="12.75"/>
    <row r="314" s="1885" customFormat="1" ht="12.75"/>
    <row r="315" s="1885" customFormat="1" ht="12.75"/>
    <row r="316" s="1885" customFormat="1" ht="12.75"/>
    <row r="317" s="1885" customFormat="1" ht="12.75"/>
    <row r="318" s="1885" customFormat="1" ht="12.75"/>
    <row r="319" s="1885" customFormat="1" ht="12.75"/>
    <row r="320" s="1885" customFormat="1" ht="12.75"/>
    <row r="321" s="1885" customFormat="1" ht="12.75"/>
    <row r="322" s="1885" customFormat="1" ht="12.75"/>
    <row r="323" s="1885" customFormat="1" ht="12.75"/>
    <row r="324" s="1885" customFormat="1" ht="12.75"/>
    <row r="325" s="1885" customFormat="1" ht="12.75"/>
    <row r="326" s="1885" customFormat="1" ht="12.75"/>
    <row r="327" s="1885" customFormat="1" ht="12.75"/>
  </sheetData>
  <mergeCells count="8">
    <mergeCell ref="B69:V69"/>
    <mergeCell ref="N9:N19"/>
    <mergeCell ref="P18:AA19"/>
    <mergeCell ref="N2:Q3"/>
    <mergeCell ref="B21:I21"/>
    <mergeCell ref="B22:I22"/>
    <mergeCell ref="B23:I23"/>
    <mergeCell ref="C68:K68"/>
  </mergeCells>
  <hyperlinks>
    <hyperlink ref="C68" r:id="rId1" display="http://www.excel-downloads.com/forum/111720-space.html" xr:uid="{D20806A0-5FCF-4011-A758-E6C3DC84A1A8}"/>
    <hyperlink ref="B69" r:id="rId2" xr:uid="{7C978EB5-3EAE-4DEB-BA65-DB3509C0D697}"/>
    <hyperlink ref="B59" r:id="rId3" display="Les unités pifométriques" xr:uid="{ABA114CD-190A-4A52-A751-3FF9320D6735}"/>
    <hyperlink ref="D59" r:id="rId4" xr:uid="{5BD12E2B-F95B-4BB7-987C-9D1EFB522C22}"/>
  </hyperlinks>
  <printOptions horizontalCentered="1"/>
  <pageMargins left="0.23622047244094491" right="0.23622047244094491" top="0.74803149606299213" bottom="0.74803149606299213" header="0.31496062992125984" footer="0.31496062992125984"/>
  <pageSetup paperSize="9" scale="41" orientation="portrait" horizontalDpi="300" verticalDpi="300"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B95A-12BA-4737-9A89-70BED19E6E76}">
  <dimension ref="A1:AQ102"/>
  <sheetViews>
    <sheetView showZeros="0" zoomScale="75" zoomScaleNormal="75" workbookViewId="0">
      <selection activeCell="K54" sqref="K54"/>
    </sheetView>
  </sheetViews>
  <sheetFormatPr baseColWidth="10" defaultRowHeight="21"/>
  <cols>
    <col min="1" max="1" width="4" style="2495" customWidth="1"/>
    <col min="2" max="2" width="135.85546875" style="2495" customWidth="1"/>
    <col min="3" max="4" width="24.5703125" style="2495" customWidth="1"/>
    <col min="5" max="5" width="17.5703125" style="2581" customWidth="1"/>
    <col min="6" max="7" width="16.5703125" style="2495" customWidth="1"/>
    <col min="8" max="8" width="15.5703125" style="2495" customWidth="1"/>
    <col min="9" max="9" width="4" style="2495" customWidth="1"/>
    <col min="10" max="10" width="5.28515625" style="2594" customWidth="1"/>
    <col min="11" max="11" width="104.5703125" style="2495" customWidth="1"/>
    <col min="12" max="12" width="7.28515625" style="2495" customWidth="1"/>
    <col min="13" max="13" width="9.85546875" style="2495" customWidth="1"/>
    <col min="14" max="14" width="18.85546875" style="2495" customWidth="1"/>
    <col min="15" max="15" width="11.42578125" style="2495"/>
    <col min="16" max="16" width="14.7109375" style="2495" customWidth="1"/>
    <col min="17" max="17" width="19.28515625" style="2495" customWidth="1"/>
    <col min="18" max="18" width="53.85546875" style="2495" customWidth="1"/>
    <col min="19" max="19" width="31.42578125" style="2495" customWidth="1"/>
    <col min="20" max="21" width="22.5703125" style="2495" customWidth="1"/>
    <col min="22" max="22" width="161.28515625" style="2495" customWidth="1"/>
    <col min="23" max="23" width="9.85546875" style="2495" customWidth="1"/>
    <col min="24" max="24" width="13.85546875" style="2495" customWidth="1"/>
    <col min="25" max="26" width="14.85546875" style="2495" customWidth="1"/>
    <col min="27" max="27" width="85" style="2495" customWidth="1"/>
    <col min="28" max="28" width="12.85546875" style="2495" customWidth="1"/>
    <col min="29" max="29" width="13.5703125" style="2495" customWidth="1"/>
    <col min="30" max="30" width="17.28515625" style="2495" customWidth="1"/>
    <col min="31" max="31" width="14.85546875" style="2495" customWidth="1"/>
    <col min="32" max="32" width="75.85546875" style="2495" customWidth="1"/>
    <col min="33" max="34" width="14.85546875" style="2495" customWidth="1"/>
    <col min="35" max="35" width="15.28515625" style="2495" customWidth="1"/>
    <col min="36" max="36" width="14.85546875" style="2495" customWidth="1"/>
    <col min="37" max="37" width="42.42578125" style="2495" customWidth="1"/>
    <col min="38" max="38" width="101.7109375" style="2495" customWidth="1"/>
    <col min="39" max="39" width="8.85546875" style="2495" customWidth="1"/>
    <col min="40" max="41" width="20.28515625" style="2495" customWidth="1"/>
    <col min="42" max="42" width="11.42578125" style="2495"/>
    <col min="43" max="43" width="15.42578125" style="2495" customWidth="1"/>
    <col min="44" max="16384" width="11.42578125" style="2495"/>
  </cols>
  <sheetData>
    <row r="1" spans="2:43" ht="21.75" thickBot="1">
      <c r="B1" s="2493"/>
      <c r="C1" s="2493"/>
      <c r="D1" s="2493"/>
      <c r="E1" s="2494"/>
      <c r="F1" s="2493"/>
      <c r="G1" s="2493"/>
      <c r="H1" s="2493"/>
      <c r="I1" s="2493"/>
    </row>
    <row r="2" spans="2:43" ht="21" customHeight="1">
      <c r="B2" s="3380" t="s">
        <v>2063</v>
      </c>
      <c r="C2" s="3381"/>
      <c r="D2" s="3381"/>
      <c r="E2" s="3381"/>
      <c r="F2" s="3381"/>
      <c r="G2" s="3381"/>
      <c r="H2" s="3381"/>
      <c r="I2" s="3381"/>
      <c r="J2" s="3381"/>
      <c r="K2" s="3381"/>
      <c r="L2" s="3381"/>
      <c r="M2" s="3381"/>
      <c r="N2" s="3381"/>
      <c r="O2" s="3381"/>
      <c r="P2" s="3381"/>
      <c r="Q2" s="3381"/>
      <c r="R2" s="3381"/>
      <c r="S2" s="3381"/>
      <c r="T2" s="3382"/>
    </row>
    <row r="3" spans="2:43" ht="21.75" customHeight="1">
      <c r="B3" s="3383"/>
      <c r="C3" s="3384"/>
      <c r="D3" s="3384"/>
      <c r="E3" s="3384"/>
      <c r="F3" s="3384"/>
      <c r="G3" s="3384"/>
      <c r="H3" s="3384"/>
      <c r="I3" s="3384"/>
      <c r="J3" s="3384"/>
      <c r="K3" s="3384"/>
      <c r="L3" s="3384"/>
      <c r="M3" s="3384"/>
      <c r="N3" s="3384"/>
      <c r="O3" s="3384"/>
      <c r="P3" s="3384"/>
      <c r="Q3" s="3384"/>
      <c r="R3" s="3384"/>
      <c r="S3" s="3384"/>
      <c r="T3" s="3385"/>
    </row>
    <row r="4" spans="2:43" ht="21" customHeight="1">
      <c r="B4" s="3386" t="s">
        <v>2064</v>
      </c>
      <c r="C4" s="3388" t="s">
        <v>2065</v>
      </c>
      <c r="D4" s="3389"/>
      <c r="E4" s="3389"/>
      <c r="F4" s="3389"/>
      <c r="G4" s="3389"/>
      <c r="H4" s="3389"/>
      <c r="I4" s="3389"/>
      <c r="J4" s="2595"/>
      <c r="K4" s="2496"/>
      <c r="L4" s="2496"/>
      <c r="M4" s="2496"/>
      <c r="N4" s="2496"/>
      <c r="O4" s="2496"/>
      <c r="P4" s="2496"/>
      <c r="Q4" s="2496"/>
      <c r="R4" s="2496"/>
      <c r="S4" s="2496"/>
      <c r="T4" s="2497"/>
    </row>
    <row r="5" spans="2:43" ht="21.75" customHeight="1" thickBot="1">
      <c r="B5" s="3386"/>
      <c r="C5" s="3388"/>
      <c r="D5" s="3389"/>
      <c r="E5" s="3389"/>
      <c r="F5" s="3389"/>
      <c r="G5" s="3389"/>
      <c r="H5" s="3389"/>
      <c r="I5" s="3389"/>
      <c r="J5" s="2595"/>
      <c r="K5" s="2496"/>
      <c r="L5" s="2496"/>
      <c r="M5" s="2496"/>
      <c r="N5" s="2498" t="s">
        <v>2066</v>
      </c>
      <c r="O5" s="2496"/>
      <c r="P5" s="2496"/>
      <c r="Q5" s="2496"/>
      <c r="R5" s="2496"/>
      <c r="S5" s="2496"/>
      <c r="T5" s="2497"/>
    </row>
    <row r="6" spans="2:43" ht="21" customHeight="1" thickBot="1">
      <c r="B6" s="3387"/>
      <c r="C6" s="2499"/>
      <c r="D6" s="2499"/>
      <c r="E6" s="3390" t="s">
        <v>2067</v>
      </c>
      <c r="F6" s="3390"/>
      <c r="G6" s="3390"/>
      <c r="H6" s="3390"/>
      <c r="I6" s="3390"/>
      <c r="J6" s="2595"/>
      <c r="K6" s="3391" t="s">
        <v>2068</v>
      </c>
      <c r="L6" s="2500"/>
      <c r="M6" s="2496"/>
      <c r="N6" s="2498" t="s">
        <v>2069</v>
      </c>
      <c r="O6" s="2496"/>
      <c r="P6" s="2496"/>
      <c r="Q6" s="2496"/>
      <c r="R6" s="2496"/>
      <c r="S6" s="2496"/>
      <c r="T6" s="2497"/>
    </row>
    <row r="7" spans="2:43" ht="21.75" customHeight="1" thickBot="1">
      <c r="B7" s="3393" t="s">
        <v>2070</v>
      </c>
      <c r="C7" s="2501"/>
      <c r="D7" s="2501"/>
      <c r="E7" s="3390"/>
      <c r="F7" s="3390"/>
      <c r="G7" s="3390"/>
      <c r="H7" s="3390"/>
      <c r="I7" s="3390"/>
      <c r="J7" s="2595"/>
      <c r="K7" s="3392"/>
      <c r="L7" s="2500"/>
      <c r="M7" s="2496"/>
      <c r="N7" s="2496"/>
      <c r="O7" s="2496"/>
      <c r="P7" s="2496"/>
      <c r="Q7" s="2496"/>
      <c r="R7" s="2496"/>
      <c r="S7" s="2496"/>
      <c r="T7" s="2497"/>
      <c r="V7" s="2502" t="s">
        <v>2071</v>
      </c>
      <c r="W7" s="2502"/>
      <c r="X7" s="2503"/>
    </row>
    <row r="8" spans="2:43" ht="21.75" customHeight="1" thickBot="1">
      <c r="B8" s="3393"/>
      <c r="C8" s="2501"/>
      <c r="D8" s="2501"/>
      <c r="E8" s="2504">
        <v>1</v>
      </c>
      <c r="F8" s="2504">
        <v>2</v>
      </c>
      <c r="G8" s="2504">
        <v>3</v>
      </c>
      <c r="H8" s="2501"/>
      <c r="I8" s="2505"/>
      <c r="J8" s="2595"/>
      <c r="K8" s="2506"/>
      <c r="L8" s="2500"/>
      <c r="M8" s="2496"/>
      <c r="N8" s="2496"/>
      <c r="O8" s="2496"/>
      <c r="P8" s="2496"/>
      <c r="Q8" s="2496"/>
      <c r="R8" s="2496"/>
      <c r="S8" s="2496"/>
      <c r="T8" s="2497"/>
    </row>
    <row r="9" spans="2:43" ht="34.5" thickBot="1">
      <c r="B9" s="2507" t="str">
        <f>LEFT(ADDRESS(1,COLUMN(),4),LEN(ADDRESS(1,COLUMN(),4))-1)</f>
        <v>B</v>
      </c>
      <c r="C9" s="2507" t="str">
        <f>LEFT(ADDRESS(1,COLUMN(),4),LEN(ADDRESS(1,COLUMN(),4))-1)</f>
        <v>C</v>
      </c>
      <c r="D9" s="2507" t="str">
        <f>LEFT(ADDRESS(1,COLUMN(),4),LEN(ADDRESS(1,COLUMN(),4))-1)</f>
        <v>D</v>
      </c>
      <c r="E9" s="2508" t="s">
        <v>2072</v>
      </c>
      <c r="F9" s="2508" t="s">
        <v>2073</v>
      </c>
      <c r="G9" s="2508" t="s">
        <v>631</v>
      </c>
      <c r="H9" s="2509"/>
      <c r="I9" s="2510"/>
      <c r="J9" s="2595"/>
      <c r="K9" s="2511" t="str">
        <f>LEFT(ADDRESS(1,COLUMN(),4),LEN(ADDRESS(1,COLUMN(),4))-1)</f>
        <v>K</v>
      </c>
      <c r="L9" s="2507"/>
      <c r="M9" s="2507" t="str">
        <f>LEFT(ADDRESS(1,COLUMN(),4),LEN(ADDRESS(1,COLUMN(),4))-1)</f>
        <v>M</v>
      </c>
      <c r="N9" s="2512"/>
      <c r="O9" s="2507" t="str">
        <f>LEFT(ADDRESS(1,COLUMN(),4),LEN(ADDRESS(1,COLUMN(),4))-1)</f>
        <v>O</v>
      </c>
      <c r="P9" s="2512"/>
      <c r="Q9" s="2507" t="str">
        <f>LEFT(ADDRESS(1,COLUMN(),4),LEN(ADDRESS(1,COLUMN(),4))-1)</f>
        <v>Q</v>
      </c>
      <c r="R9" s="2507" t="str">
        <f>LEFT(ADDRESS(1,COLUMN(),4),LEN(ADDRESS(1,COLUMN(),4))-1)</f>
        <v>R</v>
      </c>
      <c r="S9" s="2496"/>
      <c r="T9" s="2513" t="str">
        <f>LEFT(ADDRESS(1,COLUMN(),4),LEN(ADDRESS(1,COLUMN(),4))-1)</f>
        <v>T</v>
      </c>
      <c r="V9" s="2507" t="str">
        <f>LEFT(ADDRESS(1,COLUMN(),4),LEN(ADDRESS(1,COLUMN(),4))-1)</f>
        <v>V</v>
      </c>
      <c r="W9" s="2507" t="str">
        <f>LEFT(ADDRESS(1,COLUMN(),4),LEN(ADDRESS(1,COLUMN(),4))-1)</f>
        <v>W</v>
      </c>
      <c r="AA9" s="2507" t="str">
        <f>LEFT(ADDRESS(1,COLUMN(),4),LEN(ADDRESS(1,COLUMN(),4))-1)</f>
        <v>AA</v>
      </c>
      <c r="AB9" s="2507" t="str">
        <f>LEFT(ADDRESS(1,COLUMN(),4),LEN(ADDRESS(1,COLUMN(),4))-1)</f>
        <v>AB</v>
      </c>
      <c r="AF9" s="2507" t="str">
        <f>LEFT(ADDRESS(1,COLUMN(),4),LEN(ADDRESS(1,COLUMN(),4))-1)</f>
        <v>AF</v>
      </c>
      <c r="AG9" s="2507" t="str">
        <f>LEFT(ADDRESS(1,COLUMN(),4),LEN(ADDRESS(1,COLUMN(),4))-1)</f>
        <v>AG</v>
      </c>
      <c r="AL9" s="2507" t="str">
        <f>LEFT(ADDRESS(1,COLUMN(),4),LEN(ADDRESS(1,COLUMN(),4))-1)</f>
        <v>AL</v>
      </c>
      <c r="AM9" s="2507" t="str">
        <f>LEFT(ADDRESS(1,COLUMN(),4),LEN(ADDRESS(1,COLUMN(),4))-1)</f>
        <v>AM</v>
      </c>
    </row>
    <row r="10" spans="2:43" ht="30" customHeight="1">
      <c r="B10" s="2514" t="s">
        <v>2074</v>
      </c>
      <c r="C10" s="3370" t="s">
        <v>2075</v>
      </c>
      <c r="D10" s="3371"/>
      <c r="E10" s="2515" t="s">
        <v>2076</v>
      </c>
      <c r="F10" s="2592" t="s">
        <v>2077</v>
      </c>
      <c r="G10" s="2592" t="s">
        <v>2078</v>
      </c>
      <c r="H10" s="3372" t="s">
        <v>2079</v>
      </c>
      <c r="I10" s="2516"/>
      <c r="J10" s="2595"/>
      <c r="K10" s="3374" t="s">
        <v>2080</v>
      </c>
      <c r="L10" s="2517"/>
      <c r="M10" s="2518"/>
      <c r="N10" s="2518"/>
      <c r="O10" s="3375" t="s">
        <v>2081</v>
      </c>
      <c r="P10" s="3375"/>
      <c r="Q10" s="3376" t="s">
        <v>2082</v>
      </c>
      <c r="R10" s="3378" t="s">
        <v>2083</v>
      </c>
      <c r="S10" s="3378"/>
      <c r="T10" s="3379"/>
      <c r="V10" s="3348" t="s">
        <v>2084</v>
      </c>
      <c r="W10" s="3349"/>
      <c r="X10" s="3349"/>
      <c r="Y10" s="3350"/>
      <c r="AA10" s="3351" t="s">
        <v>2085</v>
      </c>
      <c r="AB10" s="3352"/>
      <c r="AC10" s="3352"/>
      <c r="AD10" s="3353"/>
      <c r="AF10" s="3355" t="s">
        <v>2086</v>
      </c>
      <c r="AG10" s="3356"/>
      <c r="AH10" s="3356"/>
      <c r="AI10" s="3357"/>
      <c r="AK10" s="3358" t="s">
        <v>2087</v>
      </c>
      <c r="AL10" s="3359"/>
      <c r="AM10" s="3359"/>
      <c r="AN10" s="3359"/>
      <c r="AO10" s="3359"/>
      <c r="AP10" s="2519"/>
      <c r="AQ10" s="2519"/>
    </row>
    <row r="11" spans="2:43" ht="27.75" customHeight="1">
      <c r="B11" s="2520" t="s">
        <v>2088</v>
      </c>
      <c r="C11" s="3360" t="s">
        <v>2089</v>
      </c>
      <c r="D11" s="3362" t="s">
        <v>2090</v>
      </c>
      <c r="E11" s="2521"/>
      <c r="F11" s="2593"/>
      <c r="G11" s="2593"/>
      <c r="H11" s="3373"/>
      <c r="I11" s="2522"/>
      <c r="J11" s="2595"/>
      <c r="K11" s="3374"/>
      <c r="L11" s="2517"/>
      <c r="M11" s="2518"/>
      <c r="N11" s="2518"/>
      <c r="O11" s="3375"/>
      <c r="P11" s="3375"/>
      <c r="Q11" s="3377"/>
      <c r="R11" s="3378"/>
      <c r="S11" s="3378"/>
      <c r="T11" s="3379"/>
      <c r="V11" s="3348"/>
      <c r="W11" s="3349"/>
      <c r="X11" s="3349"/>
      <c r="Y11" s="3350"/>
      <c r="AA11" s="3354"/>
      <c r="AB11" s="3352"/>
      <c r="AC11" s="3352"/>
      <c r="AD11" s="3353"/>
      <c r="AF11" s="3355"/>
      <c r="AG11" s="3356"/>
      <c r="AH11" s="3356"/>
      <c r="AI11" s="3357"/>
      <c r="AK11" s="3358"/>
      <c r="AL11" s="3359"/>
      <c r="AM11" s="3359"/>
      <c r="AN11" s="3359"/>
      <c r="AO11" s="3359"/>
      <c r="AP11" s="2519"/>
      <c r="AQ11" s="2519"/>
    </row>
    <row r="12" spans="2:43" ht="49.5" customHeight="1">
      <c r="B12" s="2523" t="s">
        <v>2091</v>
      </c>
      <c r="C12" s="3360"/>
      <c r="D12" s="3362"/>
      <c r="E12" s="2524" t="s">
        <v>2092</v>
      </c>
      <c r="F12" s="2525" t="s">
        <v>2093</v>
      </c>
      <c r="G12" s="2526" t="s">
        <v>2094</v>
      </c>
      <c r="H12" s="2527" t="s">
        <v>2095</v>
      </c>
      <c r="I12" s="2528"/>
      <c r="J12" s="2595"/>
      <c r="K12" s="3374"/>
      <c r="L12" s="2517"/>
      <c r="M12" s="2518"/>
      <c r="N12" s="2518"/>
      <c r="O12" s="3375"/>
      <c r="P12" s="3375"/>
      <c r="Q12" s="3377"/>
      <c r="R12" s="3378"/>
      <c r="S12" s="3378"/>
      <c r="T12" s="3379"/>
      <c r="V12" s="3348"/>
      <c r="W12" s="3349"/>
      <c r="X12" s="3349"/>
      <c r="Y12" s="3350"/>
      <c r="AA12" s="3354"/>
      <c r="AB12" s="3352"/>
      <c r="AC12" s="3352"/>
      <c r="AD12" s="3353"/>
      <c r="AF12" s="3355"/>
      <c r="AG12" s="3356"/>
      <c r="AH12" s="3356"/>
      <c r="AI12" s="3357"/>
      <c r="AK12" s="3358"/>
      <c r="AL12" s="3359"/>
      <c r="AM12" s="3359"/>
      <c r="AN12" s="3359"/>
      <c r="AO12" s="3359"/>
      <c r="AP12" s="2519"/>
      <c r="AQ12" s="2519"/>
    </row>
    <row r="13" spans="2:43" ht="64.5" customHeight="1">
      <c r="B13" s="2529" t="s">
        <v>2096</v>
      </c>
      <c r="C13" s="3361"/>
      <c r="D13" s="3363"/>
      <c r="E13" s="3364" t="s">
        <v>2097</v>
      </c>
      <c r="F13" s="3365"/>
      <c r="G13" s="3365"/>
      <c r="H13" s="3365"/>
      <c r="I13" s="3366"/>
      <c r="J13" s="2595"/>
      <c r="K13" s="2530" t="s">
        <v>2098</v>
      </c>
      <c r="L13" s="2531"/>
      <c r="M13" s="3367" t="s">
        <v>2099</v>
      </c>
      <c r="N13" s="3368"/>
      <c r="O13" s="3375"/>
      <c r="P13" s="3375"/>
      <c r="Q13" s="3377"/>
      <c r="R13" s="3369" t="s">
        <v>2100</v>
      </c>
      <c r="S13" s="3369"/>
      <c r="T13" s="2532"/>
      <c r="V13" s="2533" t="s">
        <v>2101</v>
      </c>
      <c r="W13" s="2534"/>
      <c r="X13" s="2535" t="s">
        <v>2102</v>
      </c>
      <c r="Y13" s="2536" t="str">
        <f>V9</f>
        <v>V</v>
      </c>
      <c r="AA13" s="2537"/>
      <c r="AB13" s="2538"/>
      <c r="AC13" s="2535" t="s">
        <v>2102</v>
      </c>
      <c r="AD13" s="2536" t="str">
        <f>AA9</f>
        <v>AA</v>
      </c>
      <c r="AF13" s="2537"/>
      <c r="AG13" s="2538"/>
      <c r="AH13" s="2535" t="s">
        <v>2102</v>
      </c>
      <c r="AI13" s="2536" t="str">
        <f>AF9</f>
        <v>AF</v>
      </c>
      <c r="AK13" s="2539" t="s">
        <v>2103</v>
      </c>
      <c r="AL13" s="2591" t="s">
        <v>2104</v>
      </c>
      <c r="AM13" s="2591"/>
      <c r="AN13" s="2535" t="s">
        <v>2102</v>
      </c>
      <c r="AO13" s="2540" t="str">
        <f>AL9</f>
        <v>AL</v>
      </c>
      <c r="AP13" s="3345" t="s">
        <v>2105</v>
      </c>
      <c r="AQ13" s="3345"/>
    </row>
    <row r="14" spans="2:43" ht="26.25">
      <c r="B14" s="2541" t="str">
        <f>IF(K14="","",UPPER(LEFT(H14,1))&amp;RIGHT(H14,LEN(H14)-1))</f>
        <v>Exemple équeuter, laver, cuire 100 Gr de haricots à l'anglaise les égoutter</v>
      </c>
      <c r="C14" s="2596" t="s">
        <v>2106</v>
      </c>
      <c r="D14" s="2597" t="s">
        <v>2107</v>
      </c>
      <c r="E14" s="2542" t="str">
        <f t="shared" ref="E14:E36" si="0">SUBSTITUTE(K14,E$9,"")</f>
        <v>exemple /  équeuter, laver,      cuire 300g de haricots   ...  à l'anglaise les égoutter</v>
      </c>
      <c r="F14" s="2543" t="str">
        <f t="shared" ref="F14:G36" si="1">SUBSTITUTE(E14,F$9,"")</f>
        <v>exemple /  équeuter, laver,      cuire 300g de haricots     à l'anglaise les égoutter</v>
      </c>
      <c r="G14" s="2543" t="str">
        <f t="shared" si="1"/>
        <v>exemple   équeuter, laver,      cuire 300g de haricots     à l'anglaise les égoutter</v>
      </c>
      <c r="H14" s="2544" t="str">
        <f t="shared" ref="H14:H36" si="2">TRIM(I14)</f>
        <v>exemple équeuter, laver, cuire 100 Gr de haricots à l'anglaise les égoutter</v>
      </c>
      <c r="I14" s="2545" t="str">
        <f t="shared" ref="I14:I36" si="3">SUBSTITUTE(G14,C14,D14)</f>
        <v>exemple   équeuter, laver,      cuire 100 Gr de haricots     à l'anglaise les égoutter</v>
      </c>
      <c r="J14" s="2595" t="s">
        <v>630</v>
      </c>
      <c r="K14" s="2546" t="s">
        <v>2108</v>
      </c>
      <c r="L14" s="2547"/>
      <c r="M14" s="2548">
        <f>LEN(K14)</f>
        <v>89</v>
      </c>
      <c r="N14" s="2549" t="str">
        <f>IF(ISBLANK(K14),"","Caractères")</f>
        <v>Caractères</v>
      </c>
      <c r="O14" s="2550">
        <f t="shared" ref="O14:O36" si="4">LEN(B14)</f>
        <v>75</v>
      </c>
      <c r="P14" s="2551" t="str">
        <f>IF(ISBLANK(K14),"","Caractères")</f>
        <v>Caractères</v>
      </c>
      <c r="Q14" s="2552">
        <v>50</v>
      </c>
      <c r="R14" s="2553" t="str">
        <f>IF(ISBLANK(K14),"",IF(O14&gt;Q14,(O14-Q14&amp;" caractères de trop."),"Ok moins de "&amp;Q14))</f>
        <v>25 caractères de trop.</v>
      </c>
      <c r="S14" s="2554" t="str">
        <f>IF(ISBLANK(K14),"",IF(O14=Q14,"Ok",IF(O14&lt;Q14,"Ok","répartissez votre texte sur")))</f>
        <v>répartissez votre texte sur</v>
      </c>
      <c r="T14" s="2555">
        <f>IF(ISBLANK(K14),"",IF(O14&gt;Q14,INT(O14/Q14+1),"OK "))</f>
        <v>2</v>
      </c>
      <c r="V14" s="2556" t="str">
        <f t="shared" ref="V14:V36" si="5">IF(ISBLANK(K14),"",MID(B14,1,W14-LEN(RIGHT(MID(B14,1,W14),LEN(MID(B14,1,W14))-SEARCH("§",SUBSTITUTE(B14," ","§",LEN(MID(B14,1,W14))-LEN(SUBSTITUTE(MID(B14,1,W14)," ",""))))))))</f>
        <v xml:space="preserve">Exemple équeuter, laver, cuire 100 Gr de haricots </v>
      </c>
      <c r="W14" s="2557">
        <v>50</v>
      </c>
      <c r="X14" s="2558">
        <f>LEN(V14)</f>
        <v>50</v>
      </c>
      <c r="Y14" s="2559" t="str">
        <f>IF(ISBLANK(K14),"","Caractères")</f>
        <v>Caractères</v>
      </c>
      <c r="AA14" s="2556" t="str" cm="1">
        <f t="array" aca="1" ref="AA14" ca="1">IF(ISBLANK(K14),"",LEFT(B14,MAX(IF(ISERROR(SEARCH(" ",LEFT(B14,AB14),ROW(OFFSET(INDIRECT("v14"),,,LEN(B14))))),0,SEARCH(" ",LEFT(B14,AB14),ROW(OFFSET(INDIRECT("v14"),,,LEN(B14))))))))</f>
        <v xml:space="preserve">Exemple équeuter, laver, cuire 100 Gr de haricots </v>
      </c>
      <c r="AB14" s="2557">
        <v>50</v>
      </c>
      <c r="AC14" s="2558">
        <f ca="1">LEN(AA14)</f>
        <v>50</v>
      </c>
      <c r="AD14" s="2559" t="str">
        <f>IF(ISBLANK(K14),"","Caractères")</f>
        <v>Caractères</v>
      </c>
      <c r="AF14" s="2556" t="str" cm="1">
        <f t="array" aca="1" ref="AF14" ca="1">IF(ISBLANK(K14),"",LEFT(B14,MIN(AG14,SUMPRODUCT(MAX((MID(B14,ROW(INDIRECT("1:"&amp;AG14)),1)=" ")*(ROW(INDIRECT("1:"&amp;AG14))))))))</f>
        <v xml:space="preserve">Exemple équeuter, laver, cuire 100 Gr de haricots </v>
      </c>
      <c r="AG14" s="2560">
        <v>50</v>
      </c>
      <c r="AH14" s="2558">
        <f ca="1">LEN(AF14)</f>
        <v>50</v>
      </c>
      <c r="AI14" s="2559" t="str">
        <f>IF(ISBLANK(K14),"","Caractères")</f>
        <v>Caractères</v>
      </c>
      <c r="AK14" s="2561" t="s">
        <v>2109</v>
      </c>
      <c r="AL14" s="2493" t="str">
        <f>"-"&amp;LEFT(B14,AM14)</f>
        <v xml:space="preserve">-Exemple équeuter, laver, cuire 100 Gr de haricots </v>
      </c>
      <c r="AM14" s="2560">
        <v>50</v>
      </c>
      <c r="AN14" s="2558">
        <f>LEN(AL14)</f>
        <v>51</v>
      </c>
      <c r="AO14" s="2562" t="str">
        <f t="shared" ref="AO14:AO20" si="6">IF(ISBLANK(K14),"","Caractères")</f>
        <v>Caractères</v>
      </c>
      <c r="AP14" s="2563">
        <f>LEN(K14)</f>
        <v>89</v>
      </c>
      <c r="AQ14" s="2559" t="str">
        <f>IF(ISBLANK(K14),"","Caractères")</f>
        <v>Caractères</v>
      </c>
    </row>
    <row r="15" spans="2:43" ht="26.25">
      <c r="B15" s="2541" t="str">
        <f t="shared" ref="B15:B36" si="7">IF(H15="","",UPPER(LEFT(H15,1))&amp;RIGHT(H15,LEN(H15)-1))</f>
        <v/>
      </c>
      <c r="C15" s="2596"/>
      <c r="D15" s="2597"/>
      <c r="E15" s="2542" t="str">
        <f t="shared" si="0"/>
        <v/>
      </c>
      <c r="F15" s="2543" t="str">
        <f t="shared" si="1"/>
        <v/>
      </c>
      <c r="G15" s="2543" t="str">
        <f t="shared" si="1"/>
        <v/>
      </c>
      <c r="H15" s="2544" t="str">
        <f t="shared" si="2"/>
        <v/>
      </c>
      <c r="I15" s="2545" t="str">
        <f t="shared" si="3"/>
        <v/>
      </c>
      <c r="J15" s="2595" t="s">
        <v>630</v>
      </c>
      <c r="K15" s="2546"/>
      <c r="L15" s="2547"/>
      <c r="M15" s="2548">
        <f t="shared" ref="M15" si="8">LEN(K15)</f>
        <v>0</v>
      </c>
      <c r="N15" s="2549" t="str">
        <f t="shared" ref="N15:N36" si="9">IF(ISBLANK(K15),"","Caractères")</f>
        <v/>
      </c>
      <c r="O15" s="2550">
        <f t="shared" si="4"/>
        <v>0</v>
      </c>
      <c r="P15" s="2551" t="str">
        <f>IF(ISBLANK(K15),"","Caractères")</f>
        <v/>
      </c>
      <c r="Q15" s="2552"/>
      <c r="R15" s="2553" t="str">
        <f>IF(ISBLANK(K15),"",IF(O15&gt;Q15,(O15-Q15&amp;" caractères de trop."),"Ok moins de "&amp;Q15))</f>
        <v/>
      </c>
      <c r="S15" s="2554" t="str">
        <f>IF(ISBLANK(K15),"",IF(O15=Q15,"Ok",IF(O15&lt;Q15,"Ok","répartissez votre texte sur")))</f>
        <v/>
      </c>
      <c r="T15" s="2555" t="str">
        <f>IF(ISBLANK(K15),"",IF(O15&gt;Q15,INT(O15/Q15+1),"OK "))</f>
        <v/>
      </c>
      <c r="V15" s="2556" t="str">
        <f t="shared" si="5"/>
        <v/>
      </c>
      <c r="W15" s="2560">
        <v>50</v>
      </c>
      <c r="X15" s="2558">
        <f t="shared" ref="X15:X36" si="10">LEN(V15)</f>
        <v>0</v>
      </c>
      <c r="Y15" s="2559" t="str">
        <f t="shared" ref="Y15:Y36" si="11">IF(ISBLANK(K15),"","Caractères")</f>
        <v/>
      </c>
      <c r="AA15" s="2556" t="str" cm="1">
        <f t="array" aca="1" ref="AA15" ca="1">IF(ISBLANK(K15),"",LEFT(B15,MAX(IF(ISERROR(SEARCH(" ",LEFT(B15,AB15),ROW(OFFSET(INDIRECT("v14"),,,LEN(B15))))),0,SEARCH(" ",LEFT(B15,AB15),ROW(OFFSET(INDIRECT("v14"),,,LEN(B15))))))))</f>
        <v/>
      </c>
      <c r="AB15" s="2560">
        <v>50</v>
      </c>
      <c r="AC15" s="2558">
        <f t="shared" ref="AC15:AC36" ca="1" si="12">LEN(AA15)</f>
        <v>0</v>
      </c>
      <c r="AD15" s="2559" t="str">
        <f t="shared" ref="AD15:AD36" si="13">IF(ISBLANK(K15),"","Caractères")</f>
        <v/>
      </c>
      <c r="AF15" s="2556" t="str" cm="1">
        <f t="array" aca="1" ref="AF15" ca="1">IF(ISBLANK(K15),"",LEFT(B15,MIN(AG15,SUMPRODUCT(MAX((MID(B15,ROW(INDIRECT("1:"&amp;AG15)),1)=" ")*(ROW(INDIRECT("1:"&amp;AG15))))))))</f>
        <v/>
      </c>
      <c r="AG15" s="2560">
        <v>19</v>
      </c>
      <c r="AH15" s="2558">
        <f t="shared" ref="AH15:AH36" ca="1" si="14">LEN(AF15)</f>
        <v>0</v>
      </c>
      <c r="AI15" s="2559" t="str">
        <f t="shared" ref="AI15:AI36" si="15">IF(ISBLANK(K15),"","Caractères")</f>
        <v/>
      </c>
      <c r="AK15" s="2564"/>
      <c r="AL15" s="1661"/>
      <c r="AM15" s="2560"/>
      <c r="AN15" s="2558">
        <f t="shared" ref="AN15:AN20" si="16">LEN(AL15)</f>
        <v>0</v>
      </c>
      <c r="AO15" s="2562" t="str">
        <f t="shared" si="6"/>
        <v/>
      </c>
      <c r="AP15" s="2563">
        <f>LEN(K15)</f>
        <v>0</v>
      </c>
      <c r="AQ15" s="2559" t="str">
        <f>IF(ISBLANK(K15),"","Caractères")</f>
        <v/>
      </c>
    </row>
    <row r="16" spans="2:43" ht="26.25">
      <c r="B16" s="2541" t="str">
        <f t="shared" si="7"/>
        <v>Laver, parer les aubergines, les couper en 2 et en six dans la longueur</v>
      </c>
      <c r="C16" s="2596" t="s">
        <v>2110</v>
      </c>
      <c r="D16" s="2597" t="s">
        <v>2111</v>
      </c>
      <c r="E16" s="2542" t="str">
        <f t="shared" si="0"/>
        <v>... laver, parer les aubergines,    les couper en quatre dans la longueur /</v>
      </c>
      <c r="F16" s="2543" t="str">
        <f t="shared" si="1"/>
        <v xml:space="preserve"> laver, parer les aubergines,    les couper en quatre dans la longueur /</v>
      </c>
      <c r="G16" s="2543" t="str">
        <f t="shared" si="1"/>
        <v xml:space="preserve"> laver, parer les aubergines,    les couper en quatre dans la longueur </v>
      </c>
      <c r="H16" s="2544" t="str">
        <f t="shared" si="2"/>
        <v>laver, parer les aubergines, les couper en 2 et en six dans la longueur</v>
      </c>
      <c r="I16" s="2545" t="str">
        <f t="shared" si="3"/>
        <v xml:space="preserve"> laver, parer les aubergines,    les couper en 2 et en six dans la longueur </v>
      </c>
      <c r="J16" s="2595" t="s">
        <v>630</v>
      </c>
      <c r="K16" s="2546" t="s">
        <v>2112</v>
      </c>
      <c r="L16" s="2547"/>
      <c r="M16" s="2548">
        <f>LEN(K16)</f>
        <v>75</v>
      </c>
      <c r="N16" s="2549" t="str">
        <f t="shared" si="9"/>
        <v>Caractères</v>
      </c>
      <c r="O16" s="2550">
        <f t="shared" si="4"/>
        <v>71</v>
      </c>
      <c r="P16" s="2551" t="str">
        <f t="shared" ref="P16:P36" si="17">IF(ISBLANK(K16),"","Caractères")</f>
        <v>Caractères</v>
      </c>
      <c r="Q16" s="2552">
        <v>40</v>
      </c>
      <c r="R16" s="2553" t="str">
        <f t="shared" ref="R16:R36" si="18">IF(ISBLANK(K16),"",IF(O16&gt;Q16,(O16-Q16&amp;" caractères de trop."),"Ok moins de "&amp;Q16))</f>
        <v>31 caractères de trop.</v>
      </c>
      <c r="S16" s="2554" t="str">
        <f t="shared" ref="S16:S36" si="19">IF(ISBLANK(K16),"",IF(O16=Q16,"Ok",IF(O16&lt;Q16,"Ok","répartissez votre texte sur")))</f>
        <v>répartissez votre texte sur</v>
      </c>
      <c r="T16" s="2555">
        <f t="shared" ref="T16:T36" si="20">IF(ISBLANK(K16),"",IF(O16&gt;Q16,INT(O16/Q16+1),"OK "))</f>
        <v>2</v>
      </c>
      <c r="V16" s="2556" t="str">
        <f t="shared" si="5"/>
        <v xml:space="preserve">Laver, parer les aubergines, les couper en 2 et </v>
      </c>
      <c r="W16" s="2560">
        <v>50</v>
      </c>
      <c r="X16" s="2558">
        <f t="shared" si="10"/>
        <v>48</v>
      </c>
      <c r="Y16" s="2559" t="str">
        <f t="shared" si="11"/>
        <v>Caractères</v>
      </c>
      <c r="AA16" s="2556" t="str" cm="1">
        <f t="array" aca="1" ref="AA16" ca="1">IF(ISBLANK(K16),"",LEFT(B16,MAX(IF(ISERROR(SEARCH(" ",LEFT(B16,AB16),ROW(OFFSET(INDIRECT("v14"),,,LEN(B16))))),0,SEARCH(" ",LEFT(B16,AB16),ROW(OFFSET(INDIRECT("v14"),,,LEN(B16))))))))</f>
        <v xml:space="preserve">Laver, parer les aubergines, les couper en 2 et </v>
      </c>
      <c r="AB16" s="2560">
        <v>50</v>
      </c>
      <c r="AC16" s="2558">
        <f t="shared" ca="1" si="12"/>
        <v>48</v>
      </c>
      <c r="AD16" s="2559" t="str">
        <f t="shared" si="13"/>
        <v>Caractères</v>
      </c>
      <c r="AF16" s="2556" t="str" cm="1">
        <f t="array" aca="1" ref="AF16" ca="1">IF(ISBLANK(K16),"",LEFT(B16,MIN(AG16,SUMPRODUCT(MAX((MID(B16,ROW(INDIRECT("1:"&amp;AG16)),1)=" ")*(ROW(INDIRECT("1:"&amp;AG16))))))))</f>
        <v xml:space="preserve">Laver, parer les </v>
      </c>
      <c r="AG16" s="2560">
        <v>20</v>
      </c>
      <c r="AH16" s="2558">
        <f t="shared" ca="1" si="14"/>
        <v>17</v>
      </c>
      <c r="AI16" s="2559" t="str">
        <f t="shared" si="15"/>
        <v>Caractères</v>
      </c>
      <c r="AK16" s="2561" t="s">
        <v>2113</v>
      </c>
      <c r="AL16" s="2493" t="str">
        <f>"-"&amp;MID(B16,17,15)</f>
        <v>- aubergines, le</v>
      </c>
      <c r="AM16" s="2560"/>
      <c r="AN16" s="2558">
        <f t="shared" si="16"/>
        <v>16</v>
      </c>
      <c r="AO16" s="2562" t="str">
        <f t="shared" si="6"/>
        <v>Caractères</v>
      </c>
      <c r="AP16" s="2563">
        <f>LEN(K16)</f>
        <v>75</v>
      </c>
      <c r="AQ16" s="2559" t="str">
        <f>IF(ISBLANK(K16),"","Caractères")</f>
        <v>Caractères</v>
      </c>
    </row>
    <row r="17" spans="2:43" ht="26.25">
      <c r="B17" s="2541" t="str">
        <f t="shared" si="7"/>
        <v/>
      </c>
      <c r="C17" s="2596"/>
      <c r="D17" s="2597"/>
      <c r="E17" s="2542" t="str">
        <f t="shared" si="0"/>
        <v/>
      </c>
      <c r="F17" s="2543" t="str">
        <f t="shared" si="1"/>
        <v/>
      </c>
      <c r="G17" s="2543" t="str">
        <f t="shared" si="1"/>
        <v/>
      </c>
      <c r="H17" s="2544" t="str">
        <f t="shared" si="2"/>
        <v/>
      </c>
      <c r="I17" s="2545" t="str">
        <f t="shared" si="3"/>
        <v/>
      </c>
      <c r="J17" s="2595" t="s">
        <v>630</v>
      </c>
      <c r="K17" s="2546"/>
      <c r="L17" s="2547"/>
      <c r="M17" s="2548">
        <f t="shared" ref="M17:M36" si="21">LEN(K17)</f>
        <v>0</v>
      </c>
      <c r="N17" s="2549" t="str">
        <f t="shared" si="9"/>
        <v/>
      </c>
      <c r="O17" s="2550">
        <f t="shared" si="4"/>
        <v>0</v>
      </c>
      <c r="P17" s="2551" t="str">
        <f t="shared" si="17"/>
        <v/>
      </c>
      <c r="Q17" s="2552"/>
      <c r="R17" s="2553" t="str">
        <f t="shared" si="18"/>
        <v/>
      </c>
      <c r="S17" s="2554" t="str">
        <f t="shared" si="19"/>
        <v/>
      </c>
      <c r="T17" s="2555" t="str">
        <f t="shared" si="20"/>
        <v/>
      </c>
      <c r="V17" s="2556" t="str">
        <f t="shared" si="5"/>
        <v/>
      </c>
      <c r="W17" s="2560">
        <v>50</v>
      </c>
      <c r="X17" s="2558">
        <f t="shared" si="10"/>
        <v>0</v>
      </c>
      <c r="Y17" s="2559" t="str">
        <f t="shared" si="11"/>
        <v/>
      </c>
      <c r="AA17" s="2556" t="str" cm="1">
        <f t="array" aca="1" ref="AA17" ca="1">IF(ISBLANK(K17),"",LEFT(B17,MAX(IF(ISERROR(SEARCH(" ",LEFT(B17,AB17),ROW(OFFSET(INDIRECT("v14"),,,LEN(B17))))),0,SEARCH(" ",LEFT(B17,AB17),ROW(OFFSET(INDIRECT("v14"),,,LEN(B17))))))))</f>
        <v/>
      </c>
      <c r="AB17" s="2560">
        <v>50</v>
      </c>
      <c r="AC17" s="2558">
        <f t="shared" ca="1" si="12"/>
        <v>0</v>
      </c>
      <c r="AD17" s="2559" t="str">
        <f t="shared" si="13"/>
        <v/>
      </c>
      <c r="AF17" s="2556" t="str" cm="1">
        <f t="array" aca="1" ref="AF17" ca="1">IF(ISBLANK(K17),"",LEFT(B17,MIN(AG17,SUMPRODUCT(MAX((MID(B17,ROW(INDIRECT("1:"&amp;AG17)),1)=" ")*(ROW(INDIRECT("1:"&amp;AG17))))))))</f>
        <v/>
      </c>
      <c r="AG17" s="2560">
        <v>21</v>
      </c>
      <c r="AH17" s="2558">
        <f t="shared" ca="1" si="14"/>
        <v>0</v>
      </c>
      <c r="AI17" s="2559" t="str">
        <f t="shared" si="15"/>
        <v/>
      </c>
      <c r="AK17" s="2564"/>
      <c r="AM17" s="2560"/>
      <c r="AN17" s="2558">
        <f t="shared" si="16"/>
        <v>0</v>
      </c>
      <c r="AO17" s="2562" t="str">
        <f t="shared" si="6"/>
        <v/>
      </c>
      <c r="AP17" s="2563">
        <f>LEN(K17)</f>
        <v>0</v>
      </c>
      <c r="AQ17" s="2559" t="str">
        <f>IF(ISBLANK(K17),"","Caractères")</f>
        <v/>
      </c>
    </row>
    <row r="18" spans="2:43" ht="26.25">
      <c r="B18" s="2541" t="str">
        <f t="shared" si="7"/>
        <v>Cuire les fèves à l'anglaise les égoutter EXEMPLE équeuter, laver, cuire les fèves à l'anglaise les égoutter EXEMPLE équeuter, laver, cuire les fèves à l'anglaise les égoutterEXEMPLE équeuter, laver, cuire les fèves à l'anglaise les égoutter</v>
      </c>
      <c r="C18" s="2596" t="s">
        <v>2114</v>
      </c>
      <c r="D18" s="2597" t="s">
        <v>2115</v>
      </c>
      <c r="E18" s="2542"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2543"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2543"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2544" t="str">
        <f t="shared" si="2"/>
        <v>cuire les fèves à l'anglaise les égoutter EXEMPLE équeuter, laver, cuire les fèves à l'anglaise les égoutter EXEMPLE équeuter, laver, cuire les fèves à l'anglaise les égoutterEXEMPLE équeuter, laver, cuire les fèves à l'anglaise les égoutter</v>
      </c>
      <c r="I18" s="2545"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2595" t="s">
        <v>630</v>
      </c>
      <c r="K18" s="2546" t="s">
        <v>2116</v>
      </c>
      <c r="L18" s="2547"/>
      <c r="M18" s="2548">
        <f t="shared" si="21"/>
        <v>328</v>
      </c>
      <c r="N18" s="2549" t="str">
        <f t="shared" si="9"/>
        <v>Caractères</v>
      </c>
      <c r="O18" s="2550">
        <f t="shared" si="4"/>
        <v>241</v>
      </c>
      <c r="P18" s="2551" t="str">
        <f t="shared" si="17"/>
        <v>Caractères</v>
      </c>
      <c r="Q18" s="2552">
        <v>113</v>
      </c>
      <c r="R18" s="2553" t="str">
        <f t="shared" si="18"/>
        <v>128 caractères de trop.</v>
      </c>
      <c r="S18" s="2554" t="str">
        <f t="shared" si="19"/>
        <v>répartissez votre texte sur</v>
      </c>
      <c r="T18" s="2555">
        <f t="shared" si="20"/>
        <v>3</v>
      </c>
      <c r="V18" s="2556" t="str">
        <f t="shared" si="5"/>
        <v xml:space="preserve">Cuire les fèves à l'anglaise les égoutter EXEMPLE </v>
      </c>
      <c r="W18" s="2560">
        <v>50</v>
      </c>
      <c r="X18" s="2558">
        <f t="shared" si="10"/>
        <v>50</v>
      </c>
      <c r="Y18" s="2559" t="str">
        <f t="shared" si="11"/>
        <v>Caractères</v>
      </c>
      <c r="AA18" s="2556" t="str" cm="1">
        <f t="array" aca="1" ref="AA18" ca="1">IF(ISBLANK(K18),"",LEFT(B18,MAX(IF(ISERROR(SEARCH(" ",LEFT(B18,AB18),ROW(OFFSET(INDIRECT("v14"),,,LEN(B18))))),0,SEARCH(" ",LEFT(B18,AB18),ROW(OFFSET(INDIRECT("v14"),,,LEN(B18))))))))</f>
        <v xml:space="preserve">Cuire les fèves à l'anglaise les égoutter EXEMPLE </v>
      </c>
      <c r="AB18" s="2560">
        <v>50</v>
      </c>
      <c r="AC18" s="2558">
        <f t="shared" ca="1" si="12"/>
        <v>50</v>
      </c>
      <c r="AD18" s="2559" t="str">
        <f t="shared" si="13"/>
        <v>Caractères</v>
      </c>
      <c r="AF18" s="2556" t="str" cm="1">
        <f t="array" aca="1" ref="AF18" ca="1">IF(ISBLANK(K18),"",LEFT(B18,MIN(AG18,SUMPRODUCT(MAX((MID(B18,ROW(INDIRECT("1:"&amp;AG18)),1)=" ")*(ROW(INDIRECT("1:"&amp;AG18))))))))</f>
        <v xml:space="preserve">Cuire les fèves à </v>
      </c>
      <c r="AG18" s="2560">
        <v>22</v>
      </c>
      <c r="AH18" s="2558">
        <f t="shared" ca="1" si="14"/>
        <v>18</v>
      </c>
      <c r="AI18" s="2559" t="str">
        <f t="shared" si="15"/>
        <v>Caractères</v>
      </c>
      <c r="AK18" s="2561" t="s">
        <v>2117</v>
      </c>
      <c r="AL18" s="2565" t="str">
        <f>RIGHT(B18,LEN(B18)-AM18)</f>
        <v>fèves à l'anglaise les égoutter</v>
      </c>
      <c r="AM18" s="2560">
        <v>210</v>
      </c>
      <c r="AN18" s="2558">
        <f t="shared" si="16"/>
        <v>31</v>
      </c>
      <c r="AO18" s="2562" t="str">
        <f t="shared" si="6"/>
        <v>Caractères</v>
      </c>
      <c r="AP18" s="2563">
        <f>LEN(K18)</f>
        <v>328</v>
      </c>
      <c r="AQ18" s="2559" t="str">
        <f>IF(ISBLANK(K18),"","Caractères")</f>
        <v>Caractères</v>
      </c>
    </row>
    <row r="19" spans="2:43" ht="26.25">
      <c r="B19" s="2541" t="str">
        <f t="shared" si="7"/>
        <v/>
      </c>
      <c r="C19" s="2596"/>
      <c r="D19" s="2597"/>
      <c r="E19" s="2542" t="str">
        <f t="shared" si="0"/>
        <v/>
      </c>
      <c r="F19" s="2543" t="str">
        <f t="shared" si="1"/>
        <v/>
      </c>
      <c r="G19" s="2543" t="str">
        <f t="shared" si="1"/>
        <v/>
      </c>
      <c r="H19" s="2544" t="str">
        <f t="shared" si="2"/>
        <v/>
      </c>
      <c r="I19" s="2545" t="str">
        <f t="shared" si="3"/>
        <v/>
      </c>
      <c r="J19" s="2595" t="s">
        <v>630</v>
      </c>
      <c r="K19" s="2546"/>
      <c r="L19" s="2547"/>
      <c r="M19" s="2548">
        <f t="shared" si="21"/>
        <v>0</v>
      </c>
      <c r="N19" s="2549" t="str">
        <f t="shared" si="9"/>
        <v/>
      </c>
      <c r="O19" s="2550">
        <f t="shared" si="4"/>
        <v>0</v>
      </c>
      <c r="P19" s="2551" t="str">
        <f t="shared" si="17"/>
        <v/>
      </c>
      <c r="Q19" s="2552"/>
      <c r="R19" s="2553" t="str">
        <f t="shared" si="18"/>
        <v/>
      </c>
      <c r="S19" s="2554" t="str">
        <f t="shared" si="19"/>
        <v/>
      </c>
      <c r="T19" s="2555" t="str">
        <f t="shared" si="20"/>
        <v/>
      </c>
      <c r="V19" s="2556" t="str">
        <f t="shared" si="5"/>
        <v/>
      </c>
      <c r="W19" s="2560">
        <v>50</v>
      </c>
      <c r="X19" s="2558">
        <f t="shared" si="10"/>
        <v>0</v>
      </c>
      <c r="Y19" s="2559" t="str">
        <f t="shared" si="11"/>
        <v/>
      </c>
      <c r="AA19" s="2556" t="str" cm="1">
        <f t="array" aca="1" ref="AA19" ca="1">IF(ISBLANK(K19),"",LEFT(B19,MAX(IF(ISERROR(SEARCH(" ",LEFT(B19,AB19),ROW(OFFSET(INDIRECT("v14"),,,LEN(B19))))),0,SEARCH(" ",LEFT(B19,AB19),ROW(OFFSET(INDIRECT("v14"),,,LEN(B19))))))))</f>
        <v/>
      </c>
      <c r="AB19" s="2560">
        <v>50</v>
      </c>
      <c r="AC19" s="2558">
        <f t="shared" ca="1" si="12"/>
        <v>0</v>
      </c>
      <c r="AD19" s="2559" t="str">
        <f t="shared" si="13"/>
        <v/>
      </c>
      <c r="AF19" s="2556" t="str" cm="1">
        <f t="array" aca="1" ref="AF19" ca="1">IF(ISBLANK(K19),"",LEFT(B19,MIN(AG19,SUMPRODUCT(MAX((MID(B19,ROW(INDIRECT("1:"&amp;AG19)),1)=" ")*(ROW(INDIRECT("1:"&amp;AG19))))))))</f>
        <v/>
      </c>
      <c r="AG19" s="2560">
        <v>23</v>
      </c>
      <c r="AH19" s="2558">
        <f t="shared" ca="1" si="14"/>
        <v>0</v>
      </c>
      <c r="AI19" s="2559" t="str">
        <f t="shared" si="15"/>
        <v/>
      </c>
      <c r="AK19" s="2566"/>
      <c r="AL19" s="2496"/>
      <c r="AM19" s="2552"/>
      <c r="AN19" s="2567">
        <f t="shared" si="16"/>
        <v>0</v>
      </c>
      <c r="AO19" s="2568" t="str">
        <f t="shared" si="6"/>
        <v/>
      </c>
      <c r="AP19" s="2519"/>
      <c r="AQ19" s="2519"/>
    </row>
    <row r="20" spans="2:43" ht="26.25">
      <c r="B20" s="2541" t="str">
        <f t="shared" si="7"/>
        <v>Lait</v>
      </c>
      <c r="C20" s="2596" t="s">
        <v>2118</v>
      </c>
      <c r="D20" s="2597"/>
      <c r="E20" s="2542" t="str">
        <f t="shared" si="0"/>
        <v>1. litre de lait</v>
      </c>
      <c r="F20" s="2543" t="str">
        <f t="shared" si="1"/>
        <v>1. litre de lait</v>
      </c>
      <c r="G20" s="2543" t="str">
        <f t="shared" si="1"/>
        <v>1. litre de lait</v>
      </c>
      <c r="H20" s="2544" t="str">
        <f t="shared" si="2"/>
        <v>lait</v>
      </c>
      <c r="I20" s="2545" t="str">
        <f t="shared" si="3"/>
        <v xml:space="preserve"> lait</v>
      </c>
      <c r="J20" s="2595" t="s">
        <v>630</v>
      </c>
      <c r="K20" s="2546" t="s">
        <v>2119</v>
      </c>
      <c r="L20" s="2547"/>
      <c r="M20" s="2548">
        <f t="shared" si="21"/>
        <v>16</v>
      </c>
      <c r="N20" s="2549" t="str">
        <f t="shared" si="9"/>
        <v>Caractères</v>
      </c>
      <c r="O20" s="2550">
        <f t="shared" si="4"/>
        <v>4</v>
      </c>
      <c r="P20" s="2551" t="str">
        <f t="shared" si="17"/>
        <v>Caractères</v>
      </c>
      <c r="Q20" s="2552">
        <v>255</v>
      </c>
      <c r="R20" s="2553" t="str">
        <f t="shared" si="18"/>
        <v>Ok moins de 255</v>
      </c>
      <c r="S20" s="2554" t="str">
        <f t="shared" si="19"/>
        <v>Ok</v>
      </c>
      <c r="T20" s="2555" t="str">
        <f t="shared" si="20"/>
        <v xml:space="preserve">OK </v>
      </c>
      <c r="V20" s="2556" t="e">
        <f t="shared" si="5"/>
        <v>#VALUE!</v>
      </c>
      <c r="W20" s="2560">
        <v>50</v>
      </c>
      <c r="X20" s="2558" t="e">
        <f t="shared" si="10"/>
        <v>#VALUE!</v>
      </c>
      <c r="Y20" s="2559" t="str">
        <f t="shared" si="11"/>
        <v>Caractères</v>
      </c>
      <c r="AA20" s="2556" t="str" cm="1">
        <f t="array" aca="1" ref="AA20" ca="1">IF(ISBLANK(K20),"",LEFT(B20,MAX(IF(ISERROR(SEARCH(" ",LEFT(B20,AB20),ROW(OFFSET(INDIRECT("v14"),,,LEN(B20))))),0,SEARCH(" ",LEFT(B20,AB20),ROW(OFFSET(INDIRECT("v14"),,,LEN(B20))))))))</f>
        <v/>
      </c>
      <c r="AB20" s="2560">
        <v>50</v>
      </c>
      <c r="AC20" s="2558">
        <f t="shared" ca="1" si="12"/>
        <v>0</v>
      </c>
      <c r="AD20" s="2559" t="str">
        <f t="shared" si="13"/>
        <v>Caractères</v>
      </c>
      <c r="AF20" s="2556" t="str" cm="1">
        <f t="array" aca="1" ref="AF20" ca="1">IF(ISBLANK(K20),"",LEFT(B20,MIN(AG20,SUMPRODUCT(MAX((MID(B20,ROW(INDIRECT("1:"&amp;AG20)),1)=" ")*(ROW(INDIRECT("1:"&amp;AG20))))))))</f>
        <v/>
      </c>
      <c r="AG20" s="2560">
        <v>24</v>
      </c>
      <c r="AH20" s="2558">
        <f t="shared" ca="1" si="14"/>
        <v>0</v>
      </c>
      <c r="AI20" s="2559" t="str">
        <f t="shared" si="15"/>
        <v>Caractères</v>
      </c>
      <c r="AK20" s="2569" t="s">
        <v>2120</v>
      </c>
      <c r="AL20" s="2496"/>
      <c r="AM20" s="2552"/>
      <c r="AN20" s="2567">
        <f t="shared" si="16"/>
        <v>0</v>
      </c>
      <c r="AO20" s="2568" t="str">
        <f t="shared" si="6"/>
        <v>Caractères</v>
      </c>
      <c r="AP20" s="2519"/>
      <c r="AQ20" s="2519"/>
    </row>
    <row r="21" spans="2:43" ht="26.25">
      <c r="B21" s="2541" t="str">
        <f t="shared" si="7"/>
        <v>Pain sec (avec le moins de croute colorée possible)</v>
      </c>
      <c r="C21" s="2596" t="s">
        <v>2121</v>
      </c>
      <c r="D21" s="2597"/>
      <c r="E21" s="2542" t="str">
        <f t="shared" si="0"/>
        <v>0.500 kg de pain sec (avec le moins de croute colorée possible)</v>
      </c>
      <c r="F21" s="2543" t="str">
        <f t="shared" si="1"/>
        <v>0.500 kg de pain sec (avec le moins de croute colorée possible)</v>
      </c>
      <c r="G21" s="2543" t="str">
        <f t="shared" si="1"/>
        <v>0.500 kg de pain sec (avec le moins de croute colorée possible)</v>
      </c>
      <c r="H21" s="2544" t="str">
        <f t="shared" si="2"/>
        <v>pain sec (avec le moins de croute colorée possible)</v>
      </c>
      <c r="I21" s="2545" t="str">
        <f t="shared" si="3"/>
        <v xml:space="preserve"> pain sec (avec le moins de croute colorée possible)</v>
      </c>
      <c r="J21" s="2595" t="s">
        <v>630</v>
      </c>
      <c r="K21" s="2546" t="s">
        <v>2122</v>
      </c>
      <c r="L21" s="2547"/>
      <c r="M21" s="2548">
        <f t="shared" si="21"/>
        <v>63</v>
      </c>
      <c r="N21" s="2549" t="str">
        <f t="shared" si="9"/>
        <v>Caractères</v>
      </c>
      <c r="O21" s="2550">
        <f t="shared" si="4"/>
        <v>51</v>
      </c>
      <c r="P21" s="2551" t="str">
        <f t="shared" si="17"/>
        <v>Caractères</v>
      </c>
      <c r="Q21" s="2552">
        <v>255</v>
      </c>
      <c r="R21" s="2553" t="str">
        <f t="shared" si="18"/>
        <v>Ok moins de 255</v>
      </c>
      <c r="S21" s="2554" t="str">
        <f t="shared" si="19"/>
        <v>Ok</v>
      </c>
      <c r="T21" s="2555" t="str">
        <f t="shared" si="20"/>
        <v xml:space="preserve">OK </v>
      </c>
      <c r="V21" s="2556" t="str">
        <f t="shared" si="5"/>
        <v xml:space="preserve">Pain sec (avec le moins de croute colorée </v>
      </c>
      <c r="W21" s="2560">
        <v>50</v>
      </c>
      <c r="X21" s="2558">
        <f t="shared" si="10"/>
        <v>42</v>
      </c>
      <c r="Y21" s="2559" t="str">
        <f t="shared" si="11"/>
        <v>Caractères</v>
      </c>
      <c r="AA21" s="2556" t="str" cm="1">
        <f t="array" aca="1" ref="AA21" ca="1">IF(ISBLANK(K21),"",LEFT(B21,MAX(IF(ISERROR(SEARCH(" ",LEFT(B21,AB21),ROW(OFFSET(INDIRECT("v14"),,,LEN(B21))))),0,SEARCH(" ",LEFT(B21,AB21),ROW(OFFSET(INDIRECT("v14"),,,LEN(B21))))))))</f>
        <v xml:space="preserve">Pain sec (avec le moins de croute colorée </v>
      </c>
      <c r="AB21" s="2560">
        <v>50</v>
      </c>
      <c r="AC21" s="2558">
        <f t="shared" ca="1" si="12"/>
        <v>42</v>
      </c>
      <c r="AD21" s="2559" t="str">
        <f t="shared" si="13"/>
        <v>Caractères</v>
      </c>
      <c r="AF21" s="2556" t="str" cm="1">
        <f t="array" aca="1" ref="AF21" ca="1">IF(ISBLANK(K21),"",LEFT(B21,MIN(AG21,SUMPRODUCT(MAX((MID(B21,ROW(INDIRECT("1:"&amp;AG21)),1)=" ")*(ROW(INDIRECT("1:"&amp;AG21))))))))</f>
        <v xml:space="preserve">Pain sec (avec le moins </v>
      </c>
      <c r="AG21" s="2560">
        <v>25</v>
      </c>
      <c r="AH21" s="2558">
        <f t="shared" ca="1" si="14"/>
        <v>24</v>
      </c>
      <c r="AI21" s="2559" t="str">
        <f t="shared" si="15"/>
        <v>Caractères</v>
      </c>
      <c r="AK21" s="2570" t="s">
        <v>2123</v>
      </c>
      <c r="AL21" s="2496"/>
      <c r="AM21" s="2552"/>
      <c r="AN21" s="2567"/>
      <c r="AO21" s="2568"/>
      <c r="AP21" s="2519"/>
      <c r="AQ21" s="2519"/>
    </row>
    <row r="22" spans="2:43" ht="26.25">
      <c r="B22" s="2541" t="str">
        <f t="shared" si="7"/>
        <v>Œufs</v>
      </c>
      <c r="C22" s="2596">
        <v>2</v>
      </c>
      <c r="D22" s="2597"/>
      <c r="E22" s="2542" t="str">
        <f t="shared" si="0"/>
        <v>2 œufs</v>
      </c>
      <c r="F22" s="2543" t="str">
        <f t="shared" si="1"/>
        <v>2 œufs</v>
      </c>
      <c r="G22" s="2543" t="str">
        <f t="shared" si="1"/>
        <v>2 œufs</v>
      </c>
      <c r="H22" s="2544" t="str">
        <f t="shared" si="2"/>
        <v>œufs</v>
      </c>
      <c r="I22" s="2545" t="str">
        <f t="shared" si="3"/>
        <v xml:space="preserve"> œufs</v>
      </c>
      <c r="J22" s="2595" t="s">
        <v>630</v>
      </c>
      <c r="K22" s="2546" t="s">
        <v>2124</v>
      </c>
      <c r="L22" s="2547"/>
      <c r="M22" s="2548">
        <f t="shared" si="21"/>
        <v>6</v>
      </c>
      <c r="N22" s="2549" t="str">
        <f t="shared" si="9"/>
        <v>Caractères</v>
      </c>
      <c r="O22" s="2550">
        <f t="shared" si="4"/>
        <v>4</v>
      </c>
      <c r="P22" s="2551" t="str">
        <f t="shared" si="17"/>
        <v>Caractères</v>
      </c>
      <c r="Q22" s="2552">
        <v>255</v>
      </c>
      <c r="R22" s="2553" t="str">
        <f t="shared" si="18"/>
        <v>Ok moins de 255</v>
      </c>
      <c r="S22" s="2554" t="str">
        <f t="shared" si="19"/>
        <v>Ok</v>
      </c>
      <c r="T22" s="2555" t="str">
        <f t="shared" si="20"/>
        <v xml:space="preserve">OK </v>
      </c>
      <c r="V22" s="2556" t="e">
        <f t="shared" si="5"/>
        <v>#VALUE!</v>
      </c>
      <c r="W22" s="2560">
        <v>50</v>
      </c>
      <c r="X22" s="2558" t="e">
        <f t="shared" si="10"/>
        <v>#VALUE!</v>
      </c>
      <c r="Y22" s="2559" t="str">
        <f t="shared" si="11"/>
        <v>Caractères</v>
      </c>
      <c r="AA22" s="2556" t="str" cm="1">
        <f t="array" aca="1" ref="AA22" ca="1">IF(ISBLANK(K22),"",LEFT(B22,MAX(IF(ISERROR(SEARCH(" ",LEFT(B22,AB22),ROW(OFFSET(INDIRECT("v14"),,,LEN(B22))))),0,SEARCH(" ",LEFT(B22,AB22),ROW(OFFSET(INDIRECT("v14"),,,LEN(B22))))))))</f>
        <v/>
      </c>
      <c r="AB22" s="2560">
        <v>50</v>
      </c>
      <c r="AC22" s="2558">
        <f t="shared" ca="1" si="12"/>
        <v>0</v>
      </c>
      <c r="AD22" s="2559" t="str">
        <f t="shared" si="13"/>
        <v>Caractères</v>
      </c>
      <c r="AF22" s="2556" t="str" cm="1">
        <f t="array" aca="1" ref="AF22" ca="1">IF(ISBLANK(K22),"",LEFT(B22,MIN(AG22,SUMPRODUCT(MAX((MID(B22,ROW(INDIRECT("1:"&amp;AG22)),1)=" ")*(ROW(INDIRECT("1:"&amp;AG22))))))))</f>
        <v/>
      </c>
      <c r="AG22" s="2560">
        <v>26</v>
      </c>
      <c r="AH22" s="2558">
        <f t="shared" ca="1" si="14"/>
        <v>0</v>
      </c>
      <c r="AI22" s="2559" t="str">
        <f t="shared" si="15"/>
        <v>Caractères</v>
      </c>
      <c r="AK22" s="2570" t="s">
        <v>2125</v>
      </c>
      <c r="AL22" s="2496"/>
      <c r="AM22" s="2552"/>
      <c r="AN22" s="2567"/>
      <c r="AO22" s="2568"/>
      <c r="AP22" s="2519"/>
      <c r="AQ22" s="2519"/>
    </row>
    <row r="23" spans="2:43" ht="26.25">
      <c r="B23" s="2541" t="str">
        <f t="shared" si="7"/>
        <v>Noisette en poudre</v>
      </c>
      <c r="C23" s="2596" t="s">
        <v>2126</v>
      </c>
      <c r="D23" s="2597"/>
      <c r="E23" s="2542" t="str">
        <f t="shared" si="0"/>
        <v>100 g Noisette en poudre</v>
      </c>
      <c r="F23" s="2543" t="str">
        <f t="shared" si="1"/>
        <v>100 g Noisette en poudre</v>
      </c>
      <c r="G23" s="2543" t="str">
        <f t="shared" si="1"/>
        <v>100 g Noisette en poudre</v>
      </c>
      <c r="H23" s="2544" t="str">
        <f t="shared" si="2"/>
        <v>Noisette en poudre</v>
      </c>
      <c r="I23" s="2545" t="str">
        <f t="shared" si="3"/>
        <v>Noisette en poudre</v>
      </c>
      <c r="J23" s="2595" t="s">
        <v>630</v>
      </c>
      <c r="K23" s="2546" t="s">
        <v>2127</v>
      </c>
      <c r="L23" s="2547"/>
      <c r="M23" s="2548">
        <f t="shared" si="21"/>
        <v>24</v>
      </c>
      <c r="N23" s="2549" t="str">
        <f t="shared" si="9"/>
        <v>Caractères</v>
      </c>
      <c r="O23" s="2550">
        <f t="shared" si="4"/>
        <v>18</v>
      </c>
      <c r="P23" s="2551" t="str">
        <f t="shared" si="17"/>
        <v>Caractères</v>
      </c>
      <c r="Q23" s="2552">
        <v>255</v>
      </c>
      <c r="R23" s="2553" t="str">
        <f t="shared" si="18"/>
        <v>Ok moins de 255</v>
      </c>
      <c r="S23" s="2554" t="str">
        <f t="shared" si="19"/>
        <v>Ok</v>
      </c>
      <c r="T23" s="2555" t="str">
        <f t="shared" si="20"/>
        <v xml:space="preserve">OK </v>
      </c>
      <c r="V23" s="2556" t="str">
        <f t="shared" si="5"/>
        <v>Noisette en poudre</v>
      </c>
      <c r="W23" s="2560">
        <v>50</v>
      </c>
      <c r="X23" s="2558">
        <f t="shared" si="10"/>
        <v>18</v>
      </c>
      <c r="Y23" s="2559" t="str">
        <f t="shared" si="11"/>
        <v>Caractères</v>
      </c>
      <c r="AA23" s="2556" t="str" cm="1">
        <f t="array" aca="1" ref="AA23" ca="1">IF(ISBLANK(K23),"",LEFT(B23,MAX(IF(ISERROR(SEARCH(" ",LEFT(B23,AB23),ROW(OFFSET(INDIRECT("v14"),,,LEN(B23))))),0,SEARCH(" ",LEFT(B23,AB23),ROW(OFFSET(INDIRECT("v14"),,,LEN(B23))))))))</f>
        <v/>
      </c>
      <c r="AB23" s="2560">
        <v>50</v>
      </c>
      <c r="AC23" s="2558">
        <f t="shared" ca="1" si="12"/>
        <v>0</v>
      </c>
      <c r="AD23" s="2559" t="str">
        <f t="shared" si="13"/>
        <v>Caractères</v>
      </c>
      <c r="AF23" s="2556" t="str" cm="1">
        <f t="array" aca="1" ref="AF23" ca="1">IF(ISBLANK(K23),"",LEFT(B23,MIN(AG23,SUMPRODUCT(MAX((MID(B23,ROW(INDIRECT("1:"&amp;AG23)),1)=" ")*(ROW(INDIRECT("1:"&amp;AG23))))))))</f>
        <v xml:space="preserve">Noisette en </v>
      </c>
      <c r="AG23" s="2560">
        <v>27</v>
      </c>
      <c r="AH23" s="2558">
        <f t="shared" ca="1" si="14"/>
        <v>12</v>
      </c>
      <c r="AI23" s="2559" t="str">
        <f t="shared" si="15"/>
        <v>Caractères</v>
      </c>
      <c r="AK23" s="2570" t="s">
        <v>2128</v>
      </c>
      <c r="AL23" s="2496"/>
      <c r="AM23" s="2552"/>
      <c r="AN23" s="2567"/>
      <c r="AO23" s="2568"/>
      <c r="AP23" s="2519"/>
      <c r="AQ23" s="2519"/>
    </row>
    <row r="24" spans="2:43" ht="26.25">
      <c r="B24" s="2541" t="str">
        <f t="shared" si="7"/>
        <v>1 banane</v>
      </c>
      <c r="C24" s="2596" t="s">
        <v>2129</v>
      </c>
      <c r="D24" s="2597"/>
      <c r="E24" s="2542" t="str">
        <f t="shared" si="0"/>
        <v>1  banane et demi</v>
      </c>
      <c r="F24" s="2543" t="str">
        <f t="shared" si="1"/>
        <v>1  banane et demi</v>
      </c>
      <c r="G24" s="2543" t="str">
        <f t="shared" si="1"/>
        <v>1  banane et demi</v>
      </c>
      <c r="H24" s="2544" t="str">
        <f t="shared" si="2"/>
        <v>1 banane</v>
      </c>
      <c r="I24" s="2545" t="str">
        <f t="shared" si="3"/>
        <v xml:space="preserve">1  banane </v>
      </c>
      <c r="J24" s="2595" t="s">
        <v>630</v>
      </c>
      <c r="K24" s="2546" t="s">
        <v>2130</v>
      </c>
      <c r="L24" s="2547"/>
      <c r="M24" s="2548">
        <f t="shared" si="21"/>
        <v>17</v>
      </c>
      <c r="N24" s="2549" t="str">
        <f t="shared" si="9"/>
        <v>Caractères</v>
      </c>
      <c r="O24" s="2550">
        <f t="shared" si="4"/>
        <v>8</v>
      </c>
      <c r="P24" s="2551" t="str">
        <f t="shared" si="17"/>
        <v>Caractères</v>
      </c>
      <c r="Q24" s="2552">
        <v>255</v>
      </c>
      <c r="R24" s="2553" t="str">
        <f t="shared" si="18"/>
        <v>Ok moins de 255</v>
      </c>
      <c r="S24" s="2554" t="str">
        <f t="shared" si="19"/>
        <v>Ok</v>
      </c>
      <c r="T24" s="2555" t="str">
        <f t="shared" si="20"/>
        <v xml:space="preserve">OK </v>
      </c>
      <c r="V24" s="2556" t="str">
        <f t="shared" si="5"/>
        <v>1 banane</v>
      </c>
      <c r="W24" s="2560">
        <v>50</v>
      </c>
      <c r="X24" s="2558">
        <f t="shared" si="10"/>
        <v>8</v>
      </c>
      <c r="Y24" s="2559" t="str">
        <f t="shared" si="11"/>
        <v>Caractères</v>
      </c>
      <c r="AA24" s="2556" t="str" cm="1">
        <f t="array" aca="1" ref="AA24" ca="1">IF(ISBLANK(K24),"",LEFT(B24,MAX(IF(ISERROR(SEARCH(" ",LEFT(B24,AB24),ROW(OFFSET(INDIRECT("v14"),,,LEN(B24))))),0,SEARCH(" ",LEFT(B24,AB24),ROW(OFFSET(INDIRECT("v14"),,,LEN(B24))))))))</f>
        <v/>
      </c>
      <c r="AB24" s="2560">
        <v>50</v>
      </c>
      <c r="AC24" s="2558">
        <f t="shared" ca="1" si="12"/>
        <v>0</v>
      </c>
      <c r="AD24" s="2559" t="str">
        <f t="shared" si="13"/>
        <v>Caractères</v>
      </c>
      <c r="AF24" s="2556" t="str" cm="1">
        <f t="array" aca="1" ref="AF24" ca="1">IF(ISBLANK(K24),"",LEFT(B24,MIN(AG24,SUMPRODUCT(MAX((MID(B24,ROW(INDIRECT("1:"&amp;AG24)),1)=" ")*(ROW(INDIRECT("1:"&amp;AG24))))))))</f>
        <v xml:space="preserve">1 </v>
      </c>
      <c r="AG24" s="2560">
        <v>28</v>
      </c>
      <c r="AH24" s="2558">
        <f t="shared" ca="1" si="14"/>
        <v>2</v>
      </c>
      <c r="AI24" s="2559" t="str">
        <f t="shared" si="15"/>
        <v>Caractères</v>
      </c>
      <c r="AK24" s="2570" t="s">
        <v>2131</v>
      </c>
      <c r="AL24" s="2496"/>
      <c r="AM24" s="2552"/>
      <c r="AN24" s="2567"/>
      <c r="AO24" s="2568"/>
      <c r="AP24" s="2519"/>
      <c r="AQ24" s="2519"/>
    </row>
    <row r="25" spans="2:43" ht="26.25">
      <c r="B25" s="2541" t="str">
        <f t="shared" si="7"/>
        <v/>
      </c>
      <c r="C25" s="2596"/>
      <c r="D25" s="2597"/>
      <c r="E25" s="2542" t="str">
        <f t="shared" si="0"/>
        <v/>
      </c>
      <c r="F25" s="2543" t="str">
        <f t="shared" si="1"/>
        <v/>
      </c>
      <c r="G25" s="2543" t="str">
        <f t="shared" si="1"/>
        <v/>
      </c>
      <c r="H25" s="2544" t="str">
        <f t="shared" si="2"/>
        <v/>
      </c>
      <c r="I25" s="2545" t="str">
        <f t="shared" si="3"/>
        <v/>
      </c>
      <c r="J25" s="2595" t="s">
        <v>630</v>
      </c>
      <c r="K25" s="2546"/>
      <c r="L25" s="2547"/>
      <c r="M25" s="2548">
        <f t="shared" si="21"/>
        <v>0</v>
      </c>
      <c r="N25" s="2549" t="str">
        <f t="shared" si="9"/>
        <v/>
      </c>
      <c r="O25" s="2550">
        <f t="shared" si="4"/>
        <v>0</v>
      </c>
      <c r="P25" s="2551" t="str">
        <f t="shared" si="17"/>
        <v/>
      </c>
      <c r="Q25" s="2552">
        <v>255</v>
      </c>
      <c r="R25" s="2553" t="str">
        <f t="shared" si="18"/>
        <v/>
      </c>
      <c r="S25" s="2554" t="str">
        <f t="shared" si="19"/>
        <v/>
      </c>
      <c r="T25" s="2555" t="str">
        <f t="shared" si="20"/>
        <v/>
      </c>
      <c r="V25" s="2556" t="str">
        <f t="shared" si="5"/>
        <v/>
      </c>
      <c r="W25" s="2560">
        <v>50</v>
      </c>
      <c r="X25" s="2558">
        <f t="shared" si="10"/>
        <v>0</v>
      </c>
      <c r="Y25" s="2559" t="str">
        <f t="shared" si="11"/>
        <v/>
      </c>
      <c r="AA25" s="2556" t="str" cm="1">
        <f t="array" aca="1" ref="AA25" ca="1">IF(ISBLANK(K25),"",LEFT(B25,MAX(IF(ISERROR(SEARCH(" ",LEFT(B25,AB25),ROW(OFFSET(INDIRECT("v14"),,,LEN(B25))))),0,SEARCH(" ",LEFT(B25,AB25),ROW(OFFSET(INDIRECT("v14"),,,LEN(B25))))))))</f>
        <v/>
      </c>
      <c r="AB25" s="2560">
        <v>50</v>
      </c>
      <c r="AC25" s="2558">
        <f t="shared" ca="1" si="12"/>
        <v>0</v>
      </c>
      <c r="AD25" s="2559" t="str">
        <f t="shared" si="13"/>
        <v/>
      </c>
      <c r="AF25" s="2556" t="str" cm="1">
        <f t="array" aca="1" ref="AF25" ca="1">IF(ISBLANK(K25),"",LEFT(B25,MIN(AG25,SUMPRODUCT(MAX((MID(B25,ROW(INDIRECT("1:"&amp;AG25)),1)=" ")*(ROW(INDIRECT("1:"&amp;AG25))))))))</f>
        <v/>
      </c>
      <c r="AG25" s="2560">
        <v>29</v>
      </c>
      <c r="AH25" s="2558">
        <f t="shared" ca="1" si="14"/>
        <v>0</v>
      </c>
      <c r="AI25" s="2559" t="str">
        <f t="shared" si="15"/>
        <v/>
      </c>
      <c r="AK25" s="3346" t="s">
        <v>2132</v>
      </c>
      <c r="AL25" s="3347"/>
      <c r="AM25" s="2571"/>
      <c r="AN25" s="2572"/>
      <c r="AO25" s="2568"/>
      <c r="AP25" s="2519"/>
      <c r="AQ25" s="2519"/>
    </row>
    <row r="26" spans="2:43" ht="26.25">
      <c r="B26" s="2541" t="str">
        <f t="shared" si="7"/>
        <v/>
      </c>
      <c r="C26" s="2596"/>
      <c r="D26" s="2597"/>
      <c r="E26" s="2542" t="str">
        <f t="shared" si="0"/>
        <v/>
      </c>
      <c r="F26" s="2543" t="str">
        <f t="shared" si="1"/>
        <v/>
      </c>
      <c r="G26" s="2543" t="str">
        <f t="shared" si="1"/>
        <v/>
      </c>
      <c r="H26" s="2544" t="str">
        <f t="shared" si="2"/>
        <v/>
      </c>
      <c r="I26" s="2545" t="str">
        <f t="shared" si="3"/>
        <v/>
      </c>
      <c r="J26" s="2595" t="s">
        <v>630</v>
      </c>
      <c r="K26" s="2546"/>
      <c r="L26" s="2547"/>
      <c r="M26" s="2548">
        <f t="shared" si="21"/>
        <v>0</v>
      </c>
      <c r="N26" s="2549" t="str">
        <f t="shared" si="9"/>
        <v/>
      </c>
      <c r="O26" s="2550">
        <f t="shared" si="4"/>
        <v>0</v>
      </c>
      <c r="P26" s="2551" t="str">
        <f t="shared" si="17"/>
        <v/>
      </c>
      <c r="Q26" s="2552">
        <v>255</v>
      </c>
      <c r="R26" s="2553" t="str">
        <f t="shared" si="18"/>
        <v/>
      </c>
      <c r="S26" s="2554" t="str">
        <f t="shared" si="19"/>
        <v/>
      </c>
      <c r="T26" s="2555" t="str">
        <f t="shared" si="20"/>
        <v/>
      </c>
      <c r="V26" s="2556" t="str">
        <f t="shared" si="5"/>
        <v/>
      </c>
      <c r="W26" s="2560">
        <v>50</v>
      </c>
      <c r="X26" s="2558">
        <f t="shared" si="10"/>
        <v>0</v>
      </c>
      <c r="Y26" s="2559" t="str">
        <f t="shared" si="11"/>
        <v/>
      </c>
      <c r="AA26" s="2556" t="str" cm="1">
        <f t="array" aca="1" ref="AA26" ca="1">IF(ISBLANK(K26),"",LEFT(B26,MAX(IF(ISERROR(SEARCH(" ",LEFT(B26,AB26),ROW(OFFSET(INDIRECT("v14"),,,LEN(B26))))),0,SEARCH(" ",LEFT(B26,AB26),ROW(OFFSET(INDIRECT("v14"),,,LEN(B26))))))))</f>
        <v/>
      </c>
      <c r="AB26" s="2560">
        <v>50</v>
      </c>
      <c r="AC26" s="2558">
        <f t="shared" ca="1" si="12"/>
        <v>0</v>
      </c>
      <c r="AD26" s="2559" t="str">
        <f t="shared" si="13"/>
        <v/>
      </c>
      <c r="AF26" s="2556" t="str" cm="1">
        <f t="array" aca="1" ref="AF26" ca="1">IF(ISBLANK(K26),"",LEFT(B26,MIN(AG26,SUMPRODUCT(MAX((MID(B26,ROW(INDIRECT("1:"&amp;AG26)),1)=" ")*(ROW(INDIRECT("1:"&amp;AG26))))))))</f>
        <v/>
      </c>
      <c r="AG26" s="2560">
        <v>30</v>
      </c>
      <c r="AH26" s="2558">
        <f t="shared" ca="1" si="14"/>
        <v>0</v>
      </c>
      <c r="AI26" s="2559" t="str">
        <f t="shared" si="15"/>
        <v/>
      </c>
      <c r="AK26" s="2566"/>
      <c r="AL26" s="2496"/>
      <c r="AM26" s="2552"/>
      <c r="AN26" s="2567">
        <f t="shared" ref="AN26:AN36" si="22">LEN(AL26)</f>
        <v>0</v>
      </c>
      <c r="AO26" s="2568" t="str">
        <f t="shared" ref="AO26:AO36" si="23">IF(ISBLANK(K26),"","Caractères")</f>
        <v/>
      </c>
      <c r="AP26" s="2519"/>
      <c r="AQ26" s="2519"/>
    </row>
    <row r="27" spans="2:43" ht="26.25">
      <c r="B27" s="2541" t="str">
        <f t="shared" si="7"/>
        <v/>
      </c>
      <c r="C27" s="2596"/>
      <c r="D27" s="2597"/>
      <c r="E27" s="2542" t="str">
        <f t="shared" si="0"/>
        <v/>
      </c>
      <c r="F27" s="2543" t="str">
        <f t="shared" si="1"/>
        <v/>
      </c>
      <c r="G27" s="2543" t="str">
        <f t="shared" si="1"/>
        <v/>
      </c>
      <c r="H27" s="2544" t="str">
        <f t="shared" si="2"/>
        <v/>
      </c>
      <c r="I27" s="2545" t="str">
        <f t="shared" si="3"/>
        <v/>
      </c>
      <c r="J27" s="2595" t="s">
        <v>630</v>
      </c>
      <c r="K27" s="2546"/>
      <c r="L27" s="2547"/>
      <c r="M27" s="2548">
        <f t="shared" si="21"/>
        <v>0</v>
      </c>
      <c r="N27" s="2549" t="str">
        <f t="shared" si="9"/>
        <v/>
      </c>
      <c r="O27" s="2550">
        <f t="shared" si="4"/>
        <v>0</v>
      </c>
      <c r="P27" s="2551" t="str">
        <f t="shared" si="17"/>
        <v/>
      </c>
      <c r="Q27" s="2552">
        <v>255</v>
      </c>
      <c r="R27" s="2553" t="str">
        <f t="shared" si="18"/>
        <v/>
      </c>
      <c r="S27" s="2554" t="str">
        <f t="shared" si="19"/>
        <v/>
      </c>
      <c r="T27" s="2555" t="str">
        <f t="shared" si="20"/>
        <v/>
      </c>
      <c r="V27" s="2556" t="str">
        <f t="shared" si="5"/>
        <v/>
      </c>
      <c r="W27" s="2560">
        <v>50</v>
      </c>
      <c r="X27" s="2558">
        <f t="shared" si="10"/>
        <v>0</v>
      </c>
      <c r="Y27" s="2559" t="str">
        <f t="shared" si="11"/>
        <v/>
      </c>
      <c r="AA27" s="2556" t="str" cm="1">
        <f t="array" aca="1" ref="AA27" ca="1">IF(ISBLANK(K27),"",LEFT(B27,MAX(IF(ISERROR(SEARCH(" ",LEFT(B27,AB27),ROW(OFFSET(INDIRECT("v14"),,,LEN(B27))))),0,SEARCH(" ",LEFT(B27,AB27),ROW(OFFSET(INDIRECT("v14"),,,LEN(B27))))))))</f>
        <v/>
      </c>
      <c r="AB27" s="2560">
        <v>50</v>
      </c>
      <c r="AC27" s="2558">
        <f t="shared" ca="1" si="12"/>
        <v>0</v>
      </c>
      <c r="AD27" s="2559" t="str">
        <f t="shared" si="13"/>
        <v/>
      </c>
      <c r="AF27" s="2556" t="str" cm="1">
        <f t="array" aca="1" ref="AF27" ca="1">IF(ISBLANK(K27),"",LEFT(B27,MIN(AG27,SUMPRODUCT(MAX((MID(B27,ROW(INDIRECT("1:"&amp;AG27)),1)=" ")*(ROW(INDIRECT("1:"&amp;AG27))))))))</f>
        <v/>
      </c>
      <c r="AG27" s="2560">
        <v>31</v>
      </c>
      <c r="AH27" s="2558">
        <f t="shared" ca="1" si="14"/>
        <v>0</v>
      </c>
      <c r="AI27" s="2559" t="str">
        <f t="shared" si="15"/>
        <v/>
      </c>
      <c r="AK27" s="2566"/>
      <c r="AL27" s="2496"/>
      <c r="AM27" s="2552"/>
      <c r="AN27" s="2567">
        <f t="shared" si="22"/>
        <v>0</v>
      </c>
      <c r="AO27" s="2568" t="str">
        <f t="shared" si="23"/>
        <v/>
      </c>
      <c r="AP27" s="2519"/>
      <c r="AQ27" s="2519"/>
    </row>
    <row r="28" spans="2:43" ht="26.25">
      <c r="B28" s="2541" t="str">
        <f t="shared" si="7"/>
        <v/>
      </c>
      <c r="C28" s="2596"/>
      <c r="D28" s="2597"/>
      <c r="E28" s="2542" t="str">
        <f t="shared" si="0"/>
        <v/>
      </c>
      <c r="F28" s="2543" t="str">
        <f t="shared" si="1"/>
        <v/>
      </c>
      <c r="G28" s="2543" t="str">
        <f t="shared" si="1"/>
        <v/>
      </c>
      <c r="H28" s="2544" t="str">
        <f t="shared" si="2"/>
        <v/>
      </c>
      <c r="I28" s="2545" t="str">
        <f t="shared" si="3"/>
        <v/>
      </c>
      <c r="J28" s="2595" t="s">
        <v>630</v>
      </c>
      <c r="K28" s="2546"/>
      <c r="L28" s="2547"/>
      <c r="M28" s="2548">
        <f t="shared" si="21"/>
        <v>0</v>
      </c>
      <c r="N28" s="2549" t="str">
        <f t="shared" si="9"/>
        <v/>
      </c>
      <c r="O28" s="2550">
        <f t="shared" si="4"/>
        <v>0</v>
      </c>
      <c r="P28" s="2551" t="str">
        <f t="shared" si="17"/>
        <v/>
      </c>
      <c r="Q28" s="2552">
        <v>255</v>
      </c>
      <c r="R28" s="2553" t="str">
        <f t="shared" si="18"/>
        <v/>
      </c>
      <c r="S28" s="2554" t="str">
        <f t="shared" si="19"/>
        <v/>
      </c>
      <c r="T28" s="2555" t="str">
        <f t="shared" si="20"/>
        <v/>
      </c>
      <c r="V28" s="2556" t="str">
        <f t="shared" si="5"/>
        <v/>
      </c>
      <c r="W28" s="2560">
        <v>50</v>
      </c>
      <c r="X28" s="2558">
        <f t="shared" si="10"/>
        <v>0</v>
      </c>
      <c r="Y28" s="2559" t="str">
        <f t="shared" si="11"/>
        <v/>
      </c>
      <c r="AA28" s="2556" t="str" cm="1">
        <f t="array" aca="1" ref="AA28" ca="1">IF(ISBLANK(K28),"",LEFT(B28,MAX(IF(ISERROR(SEARCH(" ",LEFT(B28,AB28),ROW(OFFSET(INDIRECT("v14"),,,LEN(B28))))),0,SEARCH(" ",LEFT(B28,AB28),ROW(OFFSET(INDIRECT("v14"),,,LEN(B28))))))))</f>
        <v/>
      </c>
      <c r="AB28" s="2560">
        <v>50</v>
      </c>
      <c r="AC28" s="2558">
        <f t="shared" ca="1" si="12"/>
        <v>0</v>
      </c>
      <c r="AD28" s="2559" t="str">
        <f t="shared" si="13"/>
        <v/>
      </c>
      <c r="AF28" s="2556" t="str" cm="1">
        <f t="array" aca="1" ref="AF28" ca="1">IF(ISBLANK(K28),"",LEFT(B28,MIN(AG28,SUMPRODUCT(MAX((MID(B28,ROW(INDIRECT("1:"&amp;AG28)),1)=" ")*(ROW(INDIRECT("1:"&amp;AG28))))))))</f>
        <v/>
      </c>
      <c r="AG28" s="2560">
        <v>32</v>
      </c>
      <c r="AH28" s="2558">
        <f t="shared" ca="1" si="14"/>
        <v>0</v>
      </c>
      <c r="AI28" s="2559" t="str">
        <f t="shared" si="15"/>
        <v/>
      </c>
      <c r="AK28" s="2566"/>
      <c r="AL28" s="2496"/>
      <c r="AM28" s="2552"/>
      <c r="AN28" s="2567">
        <f t="shared" si="22"/>
        <v>0</v>
      </c>
      <c r="AO28" s="2568" t="str">
        <f t="shared" si="23"/>
        <v/>
      </c>
      <c r="AP28" s="2519"/>
      <c r="AQ28" s="2519"/>
    </row>
    <row r="29" spans="2:43" ht="26.25">
      <c r="B29" s="2541" t="str">
        <f t="shared" si="7"/>
        <v/>
      </c>
      <c r="C29" s="2596"/>
      <c r="D29" s="2597"/>
      <c r="E29" s="2542" t="str">
        <f t="shared" si="0"/>
        <v/>
      </c>
      <c r="F29" s="2543" t="str">
        <f t="shared" si="1"/>
        <v/>
      </c>
      <c r="G29" s="2543" t="str">
        <f t="shared" si="1"/>
        <v/>
      </c>
      <c r="H29" s="2544" t="str">
        <f t="shared" si="2"/>
        <v/>
      </c>
      <c r="I29" s="2545" t="str">
        <f t="shared" si="3"/>
        <v/>
      </c>
      <c r="J29" s="2595" t="s">
        <v>630</v>
      </c>
      <c r="K29" s="2546"/>
      <c r="L29" s="2547"/>
      <c r="M29" s="2548">
        <f t="shared" si="21"/>
        <v>0</v>
      </c>
      <c r="N29" s="2549" t="str">
        <f t="shared" si="9"/>
        <v/>
      </c>
      <c r="O29" s="2550">
        <f t="shared" si="4"/>
        <v>0</v>
      </c>
      <c r="P29" s="2551" t="str">
        <f t="shared" si="17"/>
        <v/>
      </c>
      <c r="Q29" s="2552">
        <v>255</v>
      </c>
      <c r="R29" s="2553" t="str">
        <f t="shared" si="18"/>
        <v/>
      </c>
      <c r="S29" s="2554" t="str">
        <f t="shared" si="19"/>
        <v/>
      </c>
      <c r="T29" s="2555" t="str">
        <f t="shared" si="20"/>
        <v/>
      </c>
      <c r="V29" s="2556" t="str">
        <f t="shared" si="5"/>
        <v/>
      </c>
      <c r="W29" s="2560">
        <v>50</v>
      </c>
      <c r="X29" s="2558">
        <f t="shared" si="10"/>
        <v>0</v>
      </c>
      <c r="Y29" s="2559" t="str">
        <f t="shared" si="11"/>
        <v/>
      </c>
      <c r="AA29" s="2556" t="str" cm="1">
        <f t="array" aca="1" ref="AA29" ca="1">IF(ISBLANK(K29),"",LEFT(B29,MAX(IF(ISERROR(SEARCH(" ",LEFT(B29,AB29),ROW(OFFSET(INDIRECT("v14"),,,LEN(B29))))),0,SEARCH(" ",LEFT(B29,AB29),ROW(OFFSET(INDIRECT("v14"),,,LEN(B29))))))))</f>
        <v/>
      </c>
      <c r="AB29" s="2560">
        <v>50</v>
      </c>
      <c r="AC29" s="2558">
        <f t="shared" ca="1" si="12"/>
        <v>0</v>
      </c>
      <c r="AD29" s="2559" t="str">
        <f t="shared" si="13"/>
        <v/>
      </c>
      <c r="AF29" s="2556" t="str" cm="1">
        <f t="array" aca="1" ref="AF29" ca="1">IF(ISBLANK(K29),"",LEFT(B29,MIN(AG29,SUMPRODUCT(MAX((MID(B29,ROW(INDIRECT("1:"&amp;AG29)),1)=" ")*(ROW(INDIRECT("1:"&amp;AG29))))))))</f>
        <v/>
      </c>
      <c r="AG29" s="2560">
        <v>33</v>
      </c>
      <c r="AH29" s="2558">
        <f t="shared" ca="1" si="14"/>
        <v>0</v>
      </c>
      <c r="AI29" s="2559" t="str">
        <f t="shared" si="15"/>
        <v/>
      </c>
      <c r="AK29" s="2566"/>
      <c r="AL29" s="2496"/>
      <c r="AM29" s="2552"/>
      <c r="AN29" s="2567">
        <f t="shared" si="22"/>
        <v>0</v>
      </c>
      <c r="AO29" s="2568" t="str">
        <f t="shared" si="23"/>
        <v/>
      </c>
      <c r="AP29" s="2519"/>
      <c r="AQ29" s="2519"/>
    </row>
    <row r="30" spans="2:43" ht="26.25">
      <c r="B30" s="2541" t="str">
        <f t="shared" si="7"/>
        <v/>
      </c>
      <c r="C30" s="2596"/>
      <c r="D30" s="2597"/>
      <c r="E30" s="2542" t="str">
        <f t="shared" si="0"/>
        <v/>
      </c>
      <c r="F30" s="2543" t="str">
        <f t="shared" si="1"/>
        <v/>
      </c>
      <c r="G30" s="2543" t="str">
        <f t="shared" si="1"/>
        <v/>
      </c>
      <c r="H30" s="2544" t="str">
        <f t="shared" si="2"/>
        <v/>
      </c>
      <c r="I30" s="2545" t="str">
        <f t="shared" si="3"/>
        <v/>
      </c>
      <c r="J30" s="2595" t="s">
        <v>630</v>
      </c>
      <c r="K30" s="2546"/>
      <c r="L30" s="2547"/>
      <c r="M30" s="2548">
        <f t="shared" si="21"/>
        <v>0</v>
      </c>
      <c r="N30" s="2549" t="str">
        <f t="shared" si="9"/>
        <v/>
      </c>
      <c r="O30" s="2550">
        <f t="shared" si="4"/>
        <v>0</v>
      </c>
      <c r="P30" s="2551" t="str">
        <f t="shared" si="17"/>
        <v/>
      </c>
      <c r="Q30" s="2552">
        <v>255</v>
      </c>
      <c r="R30" s="2553" t="str">
        <f t="shared" si="18"/>
        <v/>
      </c>
      <c r="S30" s="2554" t="str">
        <f t="shared" si="19"/>
        <v/>
      </c>
      <c r="T30" s="2555" t="str">
        <f t="shared" si="20"/>
        <v/>
      </c>
      <c r="V30" s="2556" t="str">
        <f t="shared" si="5"/>
        <v/>
      </c>
      <c r="W30" s="2560">
        <v>50</v>
      </c>
      <c r="X30" s="2558">
        <f t="shared" si="10"/>
        <v>0</v>
      </c>
      <c r="Y30" s="2559" t="str">
        <f t="shared" si="11"/>
        <v/>
      </c>
      <c r="AA30" s="2556" t="str" cm="1">
        <f t="array" aca="1" ref="AA30" ca="1">IF(ISBLANK(K30),"",LEFT(B30,MAX(IF(ISERROR(SEARCH(" ",LEFT(B30,AB30),ROW(OFFSET(INDIRECT("v14"),,,LEN(B30))))),0,SEARCH(" ",LEFT(B30,AB30),ROW(OFFSET(INDIRECT("v14"),,,LEN(B30))))))))</f>
        <v/>
      </c>
      <c r="AB30" s="2560">
        <v>50</v>
      </c>
      <c r="AC30" s="2558">
        <f t="shared" ca="1" si="12"/>
        <v>0</v>
      </c>
      <c r="AD30" s="2559" t="str">
        <f t="shared" si="13"/>
        <v/>
      </c>
      <c r="AF30" s="2556" t="str" cm="1">
        <f t="array" aca="1" ref="AF30" ca="1">IF(ISBLANK(K30),"",LEFT(B30,MIN(AG30,SUMPRODUCT(MAX((MID(B30,ROW(INDIRECT("1:"&amp;AG30)),1)=" ")*(ROW(INDIRECT("1:"&amp;AG30))))))))</f>
        <v/>
      </c>
      <c r="AG30" s="2560">
        <v>34</v>
      </c>
      <c r="AH30" s="2558">
        <f t="shared" ca="1" si="14"/>
        <v>0</v>
      </c>
      <c r="AI30" s="2559" t="str">
        <f t="shared" si="15"/>
        <v/>
      </c>
      <c r="AK30" s="2566"/>
      <c r="AL30" s="2496"/>
      <c r="AM30" s="2552"/>
      <c r="AN30" s="2567">
        <f t="shared" si="22"/>
        <v>0</v>
      </c>
      <c r="AO30" s="2568" t="str">
        <f t="shared" si="23"/>
        <v/>
      </c>
      <c r="AP30" s="2519"/>
      <c r="AQ30" s="2519"/>
    </row>
    <row r="31" spans="2:43" ht="26.25">
      <c r="B31" s="2541" t="str">
        <f t="shared" si="7"/>
        <v/>
      </c>
      <c r="C31" s="2596"/>
      <c r="D31" s="2597"/>
      <c r="E31" s="2542" t="str">
        <f t="shared" si="0"/>
        <v/>
      </c>
      <c r="F31" s="2543" t="str">
        <f t="shared" si="1"/>
        <v/>
      </c>
      <c r="G31" s="2543" t="str">
        <f t="shared" si="1"/>
        <v/>
      </c>
      <c r="H31" s="2544" t="str">
        <f t="shared" si="2"/>
        <v/>
      </c>
      <c r="I31" s="2545" t="str">
        <f t="shared" si="3"/>
        <v/>
      </c>
      <c r="J31" s="2595" t="s">
        <v>630</v>
      </c>
      <c r="K31" s="2546"/>
      <c r="L31" s="2547"/>
      <c r="M31" s="2548">
        <f t="shared" si="21"/>
        <v>0</v>
      </c>
      <c r="N31" s="2549" t="str">
        <f t="shared" si="9"/>
        <v/>
      </c>
      <c r="O31" s="2550">
        <f t="shared" si="4"/>
        <v>0</v>
      </c>
      <c r="P31" s="2551" t="str">
        <f t="shared" si="17"/>
        <v/>
      </c>
      <c r="Q31" s="2552">
        <v>255</v>
      </c>
      <c r="R31" s="2553" t="str">
        <f t="shared" si="18"/>
        <v/>
      </c>
      <c r="S31" s="2554" t="str">
        <f t="shared" si="19"/>
        <v/>
      </c>
      <c r="T31" s="2555" t="str">
        <f t="shared" si="20"/>
        <v/>
      </c>
      <c r="V31" s="2556" t="str">
        <f t="shared" si="5"/>
        <v/>
      </c>
      <c r="W31" s="2560">
        <v>50</v>
      </c>
      <c r="X31" s="2558">
        <f t="shared" si="10"/>
        <v>0</v>
      </c>
      <c r="Y31" s="2559" t="str">
        <f t="shared" si="11"/>
        <v/>
      </c>
      <c r="AA31" s="2556" t="str" cm="1">
        <f t="array" aca="1" ref="AA31" ca="1">IF(ISBLANK(K31),"",LEFT(B31,MAX(IF(ISERROR(SEARCH(" ",LEFT(B31,AB31),ROW(OFFSET(INDIRECT("v14"),,,LEN(B31))))),0,SEARCH(" ",LEFT(B31,AB31),ROW(OFFSET(INDIRECT("v14"),,,LEN(B31))))))))</f>
        <v/>
      </c>
      <c r="AB31" s="2560">
        <v>50</v>
      </c>
      <c r="AC31" s="2558">
        <f t="shared" ca="1" si="12"/>
        <v>0</v>
      </c>
      <c r="AD31" s="2559" t="str">
        <f t="shared" si="13"/>
        <v/>
      </c>
      <c r="AF31" s="2556" t="str" cm="1">
        <f t="array" aca="1" ref="AF31" ca="1">IF(ISBLANK(K31),"",LEFT(B31,MIN(AG31,SUMPRODUCT(MAX((MID(B31,ROW(INDIRECT("1:"&amp;AG31)),1)=" ")*(ROW(INDIRECT("1:"&amp;AG31))))))))</f>
        <v/>
      </c>
      <c r="AG31" s="2560">
        <v>35</v>
      </c>
      <c r="AH31" s="2558">
        <f t="shared" ca="1" si="14"/>
        <v>0</v>
      </c>
      <c r="AI31" s="2559" t="str">
        <f t="shared" si="15"/>
        <v/>
      </c>
      <c r="AK31" s="2566"/>
      <c r="AL31" s="2496"/>
      <c r="AM31" s="2552"/>
      <c r="AN31" s="2567">
        <f t="shared" si="22"/>
        <v>0</v>
      </c>
      <c r="AO31" s="2568" t="str">
        <f t="shared" si="23"/>
        <v/>
      </c>
      <c r="AP31" s="2519"/>
      <c r="AQ31" s="2519"/>
    </row>
    <row r="32" spans="2:43" ht="26.25">
      <c r="B32" s="2541" t="str">
        <f t="shared" si="7"/>
        <v/>
      </c>
      <c r="C32" s="2596"/>
      <c r="D32" s="2597"/>
      <c r="E32" s="2542" t="str">
        <f t="shared" si="0"/>
        <v/>
      </c>
      <c r="F32" s="2543" t="str">
        <f t="shared" si="1"/>
        <v/>
      </c>
      <c r="G32" s="2543" t="str">
        <f t="shared" si="1"/>
        <v/>
      </c>
      <c r="H32" s="2544" t="str">
        <f t="shared" si="2"/>
        <v/>
      </c>
      <c r="I32" s="2545" t="str">
        <f t="shared" si="3"/>
        <v/>
      </c>
      <c r="J32" s="2595" t="s">
        <v>630</v>
      </c>
      <c r="K32" s="2546"/>
      <c r="L32" s="2547"/>
      <c r="M32" s="2548">
        <f t="shared" si="21"/>
        <v>0</v>
      </c>
      <c r="N32" s="2549" t="str">
        <f t="shared" si="9"/>
        <v/>
      </c>
      <c r="O32" s="2550">
        <f t="shared" si="4"/>
        <v>0</v>
      </c>
      <c r="P32" s="2551" t="str">
        <f t="shared" si="17"/>
        <v/>
      </c>
      <c r="Q32" s="2552">
        <v>255</v>
      </c>
      <c r="R32" s="2553" t="str">
        <f t="shared" si="18"/>
        <v/>
      </c>
      <c r="S32" s="2554" t="str">
        <f t="shared" si="19"/>
        <v/>
      </c>
      <c r="T32" s="2555" t="str">
        <f t="shared" si="20"/>
        <v/>
      </c>
      <c r="V32" s="2556" t="str">
        <f t="shared" si="5"/>
        <v/>
      </c>
      <c r="W32" s="2560">
        <v>50</v>
      </c>
      <c r="X32" s="2558">
        <f t="shared" si="10"/>
        <v>0</v>
      </c>
      <c r="Y32" s="2559" t="str">
        <f t="shared" si="11"/>
        <v/>
      </c>
      <c r="AA32" s="2556" t="str" cm="1">
        <f t="array" aca="1" ref="AA32" ca="1">IF(ISBLANK(K32),"",LEFT(B32,MAX(IF(ISERROR(SEARCH(" ",LEFT(B32,AB32),ROW(OFFSET(INDIRECT("v14"),,,LEN(B32))))),0,SEARCH(" ",LEFT(B32,AB32),ROW(OFFSET(INDIRECT("v14"),,,LEN(B32))))))))</f>
        <v/>
      </c>
      <c r="AB32" s="2560">
        <v>50</v>
      </c>
      <c r="AC32" s="2558">
        <f t="shared" ca="1" si="12"/>
        <v>0</v>
      </c>
      <c r="AD32" s="2559" t="str">
        <f t="shared" si="13"/>
        <v/>
      </c>
      <c r="AF32" s="2556" t="str" cm="1">
        <f t="array" aca="1" ref="AF32" ca="1">IF(ISBLANK(K32),"",LEFT(B32,MIN(AG32,SUMPRODUCT(MAX((MID(B32,ROW(INDIRECT("1:"&amp;AG32)),1)=" ")*(ROW(INDIRECT("1:"&amp;AG32))))))))</f>
        <v/>
      </c>
      <c r="AG32" s="2560">
        <v>36</v>
      </c>
      <c r="AH32" s="2558">
        <f t="shared" ca="1" si="14"/>
        <v>0</v>
      </c>
      <c r="AI32" s="2559" t="str">
        <f t="shared" si="15"/>
        <v/>
      </c>
      <c r="AK32" s="2566"/>
      <c r="AL32" s="2496"/>
      <c r="AM32" s="2552"/>
      <c r="AN32" s="2567">
        <f t="shared" si="22"/>
        <v>0</v>
      </c>
      <c r="AO32" s="2568" t="str">
        <f t="shared" si="23"/>
        <v/>
      </c>
      <c r="AP32" s="2519"/>
      <c r="AQ32" s="2519"/>
    </row>
    <row r="33" spans="1:43" ht="26.25">
      <c r="B33" s="2541" t="str">
        <f t="shared" si="7"/>
        <v/>
      </c>
      <c r="C33" s="2596"/>
      <c r="D33" s="2597"/>
      <c r="E33" s="2542" t="str">
        <f t="shared" si="0"/>
        <v/>
      </c>
      <c r="F33" s="2543" t="str">
        <f t="shared" si="1"/>
        <v/>
      </c>
      <c r="G33" s="2543" t="str">
        <f t="shared" si="1"/>
        <v/>
      </c>
      <c r="H33" s="2544" t="str">
        <f t="shared" si="2"/>
        <v/>
      </c>
      <c r="I33" s="2545" t="str">
        <f t="shared" si="3"/>
        <v/>
      </c>
      <c r="J33" s="2595" t="s">
        <v>630</v>
      </c>
      <c r="K33" s="2546"/>
      <c r="L33" s="2547"/>
      <c r="M33" s="2548">
        <f t="shared" si="21"/>
        <v>0</v>
      </c>
      <c r="N33" s="2549" t="str">
        <f t="shared" si="9"/>
        <v/>
      </c>
      <c r="O33" s="2550">
        <f t="shared" si="4"/>
        <v>0</v>
      </c>
      <c r="P33" s="2551" t="str">
        <f t="shared" si="17"/>
        <v/>
      </c>
      <c r="Q33" s="2552">
        <v>255</v>
      </c>
      <c r="R33" s="2553" t="str">
        <f t="shared" si="18"/>
        <v/>
      </c>
      <c r="S33" s="2554" t="str">
        <f t="shared" si="19"/>
        <v/>
      </c>
      <c r="T33" s="2555" t="str">
        <f t="shared" si="20"/>
        <v/>
      </c>
      <c r="V33" s="2556" t="str">
        <f t="shared" si="5"/>
        <v/>
      </c>
      <c r="W33" s="2560">
        <v>50</v>
      </c>
      <c r="X33" s="2558">
        <f t="shared" si="10"/>
        <v>0</v>
      </c>
      <c r="Y33" s="2559" t="str">
        <f t="shared" si="11"/>
        <v/>
      </c>
      <c r="AA33" s="2556" t="str" cm="1">
        <f t="array" aca="1" ref="AA33" ca="1">IF(ISBLANK(K33),"",LEFT(B33,MAX(IF(ISERROR(SEARCH(" ",LEFT(B33,AB33),ROW(OFFSET(INDIRECT("v14"),,,LEN(B33))))),0,SEARCH(" ",LEFT(B33,AB33),ROW(OFFSET(INDIRECT("v14"),,,LEN(B33))))))))</f>
        <v/>
      </c>
      <c r="AB33" s="2560">
        <v>50</v>
      </c>
      <c r="AC33" s="2558">
        <f t="shared" ca="1" si="12"/>
        <v>0</v>
      </c>
      <c r="AD33" s="2559" t="str">
        <f t="shared" si="13"/>
        <v/>
      </c>
      <c r="AF33" s="2556" t="str" cm="1">
        <f t="array" aca="1" ref="AF33" ca="1">IF(ISBLANK(K33),"",LEFT(B33,MIN(AG33,SUMPRODUCT(MAX((MID(B33,ROW(INDIRECT("1:"&amp;AG33)),1)=" ")*(ROW(INDIRECT("1:"&amp;AG33))))))))</f>
        <v/>
      </c>
      <c r="AG33" s="2560">
        <v>37</v>
      </c>
      <c r="AH33" s="2558">
        <f t="shared" ca="1" si="14"/>
        <v>0</v>
      </c>
      <c r="AI33" s="2559" t="str">
        <f t="shared" si="15"/>
        <v/>
      </c>
      <c r="AK33" s="2566"/>
      <c r="AL33" s="2496"/>
      <c r="AM33" s="2552"/>
      <c r="AN33" s="2567">
        <f t="shared" si="22"/>
        <v>0</v>
      </c>
      <c r="AO33" s="2568" t="str">
        <f t="shared" si="23"/>
        <v/>
      </c>
      <c r="AP33" s="2519"/>
      <c r="AQ33" s="2519"/>
    </row>
    <row r="34" spans="1:43" ht="26.25">
      <c r="B34" s="2541" t="str">
        <f t="shared" si="7"/>
        <v/>
      </c>
      <c r="C34" s="2596"/>
      <c r="D34" s="2597"/>
      <c r="E34" s="2542" t="str">
        <f t="shared" si="0"/>
        <v/>
      </c>
      <c r="F34" s="2543" t="str">
        <f t="shared" si="1"/>
        <v/>
      </c>
      <c r="G34" s="2543" t="str">
        <f t="shared" si="1"/>
        <v/>
      </c>
      <c r="H34" s="2544" t="str">
        <f t="shared" si="2"/>
        <v/>
      </c>
      <c r="I34" s="2545" t="str">
        <f t="shared" si="3"/>
        <v/>
      </c>
      <c r="J34" s="2595" t="s">
        <v>630</v>
      </c>
      <c r="K34" s="2546"/>
      <c r="L34" s="2547"/>
      <c r="M34" s="2548">
        <f t="shared" si="21"/>
        <v>0</v>
      </c>
      <c r="N34" s="2549" t="str">
        <f t="shared" si="9"/>
        <v/>
      </c>
      <c r="O34" s="2550">
        <f t="shared" si="4"/>
        <v>0</v>
      </c>
      <c r="P34" s="2551" t="str">
        <f t="shared" si="17"/>
        <v/>
      </c>
      <c r="Q34" s="2552">
        <v>255</v>
      </c>
      <c r="R34" s="2553" t="str">
        <f t="shared" si="18"/>
        <v/>
      </c>
      <c r="S34" s="2554" t="str">
        <f t="shared" si="19"/>
        <v/>
      </c>
      <c r="T34" s="2555" t="str">
        <f t="shared" si="20"/>
        <v/>
      </c>
      <c r="V34" s="2556" t="str">
        <f t="shared" si="5"/>
        <v/>
      </c>
      <c r="W34" s="2560">
        <v>50</v>
      </c>
      <c r="X34" s="2558">
        <f t="shared" si="10"/>
        <v>0</v>
      </c>
      <c r="Y34" s="2559" t="str">
        <f t="shared" si="11"/>
        <v/>
      </c>
      <c r="AA34" s="2556" t="str" cm="1">
        <f t="array" aca="1" ref="AA34" ca="1">IF(ISBLANK(K34),"",LEFT(B34,MAX(IF(ISERROR(SEARCH(" ",LEFT(B34,AB34),ROW(OFFSET(INDIRECT("v14"),,,LEN(B34))))),0,SEARCH(" ",LEFT(B34,AB34),ROW(OFFSET(INDIRECT("v14"),,,LEN(B34))))))))</f>
        <v/>
      </c>
      <c r="AB34" s="2560">
        <v>50</v>
      </c>
      <c r="AC34" s="2558">
        <f t="shared" ca="1" si="12"/>
        <v>0</v>
      </c>
      <c r="AD34" s="2559" t="str">
        <f t="shared" si="13"/>
        <v/>
      </c>
      <c r="AF34" s="2556" t="str" cm="1">
        <f t="array" aca="1" ref="AF34" ca="1">IF(ISBLANK(K34),"",LEFT(B34,MIN(AG34,SUMPRODUCT(MAX((MID(B34,ROW(INDIRECT("1:"&amp;AG34)),1)=" ")*(ROW(INDIRECT("1:"&amp;AG34))))))))</f>
        <v/>
      </c>
      <c r="AG34" s="2560">
        <v>38</v>
      </c>
      <c r="AH34" s="2558">
        <f t="shared" ca="1" si="14"/>
        <v>0</v>
      </c>
      <c r="AI34" s="2559" t="str">
        <f t="shared" si="15"/>
        <v/>
      </c>
      <c r="AK34" s="2566"/>
      <c r="AL34" s="2496"/>
      <c r="AM34" s="2552"/>
      <c r="AN34" s="2567">
        <f t="shared" si="22"/>
        <v>0</v>
      </c>
      <c r="AO34" s="2568" t="str">
        <f t="shared" si="23"/>
        <v/>
      </c>
      <c r="AP34" s="2519"/>
      <c r="AQ34" s="2519"/>
    </row>
    <row r="35" spans="1:43" ht="26.25">
      <c r="B35" s="2541" t="str">
        <f t="shared" si="7"/>
        <v/>
      </c>
      <c r="C35" s="2596"/>
      <c r="D35" s="2597"/>
      <c r="E35" s="2542" t="str">
        <f t="shared" si="0"/>
        <v/>
      </c>
      <c r="F35" s="2543" t="str">
        <f t="shared" si="1"/>
        <v/>
      </c>
      <c r="G35" s="2543" t="str">
        <f t="shared" si="1"/>
        <v/>
      </c>
      <c r="H35" s="2544" t="str">
        <f t="shared" si="2"/>
        <v/>
      </c>
      <c r="I35" s="2545" t="str">
        <f t="shared" si="3"/>
        <v/>
      </c>
      <c r="J35" s="2595" t="s">
        <v>630</v>
      </c>
      <c r="K35" s="2546"/>
      <c r="L35" s="2547"/>
      <c r="M35" s="2548">
        <f t="shared" si="21"/>
        <v>0</v>
      </c>
      <c r="N35" s="2549" t="str">
        <f t="shared" si="9"/>
        <v/>
      </c>
      <c r="O35" s="2550">
        <f t="shared" si="4"/>
        <v>0</v>
      </c>
      <c r="P35" s="2551" t="str">
        <f t="shared" si="17"/>
        <v/>
      </c>
      <c r="Q35" s="2552">
        <v>255</v>
      </c>
      <c r="R35" s="2553" t="str">
        <f t="shared" si="18"/>
        <v/>
      </c>
      <c r="S35" s="2554" t="str">
        <f t="shared" si="19"/>
        <v/>
      </c>
      <c r="T35" s="2555" t="str">
        <f t="shared" si="20"/>
        <v/>
      </c>
      <c r="V35" s="2556" t="str">
        <f t="shared" si="5"/>
        <v/>
      </c>
      <c r="W35" s="2560">
        <v>50</v>
      </c>
      <c r="X35" s="2558">
        <f t="shared" si="10"/>
        <v>0</v>
      </c>
      <c r="Y35" s="2559" t="str">
        <f t="shared" si="11"/>
        <v/>
      </c>
      <c r="AA35" s="2556" t="str" cm="1">
        <f t="array" aca="1" ref="AA35" ca="1">IF(ISBLANK(K35),"",LEFT(B35,MAX(IF(ISERROR(SEARCH(" ",LEFT(B35,AB35),ROW(OFFSET(INDIRECT("v14"),,,LEN(B35))))),0,SEARCH(" ",LEFT(B35,AB35),ROW(OFFSET(INDIRECT("v14"),,,LEN(B35))))))))</f>
        <v/>
      </c>
      <c r="AB35" s="2560">
        <v>50</v>
      </c>
      <c r="AC35" s="2558">
        <f t="shared" ca="1" si="12"/>
        <v>0</v>
      </c>
      <c r="AD35" s="2559" t="str">
        <f t="shared" si="13"/>
        <v/>
      </c>
      <c r="AF35" s="2556" t="str" cm="1">
        <f t="array" aca="1" ref="AF35" ca="1">IF(ISBLANK(K35),"",LEFT(B35,MIN(AG35,SUMPRODUCT(MAX((MID(B35,ROW(INDIRECT("1:"&amp;AG35)),1)=" ")*(ROW(INDIRECT("1:"&amp;AG35))))))))</f>
        <v/>
      </c>
      <c r="AG35" s="2560">
        <v>39</v>
      </c>
      <c r="AH35" s="2558">
        <f t="shared" ca="1" si="14"/>
        <v>0</v>
      </c>
      <c r="AI35" s="2559" t="str">
        <f t="shared" si="15"/>
        <v/>
      </c>
      <c r="AK35" s="2566"/>
      <c r="AL35" s="2496"/>
      <c r="AM35" s="2552"/>
      <c r="AN35" s="2567">
        <f t="shared" si="22"/>
        <v>0</v>
      </c>
      <c r="AO35" s="2568" t="str">
        <f t="shared" si="23"/>
        <v/>
      </c>
      <c r="AP35" s="2519"/>
      <c r="AQ35" s="2519"/>
    </row>
    <row r="36" spans="1:43" ht="26.25">
      <c r="B36" s="2541" t="str">
        <f t="shared" si="7"/>
        <v/>
      </c>
      <c r="C36" s="2596"/>
      <c r="D36" s="2597"/>
      <c r="E36" s="2542" t="str">
        <f t="shared" si="0"/>
        <v/>
      </c>
      <c r="F36" s="2543" t="str">
        <f t="shared" si="1"/>
        <v/>
      </c>
      <c r="G36" s="2543" t="str">
        <f t="shared" si="1"/>
        <v/>
      </c>
      <c r="H36" s="2544" t="str">
        <f t="shared" si="2"/>
        <v/>
      </c>
      <c r="I36" s="2545" t="str">
        <f t="shared" si="3"/>
        <v/>
      </c>
      <c r="J36" s="2595" t="s">
        <v>630</v>
      </c>
      <c r="K36" s="2546"/>
      <c r="L36" s="2547"/>
      <c r="M36" s="2548">
        <f t="shared" si="21"/>
        <v>0</v>
      </c>
      <c r="N36" s="2549" t="str">
        <f t="shared" si="9"/>
        <v/>
      </c>
      <c r="O36" s="2550">
        <f t="shared" si="4"/>
        <v>0</v>
      </c>
      <c r="P36" s="2551" t="str">
        <f t="shared" si="17"/>
        <v/>
      </c>
      <c r="Q36" s="2552">
        <v>255</v>
      </c>
      <c r="R36" s="2553" t="str">
        <f t="shared" si="18"/>
        <v/>
      </c>
      <c r="S36" s="2554" t="str">
        <f t="shared" si="19"/>
        <v/>
      </c>
      <c r="T36" s="2555" t="str">
        <f t="shared" si="20"/>
        <v/>
      </c>
      <c r="V36" s="2556" t="str">
        <f t="shared" si="5"/>
        <v/>
      </c>
      <c r="W36" s="2560">
        <v>50</v>
      </c>
      <c r="X36" s="2558">
        <f t="shared" si="10"/>
        <v>0</v>
      </c>
      <c r="Y36" s="2559" t="str">
        <f t="shared" si="11"/>
        <v/>
      </c>
      <c r="AA36" s="2556" t="str" cm="1">
        <f t="array" aca="1" ref="AA36" ca="1">IF(ISBLANK(K36),"",LEFT(B36,MAX(IF(ISERROR(SEARCH(" ",LEFT(B36,AB36),ROW(OFFSET(INDIRECT("v14"),,,LEN(B36))))),0,SEARCH(" ",LEFT(B36,AB36),ROW(OFFSET(INDIRECT("v14"),,,LEN(B36))))))))</f>
        <v/>
      </c>
      <c r="AB36" s="2560">
        <v>50</v>
      </c>
      <c r="AC36" s="2558">
        <f t="shared" ca="1" si="12"/>
        <v>0</v>
      </c>
      <c r="AD36" s="2559" t="str">
        <f t="shared" si="13"/>
        <v/>
      </c>
      <c r="AF36" s="2556" t="str" cm="1">
        <f t="array" aca="1" ref="AF36" ca="1">IF(ISBLANK(K36),"",LEFT(B36,MIN(AG36,SUMPRODUCT(MAX((MID(B36,ROW(INDIRECT("1:"&amp;AG36)),1)=" ")*(ROW(INDIRECT("1:"&amp;AG36))))))))</f>
        <v/>
      </c>
      <c r="AG36" s="2560">
        <v>40</v>
      </c>
      <c r="AH36" s="2558">
        <f t="shared" ca="1" si="14"/>
        <v>0</v>
      </c>
      <c r="AI36" s="2559" t="str">
        <f t="shared" si="15"/>
        <v/>
      </c>
      <c r="AK36" s="2566"/>
      <c r="AL36" s="2496"/>
      <c r="AM36" s="2552"/>
      <c r="AN36" s="2567">
        <f t="shared" si="22"/>
        <v>0</v>
      </c>
      <c r="AO36" s="2568" t="str">
        <f t="shared" si="23"/>
        <v/>
      </c>
      <c r="AP36" s="2519"/>
      <c r="AQ36" s="2519"/>
    </row>
    <row r="37" spans="1:43">
      <c r="A37" s="2573"/>
      <c r="B37" s="2574"/>
      <c r="C37" s="2574"/>
      <c r="D37" s="2574"/>
      <c r="E37" s="2575" t="str">
        <f>SUBSTITUTE(K37,"—","",1)</f>
        <v/>
      </c>
      <c r="F37" s="2574" t="str">
        <f t="shared" ref="F37" si="24">TRIM(E37)</f>
        <v/>
      </c>
      <c r="G37" s="2574"/>
      <c r="H37" s="2574"/>
      <c r="I37" s="2574"/>
      <c r="K37" s="2573"/>
      <c r="L37" s="2573"/>
      <c r="M37" s="2573"/>
      <c r="N37" s="2573"/>
      <c r="O37" s="2573"/>
      <c r="P37" s="2573"/>
      <c r="Q37" s="2573"/>
      <c r="R37" s="2573"/>
      <c r="S37" s="2573"/>
      <c r="T37" s="2573"/>
      <c r="V37" s="2573"/>
      <c r="W37" s="2573"/>
      <c r="X37" s="2573"/>
      <c r="Y37" s="2573"/>
      <c r="AA37" s="2573"/>
      <c r="AB37" s="2573"/>
      <c r="AC37" s="2573"/>
      <c r="AD37" s="2573"/>
      <c r="AF37" s="2573"/>
      <c r="AG37" s="2573"/>
      <c r="AH37" s="2573"/>
      <c r="AI37" s="2573"/>
      <c r="AK37" s="2573"/>
      <c r="AL37" s="2573"/>
      <c r="AM37" s="2573"/>
      <c r="AN37" s="2573"/>
      <c r="AO37" s="2573"/>
      <c r="AP37" s="2573"/>
      <c r="AQ37" s="2573"/>
    </row>
    <row r="38" spans="1:43" ht="21.75" thickBot="1">
      <c r="B38" s="2493"/>
      <c r="C38" s="2493"/>
      <c r="D38" s="2493"/>
      <c r="E38" s="2494"/>
      <c r="F38" s="2493"/>
      <c r="G38" s="2493"/>
      <c r="H38" s="2493"/>
      <c r="I38" s="2493"/>
    </row>
    <row r="39" spans="1:43">
      <c r="B39" s="2576" t="s">
        <v>2045</v>
      </c>
      <c r="C39" s="2493"/>
      <c r="D39" s="2493"/>
      <c r="E39" s="2494"/>
      <c r="F39" s="2493"/>
      <c r="G39" s="2493"/>
      <c r="H39" s="2493"/>
      <c r="I39" s="2493"/>
      <c r="K39" s="2577" t="s">
        <v>2046</v>
      </c>
    </row>
    <row r="40" spans="1:43">
      <c r="B40" s="2578" t="s">
        <v>2047</v>
      </c>
      <c r="C40" s="2493"/>
      <c r="D40" s="2493"/>
      <c r="E40" s="2494"/>
      <c r="F40" s="2493"/>
      <c r="G40" s="2493"/>
      <c r="H40" s="2493"/>
      <c r="I40" s="2493"/>
      <c r="K40" s="2579" t="s">
        <v>2048</v>
      </c>
    </row>
    <row r="41" spans="1:43">
      <c r="B41" s="2578" t="s">
        <v>2049</v>
      </c>
      <c r="C41" s="2493"/>
      <c r="D41" s="2493"/>
      <c r="E41" s="2494"/>
      <c r="F41" s="2493"/>
      <c r="G41" s="2493"/>
      <c r="H41" s="2493"/>
      <c r="I41" s="2493"/>
      <c r="K41" s="2579" t="s">
        <v>2133</v>
      </c>
    </row>
    <row r="42" spans="1:43">
      <c r="B42" s="2578" t="s">
        <v>2050</v>
      </c>
      <c r="C42" s="2493"/>
      <c r="D42" s="2493"/>
      <c r="E42" s="2494"/>
      <c r="F42" s="2493"/>
      <c r="G42" s="2493"/>
      <c r="H42" s="2493"/>
      <c r="I42" s="2493"/>
      <c r="K42" s="2579" t="s">
        <v>2134</v>
      </c>
    </row>
    <row r="43" spans="1:43" ht="21" customHeight="1">
      <c r="B43" s="2578" t="s">
        <v>2051</v>
      </c>
      <c r="C43" s="2493"/>
      <c r="D43" s="2493"/>
      <c r="E43" s="2494"/>
      <c r="F43" s="2493"/>
      <c r="G43" s="2493"/>
      <c r="H43" s="2493"/>
      <c r="I43" s="2493"/>
      <c r="K43" s="2579" t="s">
        <v>2052</v>
      </c>
    </row>
    <row r="44" spans="1:43" ht="21.75" thickBot="1">
      <c r="B44" s="2580"/>
      <c r="C44" s="2493"/>
      <c r="D44" s="2493"/>
      <c r="E44" s="2494"/>
      <c r="F44" s="2493"/>
      <c r="G44" s="2493"/>
      <c r="H44" s="2493"/>
      <c r="I44" s="2493"/>
      <c r="K44" s="2598" t="s">
        <v>2053</v>
      </c>
    </row>
    <row r="45" spans="1:43">
      <c r="B45" s="2493"/>
      <c r="C45" s="2493"/>
      <c r="D45" s="2493"/>
      <c r="E45" s="2494"/>
      <c r="F45" s="2493"/>
      <c r="G45" s="2493"/>
      <c r="H45" s="2493"/>
      <c r="I45" s="2493"/>
    </row>
    <row r="47" spans="1:43" s="1885" customFormat="1" ht="30" customHeight="1">
      <c r="A47" s="2482"/>
      <c r="B47" s="2482"/>
      <c r="C47" s="2482"/>
      <c r="D47" s="2482"/>
      <c r="E47" s="2599"/>
      <c r="F47" s="2599"/>
      <c r="G47" s="2482"/>
      <c r="H47" s="2482"/>
      <c r="I47" s="2482"/>
      <c r="L47" s="2600"/>
      <c r="M47" s="2600"/>
      <c r="N47" s="2600"/>
      <c r="O47" s="2600"/>
      <c r="P47" s="2600"/>
      <c r="Q47" s="1890"/>
      <c r="R47" s="1890"/>
      <c r="S47" s="1890"/>
      <c r="T47" s="1890"/>
      <c r="U47" s="1890"/>
      <c r="V47" s="1890"/>
      <c r="W47" s="1890"/>
      <c r="X47" s="1890"/>
      <c r="Y47" s="1890"/>
      <c r="Z47" s="1890"/>
      <c r="AA47" s="1890"/>
      <c r="AB47" s="1890"/>
      <c r="AC47" s="1890"/>
    </row>
    <row r="48" spans="1:43" s="1885" customFormat="1" ht="30" customHeight="1">
      <c r="A48" s="2482"/>
      <c r="B48" s="1888"/>
      <c r="C48" s="2482"/>
      <c r="D48" s="2601" t="s">
        <v>2031</v>
      </c>
      <c r="E48" s="2601"/>
      <c r="F48" s="2601"/>
      <c r="G48" s="2482"/>
      <c r="H48" s="2482"/>
      <c r="I48" s="2483"/>
      <c r="L48" s="2602"/>
      <c r="M48" s="2602"/>
      <c r="N48" s="2602"/>
      <c r="O48" s="2602"/>
      <c r="P48" s="2602"/>
      <c r="Q48" s="2602"/>
      <c r="R48" s="2602"/>
      <c r="S48" s="2602"/>
      <c r="T48" s="2602"/>
      <c r="U48" s="2602"/>
      <c r="V48" s="1890"/>
      <c r="W48" s="1890"/>
      <c r="X48" s="3344"/>
      <c r="Y48" s="3344"/>
      <c r="Z48" s="3344"/>
      <c r="AA48" s="3344"/>
      <c r="AB48" s="1890"/>
      <c r="AC48" s="1890"/>
    </row>
    <row r="49" spans="1:29" s="1885" customFormat="1" ht="30" customHeight="1">
      <c r="A49" s="2482"/>
      <c r="B49" s="1888"/>
      <c r="C49" s="2482"/>
      <c r="D49" s="2601"/>
      <c r="E49" s="2601"/>
      <c r="F49" s="2601"/>
      <c r="G49" s="2482"/>
      <c r="H49" s="2482"/>
      <c r="I49" s="2483"/>
      <c r="L49" s="2602"/>
      <c r="M49" s="2602"/>
      <c r="N49" s="2602"/>
      <c r="O49" s="2602"/>
      <c r="P49" s="2602"/>
      <c r="Q49" s="2602"/>
      <c r="R49" s="2602"/>
      <c r="S49" s="2602"/>
      <c r="T49" s="2602"/>
      <c r="U49" s="2602"/>
      <c r="V49" s="1890"/>
      <c r="W49" s="2603"/>
      <c r="X49" s="3344"/>
      <c r="Y49" s="3344"/>
      <c r="Z49" s="3344"/>
      <c r="AA49" s="3344"/>
      <c r="AB49" s="1890"/>
      <c r="AC49" s="1890"/>
    </row>
    <row r="50" spans="1:29" s="1885" customFormat="1" ht="30" customHeight="1">
      <c r="A50" s="2482"/>
      <c r="B50" s="2484"/>
      <c r="C50" s="2482"/>
      <c r="D50" s="2604" t="s">
        <v>2141</v>
      </c>
      <c r="E50" s="2604"/>
      <c r="F50" s="2599"/>
      <c r="G50" s="2482"/>
      <c r="H50" s="2482"/>
      <c r="I50" s="2483"/>
      <c r="L50" s="2602"/>
      <c r="M50" s="2602"/>
      <c r="N50" s="2602"/>
      <c r="O50" s="2602"/>
      <c r="P50" s="2602"/>
      <c r="Q50" s="2602"/>
      <c r="R50" s="2602"/>
      <c r="S50" s="2602"/>
      <c r="T50" s="2602"/>
      <c r="U50" s="2602"/>
      <c r="V50" s="1890"/>
      <c r="W50" s="1890"/>
      <c r="X50" s="3344"/>
      <c r="Y50" s="3344"/>
      <c r="Z50" s="3344"/>
      <c r="AA50" s="3344"/>
      <c r="AB50" s="1890"/>
      <c r="AC50" s="1890"/>
    </row>
    <row r="51" spans="1:29" s="1885" customFormat="1" ht="30" customHeight="1">
      <c r="A51" s="2482"/>
      <c r="B51" s="2484"/>
      <c r="C51" s="2482"/>
      <c r="D51" s="2604" t="s">
        <v>2032</v>
      </c>
      <c r="E51" s="2604"/>
      <c r="F51" s="2599"/>
      <c r="G51" s="2482"/>
      <c r="H51" s="2482"/>
      <c r="I51" s="2483"/>
      <c r="L51" s="2602"/>
      <c r="M51" s="2602"/>
      <c r="N51" s="2602"/>
      <c r="O51" s="2602"/>
      <c r="P51" s="2602"/>
      <c r="Q51" s="2602"/>
      <c r="R51" s="2602"/>
      <c r="S51" s="2602"/>
      <c r="T51" s="2602"/>
      <c r="U51" s="2602"/>
      <c r="V51" s="1890"/>
      <c r="W51" s="2603"/>
      <c r="X51" s="3344"/>
      <c r="Y51" s="3344"/>
      <c r="Z51" s="3344"/>
      <c r="AA51" s="3344"/>
      <c r="AB51" s="1890"/>
      <c r="AC51" s="1890"/>
    </row>
    <row r="52" spans="1:29" s="1885" customFormat="1" ht="30" customHeight="1">
      <c r="A52" s="2482"/>
      <c r="B52" s="2484"/>
      <c r="C52" s="2482"/>
      <c r="D52" s="2604" t="s">
        <v>2033</v>
      </c>
      <c r="E52" s="2604"/>
      <c r="F52" s="2599"/>
      <c r="G52" s="2482"/>
      <c r="H52" s="2482"/>
      <c r="I52" s="2483"/>
      <c r="L52" s="2602"/>
      <c r="M52" s="2602"/>
      <c r="N52" s="2602"/>
      <c r="O52" s="2602"/>
      <c r="P52" s="2602"/>
      <c r="Q52" s="2602"/>
      <c r="R52" s="2602"/>
      <c r="S52" s="2602"/>
      <c r="T52" s="2602"/>
      <c r="U52" s="2602"/>
      <c r="V52" s="1890"/>
      <c r="W52" s="1890"/>
      <c r="X52" s="3344"/>
      <c r="Y52" s="3344"/>
      <c r="Z52" s="3344"/>
      <c r="AA52" s="3344"/>
      <c r="AB52" s="1890"/>
      <c r="AC52" s="1890"/>
    </row>
    <row r="53" spans="1:29" s="1885" customFormat="1" ht="30" customHeight="1">
      <c r="A53" s="2482"/>
      <c r="B53" s="2485"/>
      <c r="C53" s="2482"/>
      <c r="D53" s="2482"/>
      <c r="E53" s="2482"/>
      <c r="F53" s="2482"/>
      <c r="G53" s="2482"/>
      <c r="H53" s="2482"/>
      <c r="I53" s="2483"/>
      <c r="L53" s="2602"/>
      <c r="M53" s="2602"/>
      <c r="N53" s="2602"/>
      <c r="O53" s="2602"/>
      <c r="P53" s="2602"/>
      <c r="Q53" s="2602"/>
      <c r="R53" s="2602"/>
      <c r="S53" s="2602"/>
      <c r="T53" s="2602"/>
      <c r="U53" s="2602"/>
      <c r="V53" s="1890"/>
      <c r="W53" s="2603"/>
      <c r="X53" s="3344"/>
      <c r="Y53" s="3344"/>
      <c r="Z53" s="3344"/>
      <c r="AA53" s="3344"/>
      <c r="AB53" s="1890"/>
      <c r="AC53" s="1890"/>
    </row>
    <row r="54" spans="1:29" s="1885" customFormat="1" ht="30" customHeight="1">
      <c r="A54" s="2482"/>
      <c r="B54" s="2486" t="s">
        <v>2034</v>
      </c>
      <c r="C54" s="2482"/>
      <c r="D54" s="2482"/>
      <c r="E54" s="2482"/>
      <c r="F54" s="2482"/>
      <c r="G54" s="2482"/>
      <c r="H54" s="2482"/>
      <c r="I54" s="2483"/>
      <c r="L54" s="2602"/>
      <c r="M54" s="2602"/>
      <c r="N54" s="2602"/>
      <c r="O54" s="2602"/>
      <c r="P54" s="2602"/>
      <c r="Q54" s="2602"/>
      <c r="R54" s="2602"/>
      <c r="S54" s="2602"/>
      <c r="T54" s="2602"/>
      <c r="U54" s="2602"/>
      <c r="V54" s="1890"/>
      <c r="W54" s="1890"/>
      <c r="X54" s="3344"/>
      <c r="Y54" s="3344"/>
      <c r="Z54" s="3344"/>
      <c r="AA54" s="3344"/>
      <c r="AB54" s="1890"/>
      <c r="AC54" s="1890"/>
    </row>
    <row r="55" spans="1:29" s="1885" customFormat="1" ht="30" customHeight="1">
      <c r="A55" s="2482"/>
      <c r="B55" s="1888"/>
      <c r="C55" s="2482"/>
      <c r="D55" s="2482"/>
      <c r="E55" s="2482"/>
      <c r="F55" s="2482"/>
      <c r="G55" s="2482"/>
      <c r="H55" s="2482"/>
      <c r="I55" s="2483"/>
      <c r="L55" s="2602"/>
      <c r="M55" s="2602"/>
      <c r="N55" s="2602"/>
      <c r="O55" s="2602"/>
      <c r="P55" s="2602"/>
      <c r="Q55" s="2602"/>
      <c r="R55" s="2602"/>
      <c r="S55" s="2602"/>
      <c r="T55" s="2602"/>
      <c r="U55" s="2602"/>
      <c r="V55" s="1890"/>
      <c r="W55" s="2603"/>
      <c r="X55" s="3344"/>
      <c r="Y55" s="3344"/>
      <c r="Z55" s="3344"/>
      <c r="AA55" s="3344"/>
      <c r="AB55" s="1890"/>
      <c r="AC55" s="1890"/>
    </row>
    <row r="56" spans="1:29" s="1885" customFormat="1" ht="30" customHeight="1">
      <c r="A56" s="2482"/>
      <c r="B56" s="2484" t="s">
        <v>2035</v>
      </c>
      <c r="C56" s="2482"/>
      <c r="D56" s="2482"/>
      <c r="E56" s="2482"/>
      <c r="F56" s="2482"/>
      <c r="G56" s="2482"/>
      <c r="H56" s="2482"/>
      <c r="I56" s="2483"/>
      <c r="L56" s="2602"/>
      <c r="M56" s="2602"/>
      <c r="N56" s="2602"/>
      <c r="O56" s="2602"/>
      <c r="P56" s="2602"/>
      <c r="Q56" s="2602"/>
      <c r="R56" s="2602"/>
      <c r="S56" s="2602"/>
      <c r="T56" s="2602"/>
      <c r="U56" s="2602"/>
      <c r="V56" s="1890"/>
      <c r="W56" s="1890"/>
      <c r="X56" s="3344"/>
      <c r="Y56" s="3344"/>
      <c r="Z56" s="3344"/>
      <c r="AA56" s="3344"/>
      <c r="AB56" s="1890"/>
      <c r="AC56" s="1890"/>
    </row>
    <row r="57" spans="1:29" s="1885" customFormat="1" ht="30" customHeight="1">
      <c r="A57" s="2482"/>
      <c r="B57" s="2484" t="s">
        <v>2036</v>
      </c>
      <c r="C57" s="2482"/>
      <c r="D57" s="2482"/>
      <c r="E57" s="2482"/>
      <c r="F57" s="2482"/>
      <c r="G57" s="2482"/>
      <c r="H57" s="2482"/>
      <c r="I57" s="2483"/>
      <c r="L57" s="2602"/>
      <c r="M57" s="2602"/>
      <c r="N57" s="2602"/>
      <c r="O57" s="2602"/>
      <c r="P57" s="2602"/>
      <c r="Q57" s="2602"/>
      <c r="R57" s="2602"/>
      <c r="S57" s="2602"/>
      <c r="T57" s="2602"/>
      <c r="U57" s="2602"/>
      <c r="V57" s="1890"/>
      <c r="W57" s="2603"/>
      <c r="X57" s="3344"/>
      <c r="Y57" s="3344"/>
      <c r="Z57" s="3344"/>
      <c r="AA57" s="3344"/>
      <c r="AB57" s="1890"/>
      <c r="AC57" s="1890"/>
    </row>
    <row r="58" spans="1:29" s="1885" customFormat="1" ht="30" customHeight="1">
      <c r="A58" s="2482"/>
      <c r="B58" s="2484" t="s">
        <v>2037</v>
      </c>
      <c r="C58" s="2482"/>
      <c r="D58" s="2482"/>
      <c r="E58" s="2482"/>
      <c r="F58" s="2482"/>
      <c r="G58" s="2482"/>
      <c r="H58" s="2482"/>
      <c r="I58" s="2483"/>
      <c r="L58" s="2602"/>
      <c r="M58" s="2602"/>
      <c r="N58" s="2602"/>
      <c r="O58" s="2602"/>
      <c r="P58" s="2602"/>
      <c r="Q58" s="2602"/>
      <c r="R58" s="2602"/>
      <c r="S58" s="2602"/>
      <c r="T58" s="2602"/>
      <c r="U58" s="2602"/>
      <c r="V58" s="1890"/>
      <c r="W58" s="1890"/>
      <c r="X58" s="3344"/>
      <c r="Y58" s="3344"/>
      <c r="Z58" s="3344"/>
      <c r="AA58" s="3344"/>
      <c r="AB58" s="1890"/>
      <c r="AC58" s="1890"/>
    </row>
    <row r="59" spans="1:29" s="1885" customFormat="1" ht="30" customHeight="1">
      <c r="A59" s="2482"/>
      <c r="B59" s="2485"/>
      <c r="C59" s="2482"/>
      <c r="D59" s="2482"/>
      <c r="E59" s="2482"/>
      <c r="F59" s="2482"/>
      <c r="G59" s="2482"/>
      <c r="H59" s="2482"/>
      <c r="I59" s="2483"/>
      <c r="L59" s="2602"/>
      <c r="M59" s="2602"/>
      <c r="N59" s="2602"/>
      <c r="O59" s="2602"/>
      <c r="P59" s="2602"/>
      <c r="Q59" s="2602"/>
      <c r="R59" s="2602"/>
      <c r="S59" s="2602"/>
      <c r="T59" s="2602"/>
      <c r="U59" s="2602"/>
      <c r="V59" s="1890"/>
      <c r="W59" s="2603"/>
      <c r="X59" s="3344"/>
      <c r="Y59" s="3344"/>
      <c r="Z59" s="3344"/>
      <c r="AA59" s="3344"/>
      <c r="AB59" s="1890"/>
      <c r="AC59" s="1890"/>
    </row>
    <row r="60" spans="1:29" s="1885" customFormat="1" ht="30" customHeight="1">
      <c r="A60" s="2482"/>
      <c r="B60" s="2487" t="s">
        <v>2038</v>
      </c>
      <c r="C60" s="2482"/>
      <c r="D60" s="2482"/>
      <c r="E60" s="2482"/>
      <c r="F60" s="2482"/>
      <c r="G60" s="2482"/>
      <c r="H60" s="2482"/>
      <c r="I60" s="2483"/>
      <c r="L60" s="2602"/>
      <c r="M60" s="2602"/>
      <c r="N60" s="2602"/>
      <c r="O60" s="2602"/>
      <c r="P60" s="2602"/>
      <c r="Q60" s="2602"/>
      <c r="R60" s="2602"/>
      <c r="S60" s="2602"/>
      <c r="T60" s="2602"/>
      <c r="U60" s="2602"/>
      <c r="V60" s="1890"/>
      <c r="W60" s="1890"/>
      <c r="X60" s="3344"/>
      <c r="Y60" s="3344"/>
      <c r="Z60" s="3344"/>
      <c r="AA60" s="3344"/>
      <c r="AB60" s="1890"/>
      <c r="AC60" s="1890"/>
    </row>
    <row r="61" spans="1:29" s="1885" customFormat="1" ht="30" customHeight="1">
      <c r="A61" s="2482"/>
      <c r="B61" s="2485"/>
      <c r="C61" s="2482"/>
      <c r="D61" s="2482"/>
      <c r="E61" s="2482"/>
      <c r="F61" s="2482"/>
      <c r="G61" s="2482"/>
      <c r="H61" s="2482"/>
      <c r="I61" s="2483"/>
      <c r="L61" s="2602"/>
      <c r="M61" s="2602"/>
      <c r="N61" s="2602"/>
      <c r="O61" s="2602"/>
      <c r="P61" s="2602"/>
      <c r="Q61" s="2602"/>
      <c r="R61" s="2602"/>
      <c r="S61" s="2602"/>
      <c r="T61" s="2602"/>
      <c r="U61" s="2602"/>
      <c r="V61" s="1890"/>
      <c r="W61" s="2603"/>
      <c r="X61" s="3344"/>
      <c r="Y61" s="3344"/>
      <c r="Z61" s="3344"/>
      <c r="AA61" s="3344"/>
      <c r="AB61" s="1890"/>
      <c r="AC61" s="1890"/>
    </row>
    <row r="62" spans="1:29" s="1885" customFormat="1" ht="30" customHeight="1">
      <c r="A62" s="2482"/>
      <c r="B62" s="2484" t="s">
        <v>2039</v>
      </c>
      <c r="C62" s="2482"/>
      <c r="D62" s="2482"/>
      <c r="E62" s="2482"/>
      <c r="F62" s="2482"/>
      <c r="G62" s="2482"/>
      <c r="H62" s="2482"/>
      <c r="I62" s="2483"/>
      <c r="L62" s="2602"/>
      <c r="M62" s="2602"/>
      <c r="N62" s="2602"/>
      <c r="O62" s="2602"/>
      <c r="P62" s="2602"/>
      <c r="Q62" s="2602"/>
      <c r="R62" s="2602"/>
      <c r="S62" s="2602"/>
      <c r="T62" s="2602"/>
      <c r="U62" s="2602"/>
      <c r="V62" s="1890"/>
      <c r="W62" s="1890"/>
      <c r="X62" s="3344"/>
      <c r="Y62" s="3344"/>
      <c r="Z62" s="3344"/>
      <c r="AA62" s="3344"/>
      <c r="AB62" s="1890"/>
      <c r="AC62" s="1890"/>
    </row>
    <row r="63" spans="1:29" s="1885" customFormat="1" ht="30" customHeight="1">
      <c r="A63" s="2482"/>
      <c r="B63" s="2485"/>
      <c r="C63" s="2482"/>
      <c r="D63" s="2482"/>
      <c r="E63" s="2482"/>
      <c r="F63" s="2482"/>
      <c r="G63" s="2482"/>
      <c r="H63" s="2482"/>
      <c r="I63" s="2483"/>
      <c r="L63" s="2602"/>
      <c r="M63" s="2602"/>
      <c r="N63" s="2602"/>
      <c r="O63" s="2602"/>
      <c r="P63" s="2602"/>
      <c r="Q63" s="2602"/>
      <c r="R63" s="2602"/>
      <c r="S63" s="2602"/>
      <c r="T63" s="2602"/>
      <c r="U63" s="2602"/>
      <c r="V63" s="1890"/>
      <c r="W63" s="2603"/>
      <c r="X63" s="3344"/>
      <c r="Y63" s="3344"/>
      <c r="Z63" s="3344"/>
      <c r="AA63" s="3344"/>
      <c r="AB63" s="1890"/>
      <c r="AC63" s="1890"/>
    </row>
    <row r="64" spans="1:29" s="1885" customFormat="1" ht="30" customHeight="1">
      <c r="A64" s="2482"/>
      <c r="B64" s="2484" t="s">
        <v>2040</v>
      </c>
      <c r="C64" s="2482"/>
      <c r="D64" s="2482"/>
      <c r="E64" s="2482"/>
      <c r="F64" s="2482"/>
      <c r="G64" s="2482"/>
      <c r="H64" s="2482"/>
      <c r="I64" s="2483"/>
      <c r="L64" s="2602"/>
      <c r="M64" s="2602"/>
      <c r="N64" s="2602"/>
      <c r="O64" s="2602"/>
      <c r="P64" s="2602"/>
      <c r="Q64" s="2602"/>
      <c r="R64" s="2602"/>
      <c r="S64" s="2602"/>
      <c r="T64" s="2602"/>
      <c r="U64" s="2602"/>
      <c r="V64" s="1890"/>
      <c r="W64" s="1890"/>
      <c r="X64" s="3344"/>
      <c r="Y64" s="3344"/>
      <c r="Z64" s="3344"/>
      <c r="AA64" s="3344"/>
      <c r="AB64" s="1890"/>
      <c r="AC64" s="1890"/>
    </row>
    <row r="65" spans="1:32" s="1885" customFormat="1" ht="30" customHeight="1">
      <c r="A65" s="2482"/>
      <c r="B65" s="1884"/>
      <c r="C65" s="1884"/>
      <c r="D65" s="1884"/>
      <c r="E65" s="1884"/>
      <c r="F65" s="1884"/>
      <c r="G65" s="1884"/>
      <c r="H65" s="1884"/>
      <c r="I65" s="1884"/>
      <c r="L65" s="2602"/>
      <c r="M65" s="2602"/>
      <c r="N65" s="2602"/>
      <c r="O65" s="2602"/>
      <c r="P65" s="2602"/>
      <c r="Q65" s="2602"/>
      <c r="R65" s="2602"/>
      <c r="S65" s="2602"/>
      <c r="T65" s="2602"/>
      <c r="U65" s="2602"/>
      <c r="V65" s="1890"/>
      <c r="W65" s="2603"/>
      <c r="X65" s="3344"/>
      <c r="Y65" s="3344"/>
      <c r="Z65" s="3344"/>
      <c r="AA65" s="3344"/>
      <c r="AB65" s="1890"/>
      <c r="AC65" s="1890"/>
    </row>
    <row r="66" spans="1:32" s="1885" customFormat="1" ht="30" customHeight="1">
      <c r="A66" s="2482"/>
      <c r="B66" s="2484" t="s">
        <v>2041</v>
      </c>
      <c r="C66" s="1884"/>
      <c r="D66" s="1884"/>
      <c r="E66" s="1884"/>
      <c r="F66" s="1884"/>
      <c r="G66" s="1884"/>
      <c r="H66" s="1884"/>
      <c r="I66" s="1884"/>
      <c r="L66" s="2602"/>
      <c r="M66" s="2602"/>
      <c r="N66" s="2602"/>
      <c r="O66" s="2602"/>
      <c r="P66" s="2602"/>
      <c r="Q66" s="2602"/>
      <c r="R66" s="2602"/>
      <c r="S66" s="2602"/>
      <c r="T66" s="2602"/>
      <c r="U66" s="2602"/>
      <c r="V66" s="1890"/>
      <c r="W66" s="1890"/>
      <c r="X66" s="3344"/>
      <c r="Y66" s="3344"/>
      <c r="Z66" s="3344"/>
      <c r="AA66" s="3344"/>
      <c r="AB66" s="1890"/>
      <c r="AC66" s="1890"/>
    </row>
    <row r="67" spans="1:32" s="1885" customFormat="1" ht="30" customHeight="1">
      <c r="A67" s="2482"/>
      <c r="B67" s="1884"/>
      <c r="C67" s="1884"/>
      <c r="D67" s="1884"/>
      <c r="E67" s="1884"/>
      <c r="F67" s="1884"/>
      <c r="G67" s="1884"/>
      <c r="H67" s="1884"/>
      <c r="I67" s="1884"/>
      <c r="L67" s="2602"/>
      <c r="M67" s="2602"/>
      <c r="N67" s="2602"/>
      <c r="O67" s="2602"/>
      <c r="P67" s="2602"/>
      <c r="Q67" s="2602"/>
      <c r="R67" s="2602"/>
      <c r="S67" s="2602"/>
      <c r="T67" s="2602"/>
      <c r="U67" s="2602"/>
      <c r="V67" s="1890"/>
      <c r="W67" s="2603"/>
      <c r="X67" s="3344"/>
      <c r="Y67" s="3344"/>
      <c r="Z67" s="3344"/>
      <c r="AA67" s="3344"/>
      <c r="AB67" s="1890"/>
      <c r="AC67" s="1890"/>
    </row>
    <row r="68" spans="1:32" s="1885" customFormat="1" ht="30" customHeight="1">
      <c r="A68" s="2482"/>
      <c r="B68" s="2484" t="s">
        <v>2042</v>
      </c>
      <c r="C68" s="1884"/>
      <c r="D68" s="1884"/>
      <c r="E68" s="1884"/>
      <c r="F68" s="1884"/>
      <c r="G68" s="1884"/>
      <c r="H68" s="1884"/>
      <c r="I68" s="1884"/>
      <c r="L68" s="2602"/>
      <c r="M68" s="2602"/>
      <c r="N68" s="2602"/>
      <c r="O68" s="2602"/>
      <c r="P68" s="2602"/>
      <c r="Q68" s="2602"/>
      <c r="R68" s="2602"/>
      <c r="S68" s="2602"/>
      <c r="T68" s="2602"/>
      <c r="U68" s="2602"/>
      <c r="V68" s="1890"/>
      <c r="W68" s="1890"/>
      <c r="X68" s="3344"/>
      <c r="Y68" s="3344"/>
      <c r="Z68" s="3344"/>
      <c r="AA68" s="3344"/>
      <c r="AB68" s="1890"/>
      <c r="AC68" s="1890"/>
    </row>
    <row r="69" spans="1:32" s="1885" customFormat="1" ht="30" customHeight="1">
      <c r="A69" s="2482"/>
      <c r="B69" s="1884"/>
      <c r="C69" s="1884"/>
      <c r="D69" s="1884"/>
      <c r="E69" s="1884"/>
      <c r="F69" s="1884"/>
      <c r="G69" s="1884"/>
      <c r="H69" s="1884"/>
      <c r="I69" s="1884"/>
      <c r="L69" s="2602"/>
      <c r="M69" s="2602"/>
      <c r="N69" s="2602"/>
      <c r="O69" s="2602"/>
      <c r="P69" s="2602"/>
      <c r="Q69" s="2602"/>
      <c r="R69" s="2602"/>
      <c r="S69" s="2602"/>
      <c r="T69" s="2602"/>
      <c r="U69" s="2602"/>
      <c r="V69" s="1890"/>
      <c r="W69" s="2603"/>
      <c r="X69" s="3344"/>
      <c r="Y69" s="3344"/>
      <c r="Z69" s="3344"/>
      <c r="AA69" s="3344"/>
      <c r="AB69" s="1890"/>
      <c r="AC69" s="1890"/>
    </row>
    <row r="70" spans="1:32" s="1885" customFormat="1" ht="30" customHeight="1">
      <c r="A70" s="2482"/>
      <c r="B70" s="2484" t="s">
        <v>2043</v>
      </c>
      <c r="C70" s="1884"/>
      <c r="D70" s="1884"/>
      <c r="E70" s="1884"/>
      <c r="F70" s="1884"/>
      <c r="G70" s="1884"/>
      <c r="H70" s="1884"/>
      <c r="I70" s="1884"/>
      <c r="L70" s="2602"/>
      <c r="M70" s="2602"/>
      <c r="N70" s="2602"/>
      <c r="O70" s="2602"/>
      <c r="P70" s="2602"/>
      <c r="Q70" s="2602"/>
      <c r="R70" s="2602"/>
      <c r="S70" s="2602"/>
      <c r="T70" s="2602"/>
      <c r="U70" s="2602"/>
      <c r="V70" s="1890"/>
      <c r="W70" s="1890"/>
      <c r="X70" s="3344"/>
      <c r="Y70" s="3344"/>
      <c r="Z70" s="3344"/>
      <c r="AA70" s="3344"/>
      <c r="AB70" s="1890"/>
      <c r="AC70" s="1890"/>
    </row>
    <row r="71" spans="1:32" s="1885" customFormat="1" ht="30" customHeight="1">
      <c r="A71" s="2482"/>
      <c r="B71" s="1884"/>
      <c r="C71" s="1884"/>
      <c r="D71" s="1884"/>
      <c r="E71" s="1884"/>
      <c r="F71" s="1884"/>
      <c r="G71" s="1884"/>
      <c r="H71" s="1884"/>
      <c r="I71" s="1884"/>
      <c r="L71" s="2602"/>
      <c r="M71" s="2602"/>
      <c r="N71" s="2602"/>
      <c r="O71" s="2602"/>
      <c r="P71" s="2602"/>
      <c r="Q71" s="2602"/>
      <c r="R71" s="2602"/>
      <c r="S71" s="2602"/>
      <c r="T71" s="2602"/>
      <c r="U71" s="2602"/>
      <c r="V71" s="1890"/>
      <c r="W71" s="2603"/>
      <c r="X71" s="3344"/>
      <c r="Y71" s="3344"/>
      <c r="Z71" s="3344"/>
      <c r="AA71" s="3344"/>
      <c r="AB71" s="1890"/>
      <c r="AC71" s="1890"/>
    </row>
    <row r="72" spans="1:32" s="1885" customFormat="1" ht="30" customHeight="1">
      <c r="A72" s="2482"/>
      <c r="B72" s="2484" t="s">
        <v>2044</v>
      </c>
      <c r="C72" s="1884"/>
      <c r="D72" s="1884"/>
      <c r="E72" s="1884"/>
      <c r="F72" s="1884"/>
      <c r="G72" s="1884"/>
      <c r="H72" s="1884"/>
      <c r="I72" s="1884"/>
      <c r="L72" s="2602"/>
      <c r="M72" s="2602"/>
      <c r="N72" s="2602"/>
      <c r="O72" s="2602"/>
      <c r="P72" s="2602"/>
      <c r="Q72" s="2602"/>
      <c r="R72" s="2602"/>
      <c r="S72" s="2602"/>
      <c r="T72" s="2602"/>
      <c r="U72" s="2602"/>
      <c r="V72" s="1890"/>
      <c r="W72" s="1890"/>
      <c r="X72" s="3344"/>
      <c r="Y72" s="3344"/>
      <c r="Z72" s="3344"/>
      <c r="AA72" s="3344"/>
      <c r="AB72" s="1890"/>
      <c r="AC72" s="1890"/>
    </row>
    <row r="73" spans="1:32" s="1885" customFormat="1" ht="30" customHeight="1">
      <c r="A73" s="2482"/>
      <c r="B73" s="2484"/>
      <c r="C73" s="1884"/>
      <c r="D73" s="1884"/>
      <c r="E73" s="1884"/>
      <c r="F73" s="1884"/>
      <c r="G73" s="1884"/>
      <c r="H73" s="1884"/>
      <c r="I73" s="1884"/>
      <c r="L73" s="2602"/>
      <c r="M73" s="2602"/>
      <c r="N73" s="2602"/>
      <c r="O73" s="2602"/>
      <c r="P73" s="2602"/>
      <c r="Q73" s="2602"/>
      <c r="R73" s="2602"/>
      <c r="S73" s="2602"/>
      <c r="T73" s="2602"/>
      <c r="U73" s="2602"/>
      <c r="V73" s="1890"/>
      <c r="W73" s="2603"/>
      <c r="X73" s="3344"/>
      <c r="Y73" s="3344"/>
      <c r="Z73" s="3344"/>
      <c r="AA73" s="3344"/>
      <c r="AB73" s="1890"/>
      <c r="AC73" s="1890"/>
    </row>
    <row r="74" spans="1:32" s="1885" customFormat="1" ht="30" customHeight="1">
      <c r="A74" s="2482"/>
      <c r="B74" s="2605" t="s">
        <v>2054</v>
      </c>
      <c r="C74" s="1884"/>
      <c r="D74" s="1884"/>
      <c r="E74" s="1884"/>
      <c r="F74" s="1884"/>
      <c r="G74" s="1884"/>
      <c r="H74" s="1884"/>
      <c r="I74" s="1884"/>
      <c r="L74" s="2602"/>
      <c r="M74" s="2602"/>
      <c r="N74" s="2602"/>
      <c r="O74" s="2602"/>
      <c r="P74" s="2602"/>
      <c r="Q74" s="2602"/>
      <c r="R74" s="2602"/>
      <c r="S74" s="2602"/>
      <c r="T74" s="2602"/>
      <c r="U74" s="2602"/>
      <c r="V74" s="1890"/>
      <c r="W74" s="1890"/>
      <c r="X74" s="3344"/>
      <c r="Y74" s="3344"/>
      <c r="Z74" s="3344"/>
      <c r="AA74" s="3344"/>
      <c r="AB74" s="1890"/>
      <c r="AC74" s="1890"/>
    </row>
    <row r="75" spans="1:32" s="1885" customFormat="1" ht="30" customHeight="1">
      <c r="A75" s="2482"/>
      <c r="B75" s="2488"/>
      <c r="C75" s="1884"/>
      <c r="D75" s="1884"/>
      <c r="E75" s="1884"/>
      <c r="F75" s="1884"/>
      <c r="G75" s="1884"/>
      <c r="H75" s="1884"/>
      <c r="I75" s="1884"/>
      <c r="L75" s="2602"/>
      <c r="M75" s="2602"/>
      <c r="N75" s="2602"/>
      <c r="O75" s="2602"/>
      <c r="P75" s="2602"/>
      <c r="Q75" s="2602"/>
      <c r="R75" s="2602"/>
      <c r="S75" s="2602"/>
      <c r="T75" s="2602"/>
      <c r="U75" s="2602"/>
      <c r="V75" s="1890"/>
      <c r="W75" s="2603"/>
      <c r="X75" s="3344"/>
      <c r="Y75" s="3344"/>
      <c r="Z75" s="3344"/>
      <c r="AA75" s="3344"/>
      <c r="AB75" s="1890"/>
      <c r="AC75" s="1890"/>
    </row>
    <row r="76" spans="1:32" s="1885" customFormat="1" ht="30" customHeight="1">
      <c r="A76" s="2599"/>
      <c r="B76" s="2606" t="s">
        <v>2055</v>
      </c>
      <c r="C76" s="2607"/>
      <c r="D76" s="2607"/>
      <c r="E76" s="2607"/>
      <c r="F76" s="2607"/>
      <c r="G76" s="2607"/>
      <c r="H76" s="2607"/>
      <c r="I76" s="2607"/>
      <c r="L76" s="2602"/>
      <c r="M76" s="2602"/>
      <c r="N76" s="2602"/>
      <c r="O76" s="2602"/>
      <c r="P76" s="2602"/>
      <c r="Q76" s="2602"/>
      <c r="R76" s="2602"/>
      <c r="S76" s="2602"/>
      <c r="T76" s="2602"/>
      <c r="U76" s="2602"/>
      <c r="V76" s="1890"/>
      <c r="W76" s="1890"/>
      <c r="X76" s="3344"/>
      <c r="Y76" s="3344"/>
      <c r="Z76" s="3344"/>
      <c r="AA76" s="3344"/>
      <c r="AB76" s="1890"/>
      <c r="AC76" s="1890"/>
    </row>
    <row r="77" spans="1:32" s="1890" customFormat="1" ht="30" customHeight="1">
      <c r="A77" s="2599"/>
      <c r="B77" s="2608" t="s">
        <v>2056</v>
      </c>
      <c r="C77" s="2609"/>
      <c r="D77" s="2609"/>
      <c r="E77" s="2609"/>
      <c r="F77" s="2609"/>
      <c r="G77" s="2609"/>
      <c r="H77" s="2609"/>
      <c r="I77" s="2609"/>
      <c r="J77" s="1885" t="s">
        <v>630</v>
      </c>
      <c r="K77" s="1885"/>
      <c r="L77" s="2602"/>
      <c r="M77" s="2602"/>
      <c r="N77" s="2602"/>
      <c r="O77" s="2602"/>
      <c r="P77" s="2602"/>
      <c r="Q77" s="2602"/>
      <c r="R77" s="2602"/>
      <c r="S77" s="2602"/>
      <c r="T77" s="2602"/>
      <c r="U77" s="2602"/>
      <c r="W77" s="2603"/>
      <c r="X77" s="3344"/>
      <c r="Y77" s="3344"/>
      <c r="Z77" s="3344"/>
      <c r="AA77" s="3344"/>
      <c r="AD77" s="1885"/>
      <c r="AE77" s="1885"/>
      <c r="AF77" s="1885"/>
    </row>
    <row r="78" spans="1:32" s="1890" customFormat="1" ht="30" customHeight="1">
      <c r="A78" s="2599"/>
      <c r="B78" s="2610"/>
      <c r="C78" s="2483"/>
      <c r="D78" s="2483"/>
      <c r="E78" s="2483"/>
      <c r="F78" s="2483"/>
      <c r="G78" s="2483"/>
      <c r="H78" s="2483"/>
      <c r="I78" s="2483"/>
      <c r="J78" s="1885"/>
      <c r="K78" s="1885"/>
      <c r="L78" s="2602"/>
      <c r="M78" s="2602"/>
      <c r="N78" s="2602"/>
      <c r="O78" s="2602"/>
      <c r="P78" s="2602"/>
      <c r="Q78" s="2602"/>
      <c r="R78" s="2602"/>
      <c r="S78" s="2602"/>
      <c r="T78" s="2602"/>
      <c r="U78" s="2602"/>
      <c r="X78" s="3344"/>
      <c r="Y78" s="3344"/>
      <c r="Z78" s="3344"/>
      <c r="AA78" s="3344"/>
      <c r="AD78" s="1885"/>
      <c r="AE78" s="1885"/>
      <c r="AF78" s="1885"/>
    </row>
    <row r="79" spans="1:32" s="1890" customFormat="1" ht="30" customHeight="1">
      <c r="A79" s="2599"/>
      <c r="B79" s="2611" t="s">
        <v>2057</v>
      </c>
      <c r="C79" s="2482"/>
      <c r="D79" s="2482"/>
      <c r="E79" s="2482"/>
      <c r="F79" s="2482"/>
      <c r="G79" s="2482"/>
      <c r="H79" s="2482"/>
      <c r="I79" s="2483"/>
      <c r="J79" s="1885"/>
      <c r="K79" s="1885"/>
      <c r="L79" s="2602"/>
      <c r="M79" s="2602"/>
      <c r="N79" s="2602"/>
      <c r="O79" s="2602"/>
      <c r="P79" s="2602"/>
      <c r="Q79" s="2602"/>
      <c r="R79" s="2602"/>
      <c r="S79" s="2602"/>
      <c r="T79" s="2602"/>
      <c r="U79" s="2602"/>
      <c r="W79" s="2603"/>
      <c r="X79" s="3344"/>
      <c r="Y79" s="3344"/>
      <c r="Z79" s="3344"/>
      <c r="AA79" s="3344"/>
      <c r="AD79" s="1885"/>
      <c r="AE79" s="1885"/>
      <c r="AF79" s="1885"/>
    </row>
    <row r="80" spans="1:32" ht="30" customHeight="1">
      <c r="A80" s="2612"/>
      <c r="B80" s="2613" t="s">
        <v>2058</v>
      </c>
      <c r="C80" s="2613"/>
      <c r="D80" s="2613"/>
      <c r="E80" s="2613"/>
      <c r="F80" s="2613"/>
      <c r="G80" s="2613"/>
      <c r="H80" s="2613"/>
      <c r="I80" s="2613"/>
      <c r="J80" s="1885"/>
      <c r="K80" s="1885"/>
      <c r="L80" s="2602"/>
      <c r="M80" s="2602"/>
      <c r="N80" s="2602"/>
      <c r="O80" s="2602"/>
      <c r="P80" s="2602"/>
      <c r="Q80" s="2602"/>
      <c r="R80" s="2602"/>
      <c r="S80" s="2602"/>
      <c r="T80" s="2602"/>
      <c r="U80" s="2602"/>
      <c r="V80" s="1890"/>
      <c r="W80" s="1890"/>
      <c r="X80" s="3344"/>
      <c r="Y80" s="3344"/>
      <c r="Z80" s="3344"/>
      <c r="AA80" s="3344"/>
      <c r="AB80" s="1890"/>
      <c r="AC80" s="1890"/>
      <c r="AD80" s="1885"/>
      <c r="AE80" s="1885"/>
      <c r="AF80" s="1885"/>
    </row>
    <row r="81" spans="1:32" ht="30" customHeight="1">
      <c r="A81" s="2612"/>
      <c r="B81" s="2490"/>
      <c r="C81" s="2490"/>
      <c r="D81" s="2490"/>
      <c r="E81" s="2490"/>
      <c r="F81" s="2490"/>
      <c r="G81" s="2490"/>
      <c r="H81" s="2490"/>
      <c r="I81" s="2490"/>
      <c r="J81" s="1885"/>
      <c r="K81" s="1885"/>
      <c r="L81" s="2602"/>
      <c r="M81" s="2602"/>
      <c r="N81" s="2602"/>
      <c r="O81" s="2602"/>
      <c r="P81" s="2602"/>
      <c r="Q81" s="2602"/>
      <c r="R81" s="2602"/>
      <c r="S81" s="2602"/>
      <c r="T81" s="2602"/>
      <c r="U81" s="2602"/>
      <c r="V81" s="1890"/>
      <c r="W81" s="2603"/>
      <c r="X81" s="3344"/>
      <c r="Y81" s="3344"/>
      <c r="Z81" s="3344"/>
      <c r="AA81" s="3344"/>
      <c r="AB81" s="1890"/>
      <c r="AC81" s="1890"/>
      <c r="AD81" s="1885"/>
      <c r="AE81" s="1885"/>
      <c r="AF81" s="1885"/>
    </row>
    <row r="82" spans="1:32" ht="30" customHeight="1">
      <c r="A82" s="2612"/>
      <c r="B82" s="2614" t="s">
        <v>2059</v>
      </c>
      <c r="C82" s="2614"/>
      <c r="D82" s="2614"/>
      <c r="E82" s="2614"/>
      <c r="F82" s="2614"/>
      <c r="G82" s="2614"/>
      <c r="H82" s="2614"/>
      <c r="I82" s="2614"/>
      <c r="J82" s="1885"/>
      <c r="K82" s="1885"/>
      <c r="L82" s="2602"/>
      <c r="M82" s="2602"/>
      <c r="N82" s="2602"/>
      <c r="O82" s="2602"/>
      <c r="P82" s="2602"/>
      <c r="Q82" s="2602"/>
      <c r="R82" s="2602"/>
      <c r="S82" s="2602"/>
      <c r="T82" s="2602"/>
      <c r="U82" s="2602"/>
      <c r="V82" s="1890"/>
      <c r="W82" s="1890"/>
      <c r="X82" s="3344"/>
      <c r="Y82" s="3344"/>
      <c r="Z82" s="3344"/>
      <c r="AA82" s="3344"/>
      <c r="AB82" s="1890"/>
      <c r="AC82" s="1890"/>
      <c r="AD82" s="1885"/>
      <c r="AE82" s="1885"/>
      <c r="AF82" s="1885"/>
    </row>
    <row r="83" spans="1:32" ht="30" customHeight="1">
      <c r="A83" s="2612"/>
      <c r="B83" s="2590"/>
      <c r="C83" s="2590"/>
      <c r="D83" s="2590"/>
      <c r="E83" s="2590"/>
      <c r="F83" s="2590"/>
      <c r="G83" s="2590"/>
      <c r="H83" s="2590"/>
      <c r="I83" s="2590"/>
      <c r="J83" s="1885"/>
      <c r="K83" s="1885"/>
      <c r="L83" s="2602"/>
      <c r="M83" s="2602"/>
      <c r="N83" s="2602"/>
      <c r="O83" s="2602"/>
      <c r="P83" s="2602"/>
      <c r="Q83" s="2602"/>
      <c r="R83" s="2602"/>
      <c r="S83" s="2602"/>
      <c r="T83" s="2602"/>
      <c r="U83" s="2602"/>
      <c r="V83" s="1890"/>
      <c r="W83" s="2603"/>
      <c r="X83" s="3344"/>
      <c r="Y83" s="3344"/>
      <c r="Z83" s="3344"/>
      <c r="AA83" s="3344"/>
      <c r="AB83" s="1890"/>
      <c r="AC83" s="1890"/>
      <c r="AD83" s="1885"/>
      <c r="AE83" s="1885"/>
      <c r="AF83" s="1885"/>
    </row>
    <row r="84" spans="1:32" ht="30" customHeight="1">
      <c r="A84" s="2612"/>
      <c r="B84" s="2613" t="s">
        <v>2060</v>
      </c>
      <c r="C84" s="2613"/>
      <c r="D84" s="2613"/>
      <c r="E84" s="2613"/>
      <c r="F84" s="2613"/>
      <c r="G84" s="2613"/>
      <c r="H84" s="2613"/>
      <c r="I84" s="2613"/>
      <c r="J84" s="1885"/>
      <c r="K84" s="1885"/>
      <c r="L84" s="2602"/>
      <c r="M84" s="2602"/>
      <c r="N84" s="2602"/>
      <c r="O84" s="2602"/>
      <c r="P84" s="2602"/>
      <c r="Q84" s="2602"/>
      <c r="R84" s="2602"/>
      <c r="S84" s="2602"/>
      <c r="T84" s="2602"/>
      <c r="U84" s="2602"/>
      <c r="V84" s="1890"/>
      <c r="W84" s="1890"/>
      <c r="X84" s="3344"/>
      <c r="Y84" s="3344"/>
      <c r="Z84" s="3344"/>
      <c r="AA84" s="3344"/>
      <c r="AB84" s="1890"/>
      <c r="AC84" s="1890"/>
      <c r="AD84" s="1885"/>
      <c r="AE84" s="1885"/>
      <c r="AF84" s="1885"/>
    </row>
    <row r="85" spans="1:32" s="1890" customFormat="1" ht="30" customHeight="1">
      <c r="A85" s="2599"/>
      <c r="B85" s="2610"/>
      <c r="C85" s="2483"/>
      <c r="D85" s="2483"/>
      <c r="E85" s="2483"/>
      <c r="F85" s="2483"/>
      <c r="G85" s="2483"/>
      <c r="H85" s="2483"/>
      <c r="I85" s="2483"/>
      <c r="J85" s="1885"/>
      <c r="K85" s="1885"/>
      <c r="L85" s="2602"/>
      <c r="M85" s="2602"/>
      <c r="N85" s="2602"/>
      <c r="O85" s="2602"/>
      <c r="P85" s="2602"/>
      <c r="Q85" s="2602"/>
      <c r="R85" s="2602"/>
      <c r="S85" s="2602"/>
      <c r="T85" s="2602"/>
      <c r="U85" s="2602"/>
      <c r="W85" s="2603"/>
      <c r="X85" s="3344"/>
      <c r="Y85" s="3344"/>
      <c r="Z85" s="3344"/>
      <c r="AA85" s="3344"/>
      <c r="AD85" s="1885"/>
      <c r="AE85" s="1885"/>
      <c r="AF85" s="1885"/>
    </row>
    <row r="86" spans="1:32" s="1890" customFormat="1" ht="30" customHeight="1">
      <c r="A86" s="2482"/>
      <c r="B86" s="2489"/>
      <c r="C86" s="2483"/>
      <c r="D86" s="2483"/>
      <c r="E86" s="2483"/>
      <c r="F86" s="2483"/>
      <c r="G86" s="2483"/>
      <c r="H86" s="2483"/>
      <c r="I86" s="2483"/>
      <c r="J86" s="1885"/>
      <c r="K86" s="1885"/>
      <c r="L86" s="2602"/>
      <c r="M86" s="2602"/>
      <c r="N86" s="2602"/>
      <c r="O86" s="2602"/>
      <c r="P86" s="2602"/>
      <c r="Q86" s="2602"/>
      <c r="R86" s="2602"/>
      <c r="S86" s="2602"/>
      <c r="T86" s="2602"/>
      <c r="U86" s="2602"/>
      <c r="X86" s="3344"/>
      <c r="Y86" s="3344"/>
      <c r="Z86" s="3344"/>
      <c r="AA86" s="3344"/>
      <c r="AD86" s="1885"/>
      <c r="AE86" s="1885"/>
      <c r="AF86" s="1885"/>
    </row>
    <row r="87" spans="1:32" s="1890" customFormat="1" ht="30" customHeight="1">
      <c r="A87" s="2482"/>
      <c r="B87" s="2487" t="s">
        <v>2142</v>
      </c>
      <c r="C87" s="2482"/>
      <c r="D87" s="2482"/>
      <c r="E87" s="2482"/>
      <c r="F87" s="2482"/>
      <c r="G87" s="2482"/>
      <c r="H87" s="2482"/>
      <c r="I87" s="2482"/>
      <c r="J87" s="1885"/>
      <c r="K87" s="1885"/>
      <c r="L87" s="2602"/>
      <c r="M87" s="2602"/>
      <c r="N87" s="2602"/>
      <c r="O87" s="2602"/>
      <c r="P87" s="2602"/>
      <c r="Q87" s="2602"/>
      <c r="R87" s="2602"/>
      <c r="S87" s="2602"/>
      <c r="T87" s="2602"/>
      <c r="U87" s="2602"/>
      <c r="W87" s="2603"/>
      <c r="X87" s="3344"/>
      <c r="Y87" s="3344"/>
      <c r="Z87" s="3344"/>
      <c r="AA87" s="3344"/>
      <c r="AD87" s="1885"/>
      <c r="AE87" s="1885"/>
      <c r="AF87" s="1885"/>
    </row>
    <row r="88" spans="1:32" s="1890" customFormat="1" ht="30" customHeight="1">
      <c r="A88" s="2482"/>
      <c r="B88" s="2487" t="s">
        <v>2143</v>
      </c>
      <c r="C88" s="2482"/>
      <c r="D88" s="2482"/>
      <c r="E88" s="2482"/>
      <c r="F88" s="2482"/>
      <c r="G88" s="2482"/>
      <c r="H88" s="2482"/>
      <c r="I88" s="2482"/>
      <c r="J88" s="1885"/>
      <c r="K88" s="1885"/>
      <c r="L88" s="2602"/>
      <c r="M88" s="2602"/>
      <c r="N88" s="2602"/>
      <c r="O88" s="2602"/>
      <c r="P88" s="2602"/>
      <c r="Q88" s="2602"/>
      <c r="R88" s="2602"/>
      <c r="S88" s="2602"/>
      <c r="T88" s="2602"/>
      <c r="U88" s="2602"/>
      <c r="W88" s="2603"/>
      <c r="X88" s="2615"/>
      <c r="Y88" s="2615"/>
      <c r="Z88" s="2615"/>
      <c r="AA88" s="2615"/>
      <c r="AD88" s="1885"/>
      <c r="AE88" s="1885"/>
      <c r="AF88" s="1885"/>
    </row>
    <row r="89" spans="1:32" s="1890" customFormat="1" ht="30" customHeight="1">
      <c r="A89" s="2482"/>
      <c r="B89" s="2491" t="s">
        <v>2061</v>
      </c>
      <c r="C89" s="2482"/>
      <c r="D89" s="2482"/>
      <c r="E89" s="2482"/>
      <c r="F89" s="2482"/>
      <c r="G89" s="2482"/>
      <c r="H89" s="2482"/>
      <c r="I89" s="2482"/>
      <c r="J89" s="1885"/>
      <c r="K89" s="1885"/>
      <c r="L89" s="2602"/>
      <c r="M89" s="2602"/>
      <c r="N89" s="2602"/>
      <c r="O89" s="2602"/>
      <c r="P89" s="2602"/>
      <c r="Q89" s="2602"/>
      <c r="R89" s="2602"/>
      <c r="S89" s="2602"/>
      <c r="T89" s="2602"/>
      <c r="U89" s="2602"/>
      <c r="X89" s="3344"/>
      <c r="Y89" s="3344"/>
      <c r="Z89" s="3344"/>
      <c r="AA89" s="3344"/>
      <c r="AD89" s="1885"/>
      <c r="AE89" s="1885"/>
      <c r="AF89" s="1885"/>
    </row>
    <row r="90" spans="1:32" s="1890" customFormat="1" ht="30" customHeight="1">
      <c r="A90" s="2482"/>
      <c r="B90" s="2492"/>
      <c r="C90" s="2482"/>
      <c r="D90" s="2482"/>
      <c r="E90" s="2482"/>
      <c r="F90" s="2482"/>
      <c r="G90" s="2482"/>
      <c r="H90" s="2482"/>
      <c r="I90" s="2482"/>
      <c r="J90" s="1885"/>
      <c r="K90" s="1885"/>
      <c r="L90" s="2602"/>
      <c r="M90" s="2602"/>
      <c r="N90" s="2602"/>
      <c r="O90" s="2602"/>
      <c r="P90" s="2602"/>
      <c r="Q90" s="2602"/>
      <c r="R90" s="2602"/>
      <c r="S90" s="2602"/>
      <c r="T90" s="2602"/>
      <c r="U90" s="2602"/>
      <c r="W90" s="2603"/>
      <c r="X90" s="3344"/>
      <c r="Y90" s="3344"/>
      <c r="Z90" s="3344"/>
      <c r="AA90" s="3344"/>
      <c r="AD90" s="1885"/>
      <c r="AE90" s="1885"/>
      <c r="AF90" s="1885"/>
    </row>
    <row r="91" spans="1:32" s="1915" customFormat="1" ht="30" customHeight="1">
      <c r="A91" s="2589"/>
      <c r="B91" s="1891" t="s">
        <v>2062</v>
      </c>
      <c r="C91" s="2589"/>
      <c r="D91" s="2589"/>
      <c r="E91" s="2589"/>
      <c r="F91" s="2589"/>
      <c r="G91" s="2589"/>
      <c r="H91" s="2589"/>
      <c r="I91" s="2589"/>
      <c r="J91" s="1885"/>
      <c r="K91" s="1885"/>
      <c r="L91" s="2602"/>
      <c r="M91" s="2602"/>
      <c r="N91" s="2602"/>
      <c r="O91" s="2602"/>
      <c r="P91" s="2602"/>
      <c r="Q91" s="2602"/>
      <c r="R91" s="2602"/>
      <c r="S91" s="2602"/>
      <c r="T91" s="2602"/>
      <c r="U91" s="2602"/>
      <c r="V91" s="1890"/>
      <c r="W91" s="1890"/>
      <c r="X91" s="3344"/>
      <c r="Y91" s="3344"/>
      <c r="Z91" s="3344"/>
      <c r="AA91" s="3344"/>
      <c r="AB91" s="1890"/>
      <c r="AC91" s="1890"/>
      <c r="AD91" s="1885"/>
      <c r="AE91" s="1885"/>
      <c r="AF91" s="1885"/>
    </row>
    <row r="92" spans="1:32" s="1915" customFormat="1" ht="30" customHeight="1">
      <c r="A92" s="1912"/>
      <c r="B92" s="1964"/>
      <c r="C92" s="1962"/>
      <c r="D92" s="1965"/>
      <c r="E92" s="1965"/>
      <c r="F92" s="1965"/>
      <c r="G92" s="1965"/>
      <c r="H92" s="1965"/>
      <c r="I92" s="1965"/>
      <c r="J92" s="1885"/>
      <c r="K92" s="1885"/>
      <c r="L92" s="2602"/>
      <c r="M92" s="2602"/>
      <c r="N92" s="2602"/>
      <c r="O92" s="2602"/>
      <c r="P92" s="2602"/>
      <c r="Q92" s="2602"/>
      <c r="R92" s="2602"/>
      <c r="S92" s="2602"/>
      <c r="T92" s="2602"/>
      <c r="U92" s="2602"/>
      <c r="V92" s="1890"/>
      <c r="W92" s="2603"/>
      <c r="X92" s="3344"/>
      <c r="Y92" s="3344"/>
      <c r="Z92" s="3344"/>
      <c r="AA92" s="3344"/>
      <c r="AB92" s="1890"/>
      <c r="AC92" s="1890"/>
      <c r="AD92" s="1885"/>
      <c r="AE92" s="1885"/>
      <c r="AF92" s="1885"/>
    </row>
    <row r="93" spans="1:32" ht="45">
      <c r="J93" s="1885"/>
      <c r="K93" s="1885"/>
      <c r="L93" s="2602"/>
      <c r="M93" s="2602"/>
      <c r="N93" s="2602"/>
      <c r="O93" s="2602"/>
      <c r="P93" s="2602"/>
      <c r="Q93" s="2602"/>
      <c r="R93" s="2602"/>
      <c r="S93" s="2602"/>
      <c r="T93" s="2602"/>
      <c r="U93" s="2602"/>
      <c r="V93" s="1890"/>
      <c r="W93" s="1890"/>
      <c r="X93" s="3344"/>
      <c r="Y93" s="3344"/>
      <c r="Z93" s="3344"/>
      <c r="AA93" s="3344"/>
      <c r="AB93" s="1890"/>
      <c r="AC93" s="1890"/>
      <c r="AD93" s="1885"/>
      <c r="AE93" s="1885"/>
      <c r="AF93" s="1885"/>
    </row>
    <row r="94" spans="1:32" ht="45">
      <c r="J94" s="1885"/>
      <c r="K94" s="1885"/>
      <c r="L94" s="2602"/>
      <c r="M94" s="2602"/>
      <c r="N94" s="2602"/>
      <c r="O94" s="2602"/>
      <c r="P94" s="2602"/>
      <c r="Q94" s="2602"/>
      <c r="R94" s="2602"/>
      <c r="S94" s="2602"/>
      <c r="T94" s="2602"/>
      <c r="U94" s="2602"/>
      <c r="V94" s="1890"/>
      <c r="W94" s="2603"/>
      <c r="X94" s="3344"/>
      <c r="Y94" s="3344"/>
      <c r="Z94" s="3344"/>
      <c r="AA94" s="3344"/>
      <c r="AB94" s="1890"/>
      <c r="AC94" s="1890"/>
      <c r="AD94" s="1885"/>
      <c r="AE94" s="1885"/>
      <c r="AF94" s="1885"/>
    </row>
    <row r="95" spans="1:32" ht="45">
      <c r="J95" s="1885"/>
      <c r="K95" s="1885"/>
      <c r="L95" s="2602"/>
      <c r="M95" s="2602"/>
      <c r="N95" s="2602"/>
      <c r="O95" s="2602"/>
      <c r="P95" s="2602"/>
      <c r="Q95" s="2602"/>
      <c r="R95" s="2602"/>
      <c r="S95" s="2602"/>
      <c r="T95" s="2602"/>
      <c r="U95" s="2602"/>
      <c r="V95" s="1890"/>
      <c r="W95" s="1890"/>
      <c r="X95" s="3344"/>
      <c r="Y95" s="3344"/>
      <c r="Z95" s="3344"/>
      <c r="AA95" s="3344"/>
      <c r="AB95" s="1890"/>
      <c r="AC95" s="1890"/>
      <c r="AD95" s="1885"/>
      <c r="AE95" s="1885"/>
      <c r="AF95" s="1885"/>
    </row>
    <row r="96" spans="1:32" ht="45">
      <c r="J96" s="1885"/>
      <c r="K96" s="1885"/>
      <c r="L96" s="2602"/>
      <c r="M96" s="2602"/>
      <c r="N96" s="2602"/>
      <c r="O96" s="2602"/>
      <c r="P96" s="2602"/>
      <c r="Q96" s="2602"/>
      <c r="R96" s="2602"/>
      <c r="S96" s="2602"/>
      <c r="T96" s="2602"/>
      <c r="U96" s="2602"/>
      <c r="V96" s="1890"/>
      <c r="W96" s="2603"/>
      <c r="X96" s="3344"/>
      <c r="Y96" s="3344"/>
      <c r="Z96" s="3344"/>
      <c r="AA96" s="3344"/>
      <c r="AB96" s="1890"/>
      <c r="AC96" s="1890"/>
      <c r="AD96" s="1885"/>
      <c r="AE96" s="1885"/>
      <c r="AF96" s="1885"/>
    </row>
    <row r="97" spans="10:32" ht="45">
      <c r="J97" s="1885"/>
      <c r="K97" s="1885"/>
      <c r="L97" s="2602"/>
      <c r="M97" s="2602"/>
      <c r="N97" s="2602"/>
      <c r="O97" s="2602"/>
      <c r="P97" s="2602"/>
      <c r="Q97" s="2602"/>
      <c r="R97" s="2602"/>
      <c r="S97" s="2602"/>
      <c r="T97" s="2602"/>
      <c r="U97" s="2602"/>
      <c r="V97" s="1890"/>
      <c r="W97" s="1890"/>
      <c r="X97" s="3344"/>
      <c r="Y97" s="3344"/>
      <c r="Z97" s="3344"/>
      <c r="AA97" s="3344"/>
      <c r="AB97" s="1890"/>
      <c r="AC97" s="1890"/>
      <c r="AD97" s="1885"/>
      <c r="AE97" s="1885"/>
      <c r="AF97" s="1885"/>
    </row>
    <row r="98" spans="10:32" ht="45">
      <c r="J98" s="1885"/>
      <c r="K98" s="1885"/>
      <c r="L98" s="2602"/>
      <c r="M98" s="2602"/>
      <c r="N98" s="2602"/>
      <c r="O98" s="2602"/>
      <c r="P98" s="2602"/>
      <c r="Q98" s="2602"/>
      <c r="R98" s="2602"/>
      <c r="S98" s="2602"/>
      <c r="T98" s="2602"/>
      <c r="U98" s="2602"/>
      <c r="V98" s="1890"/>
      <c r="W98" s="2603"/>
      <c r="X98" s="3344"/>
      <c r="Y98" s="3344"/>
      <c r="Z98" s="3344"/>
      <c r="AA98" s="3344"/>
      <c r="AB98" s="1890"/>
      <c r="AC98" s="1890"/>
      <c r="AD98" s="1885"/>
      <c r="AE98" s="1885"/>
      <c r="AF98" s="1885"/>
    </row>
    <row r="99" spans="10:32" ht="45">
      <c r="J99" s="1885"/>
      <c r="K99" s="1885"/>
      <c r="L99" s="2602"/>
      <c r="M99" s="2602"/>
      <c r="N99" s="2602"/>
      <c r="O99" s="2602"/>
      <c r="P99" s="2602"/>
      <c r="Q99" s="2602"/>
      <c r="R99" s="2602"/>
      <c r="S99" s="2602"/>
      <c r="T99" s="2602"/>
      <c r="U99" s="2602"/>
      <c r="V99" s="1890"/>
      <c r="W99" s="1890"/>
      <c r="X99" s="3344"/>
      <c r="Y99" s="3344"/>
      <c r="Z99" s="3344"/>
      <c r="AA99" s="3344"/>
      <c r="AB99" s="1890"/>
      <c r="AC99" s="1890"/>
      <c r="AD99" s="1885"/>
      <c r="AE99" s="1885"/>
      <c r="AF99" s="1885"/>
    </row>
    <row r="100" spans="10:32" ht="45">
      <c r="J100" s="1885"/>
      <c r="K100" s="1885"/>
      <c r="L100" s="2602"/>
      <c r="M100" s="2602"/>
      <c r="N100" s="2602"/>
      <c r="O100" s="2602"/>
      <c r="P100" s="2602"/>
      <c r="Q100" s="2602"/>
      <c r="R100" s="2602"/>
      <c r="S100" s="2602"/>
      <c r="T100" s="2602"/>
      <c r="U100" s="2602"/>
      <c r="V100" s="1890"/>
      <c r="W100" s="2603"/>
      <c r="X100" s="3344"/>
      <c r="Y100" s="3344"/>
      <c r="Z100" s="3344"/>
      <c r="AA100" s="3344"/>
      <c r="AB100" s="1890"/>
      <c r="AC100" s="1890"/>
      <c r="AD100" s="1885"/>
      <c r="AE100" s="1885"/>
      <c r="AF100" s="1885"/>
    </row>
    <row r="101" spans="10:32" ht="45">
      <c r="J101" s="1885"/>
      <c r="K101" s="1885"/>
      <c r="L101" s="2602"/>
      <c r="M101" s="2602"/>
      <c r="N101" s="2602"/>
      <c r="O101" s="2602"/>
      <c r="P101" s="2602"/>
      <c r="Q101" s="2602"/>
      <c r="R101" s="2602"/>
      <c r="S101" s="2602"/>
      <c r="T101" s="2602"/>
      <c r="U101" s="2602"/>
      <c r="V101" s="1890"/>
      <c r="W101" s="1890"/>
      <c r="X101" s="3344"/>
      <c r="Y101" s="3344"/>
      <c r="Z101" s="3344"/>
      <c r="AA101" s="3344"/>
      <c r="AB101" s="1890"/>
      <c r="AC101" s="1890"/>
      <c r="AD101" s="1885"/>
      <c r="AE101" s="1885"/>
      <c r="AF101" s="1885"/>
    </row>
    <row r="102" spans="10:32" ht="45">
      <c r="J102" s="1885"/>
      <c r="K102" s="1885"/>
      <c r="L102" s="2602"/>
      <c r="M102" s="2602"/>
      <c r="N102" s="2602"/>
      <c r="O102" s="2602"/>
      <c r="P102" s="2602"/>
      <c r="Q102" s="2602"/>
      <c r="R102" s="2602"/>
      <c r="S102" s="2602"/>
      <c r="T102" s="2602"/>
      <c r="U102" s="2602"/>
      <c r="V102" s="1890"/>
      <c r="W102" s="2603"/>
      <c r="X102" s="3344"/>
      <c r="Y102" s="3344"/>
      <c r="Z102" s="3344"/>
      <c r="AA102" s="3344"/>
      <c r="AB102" s="1890"/>
      <c r="AC102" s="1890"/>
      <c r="AD102" s="1885"/>
      <c r="AE102" s="1885"/>
      <c r="AF102" s="1885"/>
    </row>
  </sheetData>
  <mergeCells count="50">
    <mergeCell ref="B2:T3"/>
    <mergeCell ref="B4:B6"/>
    <mergeCell ref="C4:I5"/>
    <mergeCell ref="E6:I7"/>
    <mergeCell ref="K6:K7"/>
    <mergeCell ref="B7:B8"/>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X66:AA67"/>
    <mergeCell ref="AP13:AQ13"/>
    <mergeCell ref="AK25:AL25"/>
    <mergeCell ref="X48:AA49"/>
    <mergeCell ref="X50:AA51"/>
    <mergeCell ref="X52:AA53"/>
    <mergeCell ref="X54:AA55"/>
    <mergeCell ref="X56:AA57"/>
    <mergeCell ref="X58:AA59"/>
    <mergeCell ref="X60:AA61"/>
    <mergeCell ref="X62:AA63"/>
    <mergeCell ref="X64:AA65"/>
    <mergeCell ref="X91:AA92"/>
    <mergeCell ref="X68:AA69"/>
    <mergeCell ref="X70:AA71"/>
    <mergeCell ref="X72:AA73"/>
    <mergeCell ref="X74:AA75"/>
    <mergeCell ref="X76:AA77"/>
    <mergeCell ref="X78:AA79"/>
    <mergeCell ref="X80:AA81"/>
    <mergeCell ref="X82:AA83"/>
    <mergeCell ref="X84:AA85"/>
    <mergeCell ref="X86:AA87"/>
    <mergeCell ref="X89:AA90"/>
    <mergeCell ref="X93:AA94"/>
    <mergeCell ref="X95:AA96"/>
    <mergeCell ref="X97:AA98"/>
    <mergeCell ref="X99:AA100"/>
    <mergeCell ref="X101:AA102"/>
  </mergeCells>
  <hyperlinks>
    <hyperlink ref="K44" r:id="rId1" xr:uid="{652C473E-383C-40C8-AEEC-6CC6B3A00B39}"/>
    <hyperlink ref="AK25" r:id="rId2" xr:uid="{0BBD8B85-1AE0-4C10-8F3C-9F12F118E05F}"/>
    <hyperlink ref="B77" r:id="rId3" location="ID0EBABAAA=Excel%C2%A02016-2013" xr:uid="{F4DCC767-0E19-4AB1-885C-0DC64972BC43}"/>
    <hyperlink ref="B80" r:id="rId4" xr:uid="{AB1B46A1-4377-4A59-B510-14352C90C598}"/>
    <hyperlink ref="B84" r:id="rId5" xr:uid="{6A496AEF-0A22-41C0-95FF-74707BEEC169}"/>
    <hyperlink ref="B82:V82" r:id="rId6" display="Auditer-et-espionner-des-formules-sous-excel" xr:uid="{F0377FB3-4F3A-4FB9-A4E3-72C29BC0A23A}"/>
    <hyperlink ref="B74:L74" r:id="rId7" display="7 ZIP pour Zipper vos documents" xr:uid="{C1AAE7AF-48EB-431B-9A47-D1C0B2E97407}"/>
  </hyperlinks>
  <pageMargins left="0.78740157499999996" right="0.78740157499999996" top="0.984251969" bottom="0.984251969" header="0.4921259845" footer="0.4921259845"/>
  <pageSetup paperSize="9" orientation="portrait"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D5BD-A295-4715-8825-E6DF8131BE39}">
  <dimension ref="A2:AN56"/>
  <sheetViews>
    <sheetView workbookViewId="0">
      <selection activeCell="S34" sqref="S34"/>
    </sheetView>
  </sheetViews>
  <sheetFormatPr baseColWidth="10" defaultRowHeight="12.75"/>
  <cols>
    <col min="1" max="1" width="3.5703125" style="2809" customWidth="1"/>
    <col min="2" max="2" width="8.7109375" style="2809" customWidth="1"/>
    <col min="3" max="3" width="25.7109375" style="2809" customWidth="1"/>
    <col min="4" max="5" width="8.7109375" style="2809" customWidth="1"/>
    <col min="6" max="8" width="18.7109375" style="2809" customWidth="1"/>
    <col min="9" max="9" width="3.42578125" style="2809" customWidth="1"/>
    <col min="10" max="18" width="11.42578125" style="2809"/>
    <col min="19" max="19" width="20.7109375" style="2809" customWidth="1"/>
    <col min="20" max="16384" width="11.42578125" style="2809"/>
  </cols>
  <sheetData>
    <row r="2" spans="1:33" ht="12.75" customHeight="1">
      <c r="B2" s="3398" t="s">
        <v>2029</v>
      </c>
      <c r="C2" s="3399"/>
      <c r="D2" s="3399"/>
      <c r="E2" s="3399"/>
      <c r="F2" s="3399"/>
      <c r="G2" s="3399"/>
      <c r="H2" s="3399"/>
      <c r="I2" s="3400"/>
    </row>
    <row r="3" spans="1:33" ht="12.75" customHeight="1">
      <c r="B3" s="3401"/>
      <c r="C3" s="3402"/>
      <c r="D3" s="3402"/>
      <c r="E3" s="3402"/>
      <c r="F3" s="3402"/>
      <c r="G3" s="3402"/>
      <c r="H3" s="3402"/>
      <c r="I3" s="3403"/>
    </row>
    <row r="4" spans="1:33" ht="12.75" customHeight="1">
      <c r="B4" s="3401"/>
      <c r="C4" s="3402"/>
      <c r="D4" s="3402"/>
      <c r="E4" s="3402"/>
      <c r="F4" s="3402"/>
      <c r="G4" s="3402"/>
      <c r="H4" s="3402"/>
      <c r="I4" s="3403"/>
    </row>
    <row r="5" spans="1:33" ht="12.75" customHeight="1">
      <c r="B5" s="3401"/>
      <c r="C5" s="3402"/>
      <c r="D5" s="3402"/>
      <c r="E5" s="3402"/>
      <c r="F5" s="3402"/>
      <c r="G5" s="3402"/>
      <c r="H5" s="3402"/>
      <c r="I5" s="3403"/>
    </row>
    <row r="6" spans="1:33" ht="12.75" customHeight="1">
      <c r="B6" s="3404"/>
      <c r="C6" s="3405"/>
      <c r="D6" s="3405"/>
      <c r="E6" s="3405"/>
      <c r="F6" s="3405"/>
      <c r="G6" s="3405"/>
      <c r="H6" s="3405"/>
      <c r="I6" s="3406"/>
    </row>
    <row r="7" spans="1:33" ht="13.5" thickBot="1"/>
    <row r="8" spans="1:33" ht="15" customHeight="1">
      <c r="A8" s="3407" t="s">
        <v>438</v>
      </c>
      <c r="B8" s="3409" t="s">
        <v>1013</v>
      </c>
      <c r="C8" s="3409"/>
      <c r="D8" s="3409"/>
      <c r="E8" s="3409"/>
      <c r="F8" s="3409"/>
      <c r="G8" s="3409"/>
      <c r="H8" s="3409"/>
      <c r="I8" s="3410"/>
      <c r="K8" s="3413" t="s">
        <v>2225</v>
      </c>
      <c r="L8" s="3414"/>
      <c r="M8" s="3414"/>
      <c r="N8" s="3414"/>
      <c r="O8" s="2810"/>
      <c r="P8" s="2810"/>
      <c r="Q8" s="2810"/>
      <c r="R8" s="2811"/>
      <c r="T8" s="3415" t="s">
        <v>438</v>
      </c>
      <c r="U8" s="3394" t="s">
        <v>443</v>
      </c>
      <c r="V8" s="3394"/>
      <c r="W8" s="3394"/>
      <c r="X8" s="3394"/>
      <c r="Y8" s="3394"/>
      <c r="Z8" s="3394"/>
      <c r="AA8" s="3394"/>
      <c r="AB8" s="3394"/>
      <c r="AC8" s="3394"/>
      <c r="AD8" s="3394"/>
      <c r="AE8" s="3394"/>
      <c r="AF8" s="3394"/>
      <c r="AG8" s="3395"/>
    </row>
    <row r="9" spans="1:33" ht="15" customHeight="1">
      <c r="A9" s="3408"/>
      <c r="B9" s="3411"/>
      <c r="C9" s="3411"/>
      <c r="D9" s="3411"/>
      <c r="E9" s="3411"/>
      <c r="F9" s="3411"/>
      <c r="G9" s="3411"/>
      <c r="H9" s="3411"/>
      <c r="I9" s="3412"/>
      <c r="K9" s="2812"/>
      <c r="L9" s="2813"/>
      <c r="M9" s="2814"/>
      <c r="N9" s="2814"/>
      <c r="O9" s="2814"/>
      <c r="P9" s="2814"/>
      <c r="Q9" s="2814"/>
      <c r="R9" s="2815"/>
      <c r="T9" s="3416"/>
      <c r="U9" s="3396"/>
      <c r="V9" s="3396"/>
      <c r="W9" s="3396"/>
      <c r="X9" s="3396"/>
      <c r="Y9" s="3396"/>
      <c r="Z9" s="3396"/>
      <c r="AA9" s="3396"/>
      <c r="AB9" s="3396"/>
      <c r="AC9" s="3396"/>
      <c r="AD9" s="3396"/>
      <c r="AE9" s="3396"/>
      <c r="AF9" s="3396"/>
      <c r="AG9" s="3397"/>
    </row>
    <row r="10" spans="1:33" s="2816" customFormat="1" ht="15" customHeight="1">
      <c r="A10" s="3417" t="s">
        <v>1998</v>
      </c>
      <c r="B10" s="3419" t="s">
        <v>2226</v>
      </c>
      <c r="C10" s="3419"/>
      <c r="D10" s="3420" t="s">
        <v>924</v>
      </c>
      <c r="E10" s="3420"/>
      <c r="F10" s="3420"/>
      <c r="G10" s="3420"/>
      <c r="H10" s="3421"/>
      <c r="I10" s="3422">
        <v>1</v>
      </c>
      <c r="K10" s="2817"/>
      <c r="L10" s="2818" t="s">
        <v>2003</v>
      </c>
      <c r="M10" s="2819"/>
      <c r="N10" s="2819"/>
      <c r="O10" s="2819"/>
      <c r="P10" s="2819"/>
      <c r="Q10" s="2819"/>
      <c r="R10" s="2820"/>
      <c r="T10" s="3417" t="s">
        <v>1998</v>
      </c>
      <c r="U10" s="2821" t="s">
        <v>440</v>
      </c>
      <c r="V10" s="2822" t="s">
        <v>439</v>
      </c>
      <c r="W10" s="2822"/>
      <c r="X10" s="2823"/>
      <c r="Y10" s="2824"/>
      <c r="Z10" s="2824"/>
      <c r="AA10" s="2824"/>
      <c r="AB10" s="2824"/>
      <c r="AC10" s="2824"/>
      <c r="AD10" s="2824"/>
      <c r="AE10" s="2824"/>
      <c r="AF10" s="2824"/>
      <c r="AG10" s="2474"/>
    </row>
    <row r="11" spans="1:33" s="2816" customFormat="1" ht="15" customHeight="1" thickBot="1">
      <c r="A11" s="3417"/>
      <c r="B11" s="2825" t="s">
        <v>1931</v>
      </c>
      <c r="C11" s="2826"/>
      <c r="D11" s="2826"/>
      <c r="E11" s="2826"/>
      <c r="F11" s="2827"/>
      <c r="G11" s="2827" t="s">
        <v>294</v>
      </c>
      <c r="H11" s="2828"/>
      <c r="I11" s="3423"/>
      <c r="K11" s="2829"/>
      <c r="L11" s="2819" t="s">
        <v>2007</v>
      </c>
      <c r="M11" s="2819"/>
      <c r="N11" s="2819"/>
      <c r="O11" s="2819"/>
      <c r="P11" s="2819"/>
      <c r="Q11" s="2819"/>
      <c r="R11" s="2820"/>
      <c r="T11" s="3417"/>
      <c r="U11" s="2830"/>
      <c r="V11" s="2831"/>
      <c r="W11" s="2831"/>
      <c r="X11" s="2832"/>
      <c r="Y11" s="2832"/>
      <c r="Z11" s="2832"/>
      <c r="AA11" s="2832"/>
      <c r="AB11" s="2832"/>
      <c r="AC11" s="2832"/>
      <c r="AD11" s="2832"/>
      <c r="AE11" s="2832"/>
      <c r="AF11" s="2832"/>
      <c r="AG11" s="2475"/>
    </row>
    <row r="12" spans="1:33" s="2816" customFormat="1" ht="15" customHeight="1">
      <c r="A12" s="3417"/>
      <c r="B12" s="2833">
        <v>6</v>
      </c>
      <c r="C12" s="2834"/>
      <c r="D12" s="2834"/>
      <c r="E12" s="2835"/>
      <c r="F12" s="2836"/>
      <c r="G12" s="3424">
        <v>7</v>
      </c>
      <c r="H12" s="3425" t="s">
        <v>295</v>
      </c>
      <c r="I12" s="3426" t="str">
        <f>B8</f>
        <v>NOM DE LA RECETTE</v>
      </c>
      <c r="K12" s="2812"/>
      <c r="L12" s="2819"/>
      <c r="M12" s="2819" t="s">
        <v>2004</v>
      </c>
      <c r="N12" s="2819"/>
      <c r="O12" s="2819"/>
      <c r="P12" s="2819"/>
      <c r="Q12" s="2819"/>
      <c r="R12" s="2820"/>
      <c r="T12" s="3417"/>
      <c r="U12" s="2837" t="s">
        <v>34</v>
      </c>
      <c r="V12" s="2838" t="s">
        <v>13</v>
      </c>
      <c r="W12" s="2839"/>
      <c r="X12" s="2839" t="s">
        <v>444</v>
      </c>
      <c r="Y12" s="2832"/>
      <c r="Z12" s="2832"/>
      <c r="AA12" s="2832"/>
      <c r="AB12" s="2832"/>
      <c r="AC12" s="2832"/>
      <c r="AD12" s="2832"/>
      <c r="AE12" s="2832"/>
      <c r="AF12" s="2832"/>
      <c r="AG12" s="2475"/>
    </row>
    <row r="13" spans="1:33" s="2816" customFormat="1" ht="15" customHeight="1" thickBot="1">
      <c r="A13" s="3417"/>
      <c r="B13" s="2840" t="s">
        <v>295</v>
      </c>
      <c r="C13" s="2834"/>
      <c r="D13" s="2834"/>
      <c r="E13" s="2835"/>
      <c r="F13" s="2836"/>
      <c r="G13" s="3424"/>
      <c r="H13" s="3425"/>
      <c r="I13" s="3426"/>
      <c r="K13" s="2812"/>
      <c r="L13" s="2819"/>
      <c r="M13" s="2819" t="s">
        <v>2005</v>
      </c>
      <c r="N13" s="2819"/>
      <c r="O13" s="2819"/>
      <c r="P13" s="2819"/>
      <c r="Q13" s="2819"/>
      <c r="R13" s="2820"/>
      <c r="T13" s="3417"/>
      <c r="U13" s="2841"/>
      <c r="V13" s="2838"/>
      <c r="W13" s="2839"/>
      <c r="X13" s="2831"/>
      <c r="Y13" s="2832"/>
      <c r="Z13" s="2832"/>
      <c r="AA13" s="2832"/>
      <c r="AB13" s="2832"/>
      <c r="AC13" s="2832"/>
      <c r="AD13" s="2832"/>
      <c r="AE13" s="2832"/>
      <c r="AF13" s="2832"/>
      <c r="AG13" s="2475"/>
    </row>
    <row r="14" spans="1:33" s="2816" customFormat="1" ht="15" customHeight="1">
      <c r="A14" s="3417"/>
      <c r="B14" s="2842"/>
      <c r="C14" s="2843" t="s">
        <v>1017</v>
      </c>
      <c r="D14" s="2843" t="s">
        <v>1997</v>
      </c>
      <c r="E14" s="3428" t="s">
        <v>14</v>
      </c>
      <c r="F14" s="3428"/>
      <c r="G14" s="2844"/>
      <c r="H14" s="2845"/>
      <c r="I14" s="3426"/>
      <c r="K14" s="2829"/>
      <c r="L14" s="2819" t="s">
        <v>2006</v>
      </c>
      <c r="M14" s="2819"/>
      <c r="N14" s="2819"/>
      <c r="O14" s="2819"/>
      <c r="P14" s="2819"/>
      <c r="Q14" s="2819"/>
      <c r="R14" s="2820"/>
      <c r="T14" s="3417"/>
      <c r="U14" s="2841" t="s">
        <v>44</v>
      </c>
      <c r="V14" s="2838" t="s">
        <v>1029</v>
      </c>
      <c r="W14" s="2839" t="s">
        <v>1030</v>
      </c>
      <c r="X14" s="2831"/>
      <c r="Y14" s="2832"/>
      <c r="Z14" s="2832"/>
      <c r="AA14" s="2832"/>
      <c r="AB14" s="2832"/>
      <c r="AC14" s="2832"/>
      <c r="AD14" s="2832"/>
      <c r="AE14" s="2832"/>
      <c r="AF14" s="2832"/>
      <c r="AG14" s="2475"/>
    </row>
    <row r="15" spans="1:33" s="2816" customFormat="1" ht="15" customHeight="1">
      <c r="A15" s="3417"/>
      <c r="B15" s="2846" t="s">
        <v>44</v>
      </c>
      <c r="C15" s="2847" t="s">
        <v>34</v>
      </c>
      <c r="D15" s="2848"/>
      <c r="E15" s="2846" t="s">
        <v>54</v>
      </c>
      <c r="F15" s="2849"/>
      <c r="G15" s="2849"/>
      <c r="H15" s="2850"/>
      <c r="I15" s="3426"/>
      <c r="K15" s="2829"/>
      <c r="L15" s="2819"/>
      <c r="M15" s="2851"/>
      <c r="N15" s="2851" t="s">
        <v>2002</v>
      </c>
      <c r="O15" s="2852">
        <f>B12</f>
        <v>6</v>
      </c>
      <c r="P15" s="2819" t="s">
        <v>295</v>
      </c>
      <c r="Q15" s="2819"/>
      <c r="R15" s="2820"/>
      <c r="S15" s="2853" t="s">
        <v>451</v>
      </c>
      <c r="T15" s="3417"/>
      <c r="U15" s="2841"/>
      <c r="V15" s="2838"/>
      <c r="W15" s="2854" t="s">
        <v>420</v>
      </c>
      <c r="X15" s="2831"/>
      <c r="Y15" s="2832"/>
      <c r="Z15" s="2832"/>
      <c r="AA15" s="2832"/>
      <c r="AB15" s="2832"/>
      <c r="AC15" s="2832"/>
      <c r="AD15" s="2832"/>
      <c r="AE15" s="2832"/>
      <c r="AF15" s="2832"/>
      <c r="AG15" s="2475"/>
    </row>
    <row r="16" spans="1:33" s="2816" customFormat="1" ht="15" customHeight="1">
      <c r="A16" s="3417"/>
      <c r="B16" s="2855">
        <v>1.8</v>
      </c>
      <c r="C16" s="2856" t="s">
        <v>2227</v>
      </c>
      <c r="D16" s="2857">
        <f>IF(B16="","",IF(ISTEXT(B16),B16,(B16/B12)*G12))</f>
        <v>2.1</v>
      </c>
      <c r="E16" s="2858" t="s">
        <v>539</v>
      </c>
      <c r="F16" s="2859" t="s">
        <v>2228</v>
      </c>
      <c r="G16" s="2860"/>
      <c r="H16" s="2861"/>
      <c r="I16" s="3426"/>
      <c r="K16" s="2812"/>
      <c r="L16" s="2813"/>
      <c r="M16" s="2851"/>
      <c r="N16" s="2851" t="s">
        <v>2001</v>
      </c>
      <c r="O16" s="2862">
        <f>G12</f>
        <v>7</v>
      </c>
      <c r="P16" s="2819" t="s">
        <v>295</v>
      </c>
      <c r="Q16" s="2819"/>
      <c r="R16" s="2820"/>
      <c r="S16" s="2863" t="s">
        <v>2229</v>
      </c>
      <c r="T16" s="3417"/>
      <c r="U16" s="2831"/>
      <c r="V16" s="2831"/>
      <c r="W16" s="2839" t="s">
        <v>1031</v>
      </c>
      <c r="X16" s="2831"/>
      <c r="Y16" s="2832"/>
      <c r="Z16" s="2832"/>
      <c r="AA16" s="2832"/>
      <c r="AB16" s="2832"/>
      <c r="AC16" s="2864"/>
      <c r="AD16" s="2839"/>
      <c r="AE16" s="2832"/>
      <c r="AF16" s="2865"/>
      <c r="AG16" s="2866"/>
    </row>
    <row r="17" spans="1:40" s="2816" customFormat="1" ht="15" customHeight="1">
      <c r="A17" s="3417"/>
      <c r="B17" s="2855">
        <v>2</v>
      </c>
      <c r="C17" s="2856"/>
      <c r="D17" s="2857">
        <f>IF(B17="","",IF(ISTEXT(B17),B17,(B17/B12)*G12))</f>
        <v>2.333333333333333</v>
      </c>
      <c r="E17" s="2858"/>
      <c r="F17" s="2859"/>
      <c r="G17" s="2860"/>
      <c r="H17" s="2861"/>
      <c r="I17" s="3426"/>
      <c r="K17" s="2812"/>
      <c r="L17" s="2867" t="s">
        <v>2009</v>
      </c>
      <c r="M17" s="2819"/>
      <c r="N17" s="2819"/>
      <c r="O17" s="2819"/>
      <c r="P17" s="2819"/>
      <c r="Q17" s="2819"/>
      <c r="R17" s="2820"/>
      <c r="T17" s="3417"/>
      <c r="U17" s="2831"/>
      <c r="V17" s="2831"/>
      <c r="W17" s="2831"/>
      <c r="X17" s="2831"/>
      <c r="Y17" s="2832"/>
      <c r="Z17" s="2832"/>
      <c r="AA17" s="2832"/>
      <c r="AB17" s="2832"/>
      <c r="AC17" s="2832"/>
      <c r="AD17" s="2832"/>
      <c r="AE17" s="2832"/>
      <c r="AF17" s="2832"/>
      <c r="AG17" s="2475"/>
    </row>
    <row r="18" spans="1:40" s="2816" customFormat="1" ht="15" customHeight="1" thickBot="1">
      <c r="A18" s="3417"/>
      <c r="B18" s="2855"/>
      <c r="C18" s="2868"/>
      <c r="D18" s="2857" t="str">
        <f>IF(B18="","",IF(ISTEXT(B18),B18,(B18/B12)*G12))</f>
        <v/>
      </c>
      <c r="E18" s="2858"/>
      <c r="F18" s="2859"/>
      <c r="G18" s="2860"/>
      <c r="H18" s="2861"/>
      <c r="I18" s="3426"/>
      <c r="K18" s="2812"/>
      <c r="L18" s="3429" t="s">
        <v>2008</v>
      </c>
      <c r="M18" s="3429"/>
      <c r="N18" s="3429"/>
      <c r="O18" s="2819" t="s">
        <v>2011</v>
      </c>
      <c r="P18" s="2819"/>
      <c r="Q18" s="2819"/>
      <c r="R18" s="2820"/>
      <c r="T18" s="3417"/>
      <c r="U18" s="2841" t="s">
        <v>54</v>
      </c>
      <c r="V18" s="2838" t="s">
        <v>1032</v>
      </c>
      <c r="W18" s="2864" t="s">
        <v>11</v>
      </c>
      <c r="X18" s="2864" t="s">
        <v>10</v>
      </c>
      <c r="Y18" s="2864" t="s">
        <v>539</v>
      </c>
      <c r="Z18" s="2864" t="s">
        <v>1033</v>
      </c>
      <c r="AA18" s="2839" t="s">
        <v>1034</v>
      </c>
      <c r="AB18" s="2832"/>
      <c r="AC18" s="2864" t="s">
        <v>1022</v>
      </c>
      <c r="AD18" s="2839" t="s">
        <v>1035</v>
      </c>
      <c r="AE18" s="2832"/>
      <c r="AF18" s="2832"/>
      <c r="AG18" s="2475"/>
    </row>
    <row r="19" spans="1:40" s="2816" customFormat="1" ht="15" customHeight="1">
      <c r="A19" s="3417"/>
      <c r="B19" s="2855">
        <v>3</v>
      </c>
      <c r="C19" s="2868"/>
      <c r="D19" s="2857">
        <f>IF(B19="","",IF(ISTEXT(B19),B19,(B19/B12)*G12))</f>
        <v>3.5</v>
      </c>
      <c r="E19" s="2858"/>
      <c r="F19" s="2859"/>
      <c r="G19" s="2860"/>
      <c r="H19" s="2861"/>
      <c r="I19" s="3426"/>
      <c r="K19" s="2812"/>
      <c r="L19" s="3430" t="s">
        <v>2010</v>
      </c>
      <c r="M19" s="3430"/>
      <c r="N19" s="3430"/>
      <c r="O19" s="2869"/>
      <c r="P19" s="2869"/>
      <c r="Q19" s="2819"/>
      <c r="R19" s="2820"/>
      <c r="T19" s="3417"/>
      <c r="U19" s="2870"/>
      <c r="V19" s="2838"/>
      <c r="W19" s="2839"/>
      <c r="X19" s="2831"/>
      <c r="Y19" s="2832"/>
      <c r="Z19" s="2832"/>
      <c r="AA19" s="2832"/>
      <c r="AB19" s="2832"/>
      <c r="AC19" s="2832"/>
      <c r="AD19" s="2832"/>
      <c r="AE19" s="2832"/>
      <c r="AF19" s="2832"/>
      <c r="AG19" s="2475"/>
    </row>
    <row r="20" spans="1:40" s="2816" customFormat="1" ht="15" customHeight="1">
      <c r="A20" s="3417"/>
      <c r="B20" s="2855">
        <v>8</v>
      </c>
      <c r="C20" s="2856"/>
      <c r="D20" s="2857">
        <f>IF(B20="","",IF(ISTEXT(B20),B20,(B20/B12)*G12))</f>
        <v>9.3333333333333321</v>
      </c>
      <c r="E20" s="2858"/>
      <c r="F20" s="2859"/>
      <c r="G20" s="2860"/>
      <c r="H20" s="2861"/>
      <c r="I20" s="3426"/>
      <c r="K20" s="2871" t="s">
        <v>2012</v>
      </c>
      <c r="L20" s="2869" t="s">
        <v>2013</v>
      </c>
      <c r="M20" s="2819"/>
      <c r="N20" s="2819"/>
      <c r="O20" s="2819"/>
      <c r="P20" s="2819"/>
      <c r="Q20" s="2819"/>
      <c r="R20" s="2820"/>
      <c r="T20" s="3417"/>
      <c r="U20" s="2872"/>
      <c r="V20" s="2873">
        <v>10</v>
      </c>
      <c r="W20" s="2838" t="s">
        <v>457</v>
      </c>
      <c r="X20" s="2831"/>
      <c r="Y20" s="2839" t="s">
        <v>1036</v>
      </c>
      <c r="Z20" s="2874"/>
      <c r="AA20" s="2874"/>
      <c r="AB20" s="2874"/>
      <c r="AC20" s="2874"/>
      <c r="AD20" s="2874"/>
      <c r="AE20" s="2874"/>
      <c r="AF20" s="2831"/>
      <c r="AG20" s="2476"/>
    </row>
    <row r="21" spans="1:40" s="2816" customFormat="1" ht="15" customHeight="1">
      <c r="A21" s="3417"/>
      <c r="B21" s="2855">
        <v>1</v>
      </c>
      <c r="C21" s="2856"/>
      <c r="D21" s="2857">
        <f>IF(B21="","",IF(ISTEXT(B21),B21,(B21/B12)*G12))</f>
        <v>1.1666666666666665</v>
      </c>
      <c r="E21" s="2858"/>
      <c r="F21" s="2859"/>
      <c r="G21" s="2860"/>
      <c r="H21" s="2861"/>
      <c r="I21" s="3426"/>
      <c r="K21" s="2829"/>
      <c r="L21" s="2869" t="s">
        <v>2014</v>
      </c>
      <c r="M21" s="2819"/>
      <c r="N21" s="2819"/>
      <c r="O21" s="2819"/>
      <c r="P21" s="2819"/>
      <c r="Q21" s="2819"/>
      <c r="R21" s="2820"/>
      <c r="T21" s="3417"/>
      <c r="U21" s="2875"/>
      <c r="V21" s="2831"/>
      <c r="W21" s="2831"/>
      <c r="X21" s="2831"/>
      <c r="Y21" s="2875" t="s">
        <v>295</v>
      </c>
      <c r="Z21" s="2831"/>
      <c r="AA21" s="2875" t="s">
        <v>11</v>
      </c>
      <c r="AB21" s="2831"/>
      <c r="AC21" s="2875" t="s">
        <v>1037</v>
      </c>
      <c r="AD21" s="2831"/>
      <c r="AE21" s="2875" t="s">
        <v>1038</v>
      </c>
      <c r="AF21" s="2831"/>
      <c r="AG21" s="2476"/>
    </row>
    <row r="22" spans="1:40" s="2816" customFormat="1" ht="15" customHeight="1" thickBot="1">
      <c r="A22" s="3417"/>
      <c r="B22" s="2855"/>
      <c r="C22" s="2856"/>
      <c r="D22" s="2857" t="str">
        <f>IF(B22="","",IF(ISTEXT(B22),B22,(B22/B12)*G12))</f>
        <v/>
      </c>
      <c r="E22" s="2858"/>
      <c r="F22" s="2859"/>
      <c r="G22" s="2860"/>
      <c r="H22" s="2861"/>
      <c r="I22" s="3426"/>
      <c r="K22" s="2812"/>
      <c r="L22" s="2869" t="s">
        <v>2015</v>
      </c>
      <c r="M22" s="2819"/>
      <c r="N22" s="2819"/>
      <c r="O22" s="2819"/>
      <c r="P22" s="2819"/>
      <c r="Q22" s="2819"/>
      <c r="R22" s="2820"/>
      <c r="T22" s="3417"/>
      <c r="U22" s="2825" t="s">
        <v>1931</v>
      </c>
      <c r="V22" s="2831"/>
      <c r="W22" s="2831"/>
      <c r="X22" s="2831"/>
      <c r="Y22" s="2831"/>
      <c r="Z22" s="2831"/>
      <c r="AA22" s="2831"/>
      <c r="AB22" s="2831"/>
      <c r="AC22" s="2831"/>
      <c r="AD22" s="2831"/>
      <c r="AE22" s="2831"/>
      <c r="AF22" s="2831"/>
      <c r="AG22" s="2820"/>
    </row>
    <row r="23" spans="1:40" s="2816" customFormat="1" ht="15" customHeight="1" thickBot="1">
      <c r="A23" s="3417"/>
      <c r="B23" s="2855"/>
      <c r="C23" s="2856"/>
      <c r="D23" s="2857" t="str">
        <f>IF(B23="","",IF(ISTEXT(B23),B23,(B23/B12)*G12))</f>
        <v/>
      </c>
      <c r="E23" s="2858"/>
      <c r="F23" s="2859"/>
      <c r="G23" s="2860"/>
      <c r="H23" s="2861"/>
      <c r="I23" s="3426"/>
      <c r="K23" s="2812"/>
      <c r="L23" s="2869" t="s">
        <v>2016</v>
      </c>
      <c r="M23" s="2819"/>
      <c r="N23" s="2819"/>
      <c r="O23" s="2819"/>
      <c r="P23" s="2819"/>
      <c r="Q23" s="2819"/>
      <c r="R23" s="2820"/>
      <c r="T23" s="3417"/>
      <c r="U23" s="781">
        <v>10</v>
      </c>
      <c r="V23" s="2876" t="s">
        <v>1932</v>
      </c>
      <c r="W23" s="2876"/>
      <c r="X23" s="2877"/>
      <c r="Y23" s="2831"/>
      <c r="Z23" s="2831"/>
      <c r="AA23" s="2831"/>
      <c r="AB23" s="2831"/>
      <c r="AC23" s="2831"/>
      <c r="AD23" s="2831"/>
      <c r="AE23" s="2831"/>
      <c r="AF23" s="2831"/>
      <c r="AG23" s="2820"/>
    </row>
    <row r="24" spans="1:40" s="2816" customFormat="1" ht="15" customHeight="1" thickBot="1">
      <c r="A24" s="3418"/>
      <c r="B24" s="2878">
        <f>SUM(B16:B23)</f>
        <v>15.8</v>
      </c>
      <c r="C24" s="2879" t="s">
        <v>2230</v>
      </c>
      <c r="D24" s="2880">
        <f>SUM(D16:D23)</f>
        <v>18.433333333333334</v>
      </c>
      <c r="E24" s="2881"/>
      <c r="F24" s="2882"/>
      <c r="G24" s="2883" t="s">
        <v>2231</v>
      </c>
      <c r="H24" s="2884" t="str">
        <f>ADDRESS(ROW(B12),COLUMN(B12),4)</f>
        <v>B12</v>
      </c>
      <c r="I24" s="3427"/>
      <c r="K24" s="2885"/>
      <c r="L24" s="2886"/>
      <c r="M24" s="2886"/>
      <c r="N24" s="2886"/>
      <c r="O24" s="2886"/>
      <c r="P24" s="2886"/>
      <c r="Q24" s="2886"/>
      <c r="R24" s="2887"/>
      <c r="T24" s="3418"/>
      <c r="U24" s="2473"/>
      <c r="V24" s="2477"/>
      <c r="W24" s="2477"/>
      <c r="X24" s="2477"/>
      <c r="Y24" s="2473"/>
      <c r="Z24" s="2477"/>
      <c r="AA24" s="2473"/>
      <c r="AB24" s="2477"/>
      <c r="AC24" s="2473"/>
      <c r="AD24" s="2477"/>
      <c r="AE24" s="2473"/>
      <c r="AF24" s="2477"/>
      <c r="AG24" s="2478"/>
    </row>
    <row r="25" spans="1:40">
      <c r="B25" s="2809">
        <v>10.71</v>
      </c>
      <c r="C25" s="2809">
        <v>10.71</v>
      </c>
      <c r="D25" s="2809">
        <v>18</v>
      </c>
      <c r="E25" s="2809">
        <v>10.71</v>
      </c>
      <c r="F25" s="2809">
        <v>10.71</v>
      </c>
      <c r="G25" s="2809">
        <v>10.71</v>
      </c>
      <c r="H25" s="2809">
        <v>10.71</v>
      </c>
      <c r="T25" s="2816"/>
      <c r="U25" s="2816"/>
      <c r="V25" s="2816"/>
      <c r="W25" s="2816"/>
      <c r="X25" s="2816"/>
      <c r="Y25" s="2816"/>
      <c r="Z25" s="2816"/>
      <c r="AA25" s="2816"/>
      <c r="AB25" s="2816"/>
      <c r="AC25" s="2816"/>
      <c r="AD25" s="2816"/>
      <c r="AE25" s="2816"/>
      <c r="AF25" s="2816"/>
      <c r="AG25" s="2816"/>
      <c r="AH25" s="2816"/>
      <c r="AI25" s="2816"/>
      <c r="AJ25" s="2816"/>
      <c r="AK25" s="2816"/>
      <c r="AL25" s="2816"/>
    </row>
    <row r="26" spans="1:40" ht="15.75" thickBot="1">
      <c r="T26" s="2888"/>
      <c r="U26" s="2889"/>
      <c r="V26" s="2889"/>
      <c r="W26" s="2889"/>
      <c r="X26" s="2889"/>
      <c r="Y26" s="2889"/>
      <c r="Z26" s="2889"/>
      <c r="AA26" s="2889"/>
      <c r="AB26" s="2889"/>
      <c r="AC26" s="2889"/>
      <c r="AD26" s="2889"/>
      <c r="AE26" s="2889"/>
      <c r="AF26" s="2890"/>
      <c r="AH26" s="2816"/>
      <c r="AI26" s="2816"/>
      <c r="AJ26" s="2816"/>
      <c r="AK26" s="2816"/>
      <c r="AL26" s="2816"/>
    </row>
    <row r="27" spans="1:40" ht="15" customHeight="1">
      <c r="A27" s="3407" t="s">
        <v>438</v>
      </c>
      <c r="B27" s="3409" t="s">
        <v>1013</v>
      </c>
      <c r="C27" s="3409"/>
      <c r="D27" s="3409"/>
      <c r="E27" s="3409"/>
      <c r="F27" s="3409"/>
      <c r="G27" s="3409"/>
      <c r="H27" s="3409"/>
      <c r="I27" s="3410"/>
      <c r="K27" s="3432" t="s">
        <v>2232</v>
      </c>
      <c r="L27" s="3433"/>
      <c r="M27" s="3433"/>
      <c r="N27" s="3433"/>
      <c r="O27" s="2891"/>
      <c r="P27" s="2891"/>
      <c r="Q27" s="2891"/>
      <c r="R27" s="2892"/>
      <c r="T27" s="2893"/>
      <c r="U27" s="2894" t="s">
        <v>2233</v>
      </c>
      <c r="V27" s="2894"/>
      <c r="W27" s="2894"/>
      <c r="X27" s="2894"/>
      <c r="Y27" s="2894"/>
      <c r="Z27" s="2894"/>
      <c r="AA27" s="2894"/>
      <c r="AB27" s="2894"/>
      <c r="AC27" s="2894"/>
      <c r="AD27" s="2894"/>
      <c r="AE27" s="2894"/>
      <c r="AF27" s="2895"/>
      <c r="AH27" s="2816"/>
      <c r="AI27" s="2816"/>
      <c r="AJ27" s="2816"/>
      <c r="AK27" s="2816"/>
      <c r="AL27" s="2816"/>
    </row>
    <row r="28" spans="1:40" ht="15" customHeight="1">
      <c r="A28" s="3431"/>
      <c r="B28" s="3411"/>
      <c r="C28" s="3411"/>
      <c r="D28" s="3411"/>
      <c r="E28" s="3411"/>
      <c r="F28" s="3411"/>
      <c r="G28" s="3411"/>
      <c r="H28" s="3411"/>
      <c r="I28" s="3412"/>
      <c r="K28" s="2896"/>
      <c r="L28" s="2897"/>
      <c r="M28" s="2898"/>
      <c r="N28" s="2898"/>
      <c r="O28" s="2898"/>
      <c r="P28" s="2898"/>
      <c r="Q28" s="2898"/>
      <c r="R28" s="2899"/>
      <c r="T28" s="2900"/>
      <c r="U28" s="2901" t="s">
        <v>2234</v>
      </c>
      <c r="V28" s="2901"/>
      <c r="W28" s="2901"/>
      <c r="X28" s="2901"/>
      <c r="Y28" s="2901"/>
      <c r="Z28" s="2901"/>
      <c r="AA28" s="2901"/>
      <c r="AB28" s="2901"/>
      <c r="AC28" s="2901"/>
      <c r="AD28" s="2901"/>
      <c r="AE28" s="2901"/>
      <c r="AF28" s="2902"/>
      <c r="AH28" s="2816"/>
      <c r="AI28" s="2816"/>
      <c r="AJ28" s="2816"/>
      <c r="AK28" s="2816"/>
      <c r="AL28" s="2816"/>
    </row>
    <row r="29" spans="1:40" s="2816" customFormat="1" ht="15" customHeight="1">
      <c r="A29" s="3434" t="s">
        <v>2000</v>
      </c>
      <c r="B29" s="3419" t="s">
        <v>2226</v>
      </c>
      <c r="C29" s="3419"/>
      <c r="D29" s="3436" t="s">
        <v>712</v>
      </c>
      <c r="E29" s="3436"/>
      <c r="F29" s="3436"/>
      <c r="G29" s="3436"/>
      <c r="H29" s="3437"/>
      <c r="I29" s="3422">
        <v>2</v>
      </c>
      <c r="K29" s="2903"/>
      <c r="L29" s="2904" t="s">
        <v>2017</v>
      </c>
      <c r="M29" s="2869"/>
      <c r="N29" s="2869"/>
      <c r="O29" s="2869"/>
      <c r="P29" s="2869"/>
      <c r="Q29" s="2869"/>
      <c r="R29" s="2905"/>
      <c r="T29" s="2900"/>
      <c r="U29" s="2906" t="s">
        <v>2167</v>
      </c>
      <c r="V29" s="2907" t="s">
        <v>2235</v>
      </c>
      <c r="W29" s="2901"/>
      <c r="X29" s="2901"/>
      <c r="Y29" s="2901"/>
      <c r="Z29" s="2901"/>
      <c r="AA29" s="2901"/>
      <c r="AB29" s="2901"/>
      <c r="AC29" s="2901"/>
      <c r="AD29" s="2901"/>
      <c r="AE29" s="2901"/>
      <c r="AF29" s="2902"/>
      <c r="AG29" s="2809"/>
      <c r="AM29" s="2809"/>
      <c r="AN29" s="2809"/>
    </row>
    <row r="30" spans="1:40" s="2816" customFormat="1" ht="15" customHeight="1" thickBot="1">
      <c r="A30" s="3434"/>
      <c r="B30" s="2908" t="s">
        <v>1999</v>
      </c>
      <c r="C30" s="2826"/>
      <c r="D30" s="2826"/>
      <c r="E30" s="2826"/>
      <c r="F30" s="2827"/>
      <c r="G30" s="2827" t="s">
        <v>294</v>
      </c>
      <c r="H30" s="2909"/>
      <c r="I30" s="3422"/>
      <c r="K30" s="2896"/>
      <c r="L30" s="2898" t="s">
        <v>2018</v>
      </c>
      <c r="M30" s="2869"/>
      <c r="N30" s="2869"/>
      <c r="O30" s="2869"/>
      <c r="P30" s="2869"/>
      <c r="Q30" s="2869"/>
      <c r="R30" s="2905"/>
      <c r="T30" s="2910"/>
      <c r="U30" s="2911" t="s">
        <v>2236</v>
      </c>
      <c r="V30" s="2894"/>
      <c r="W30" s="2894"/>
      <c r="X30" s="2894"/>
      <c r="Y30" s="2894"/>
      <c r="Z30" s="2894"/>
      <c r="AA30" s="2894"/>
      <c r="AB30" s="2894"/>
      <c r="AC30" s="2894"/>
      <c r="AD30" s="2894"/>
      <c r="AE30" s="2894"/>
      <c r="AF30" s="2895"/>
      <c r="AG30" s="2809"/>
      <c r="AM30" s="2809"/>
      <c r="AN30" s="2809"/>
    </row>
    <row r="31" spans="1:40" s="2816" customFormat="1" ht="15" customHeight="1">
      <c r="A31" s="3434"/>
      <c r="B31" s="2912">
        <v>1.8</v>
      </c>
      <c r="C31" s="2834"/>
      <c r="D31" s="2834"/>
      <c r="E31" s="2835"/>
      <c r="F31" s="2836"/>
      <c r="G31" s="3438">
        <v>5</v>
      </c>
      <c r="H31" s="3439" t="s">
        <v>11</v>
      </c>
      <c r="I31" s="3440" t="str">
        <f>B27</f>
        <v>NOM DE LA RECETTE</v>
      </c>
      <c r="K31" s="2896"/>
      <c r="L31" s="2813"/>
      <c r="M31" s="2869"/>
      <c r="N31" s="2913" t="s">
        <v>2019</v>
      </c>
      <c r="O31" s="2914">
        <f>B43</f>
        <v>16.2</v>
      </c>
      <c r="P31" s="2913" t="s">
        <v>2020</v>
      </c>
      <c r="Q31" s="2904" t="str">
        <f>C43</f>
        <v>si vous voulez refaire la</v>
      </c>
      <c r="R31" s="2905"/>
      <c r="T31" s="2915"/>
      <c r="U31" s="2916" t="s">
        <v>2237</v>
      </c>
      <c r="V31" s="2901"/>
      <c r="W31" s="2901"/>
      <c r="X31" s="2901"/>
      <c r="Y31" s="2917"/>
      <c r="Z31" s="2901"/>
      <c r="AA31" s="2901"/>
      <c r="AB31" s="2901"/>
      <c r="AC31" s="2901"/>
      <c r="AD31" s="2917"/>
      <c r="AE31" s="2917"/>
      <c r="AF31" s="2918"/>
      <c r="AG31" s="2809"/>
      <c r="AM31" s="2809"/>
      <c r="AN31" s="2809"/>
    </row>
    <row r="32" spans="1:40" s="2816" customFormat="1" ht="15" customHeight="1" thickBot="1">
      <c r="A32" s="3434"/>
      <c r="B32" s="2919" t="s">
        <v>11</v>
      </c>
      <c r="C32" s="2834"/>
      <c r="D32" s="2834"/>
      <c r="E32" s="2835"/>
      <c r="F32" s="2836"/>
      <c r="G32" s="3438"/>
      <c r="H32" s="3439"/>
      <c r="I32" s="3440"/>
      <c r="K32" s="2896"/>
      <c r="L32" s="2898" t="s">
        <v>2021</v>
      </c>
      <c r="M32" s="2869"/>
      <c r="N32" s="2869"/>
      <c r="O32" s="2869"/>
      <c r="P32" s="2869"/>
      <c r="Q32" s="2869"/>
      <c r="R32" s="2905"/>
      <c r="T32" s="2915"/>
      <c r="U32" s="2916" t="s">
        <v>2238</v>
      </c>
      <c r="V32" s="2901"/>
      <c r="W32" s="2901"/>
      <c r="X32" s="2901"/>
      <c r="Y32" s="2917"/>
      <c r="Z32" s="2901"/>
      <c r="AA32" s="2901"/>
      <c r="AB32" s="2901"/>
      <c r="AC32" s="2901"/>
      <c r="AD32" s="2917"/>
      <c r="AE32" s="2917"/>
      <c r="AF32" s="2918"/>
      <c r="AG32" s="2809"/>
      <c r="AM32" s="2809"/>
      <c r="AN32" s="2809"/>
    </row>
    <row r="33" spans="1:40" s="2816" customFormat="1" ht="15" customHeight="1">
      <c r="A33" s="3434"/>
      <c r="B33" s="2842"/>
      <c r="C33" s="2844" t="s">
        <v>1017</v>
      </c>
      <c r="D33" s="2843" t="s">
        <v>1997</v>
      </c>
      <c r="E33" s="3428" t="s">
        <v>14</v>
      </c>
      <c r="F33" s="3428"/>
      <c r="G33" s="2920" t="s">
        <v>2022</v>
      </c>
      <c r="H33" s="2920"/>
      <c r="I33" s="3440"/>
      <c r="K33" s="2896"/>
      <c r="L33" s="2898" t="s">
        <v>2026</v>
      </c>
      <c r="M33" s="2869"/>
      <c r="N33" s="2869"/>
      <c r="O33" s="2869"/>
      <c r="P33" s="2869"/>
      <c r="Q33" s="2869"/>
      <c r="R33" s="2905"/>
      <c r="T33" s="2921"/>
      <c r="U33" s="2922" t="s">
        <v>2239</v>
      </c>
      <c r="V33" s="2923"/>
      <c r="W33" s="2923"/>
      <c r="X33" s="2923"/>
      <c r="Y33" s="2923"/>
      <c r="Z33" s="2923"/>
      <c r="AA33" s="2923"/>
      <c r="AB33" s="2923"/>
      <c r="AC33" s="2923"/>
      <c r="AD33" s="2923"/>
      <c r="AE33" s="2923"/>
      <c r="AF33" s="2924"/>
      <c r="AG33" s="2809"/>
      <c r="AM33" s="2809"/>
      <c r="AN33" s="2809"/>
    </row>
    <row r="34" spans="1:40" s="2816" customFormat="1" ht="15" customHeight="1">
      <c r="A34" s="3434"/>
      <c r="B34" s="2846" t="s">
        <v>44</v>
      </c>
      <c r="C34" s="2847" t="s">
        <v>34</v>
      </c>
      <c r="D34" s="2848"/>
      <c r="E34" s="2846" t="s">
        <v>54</v>
      </c>
      <c r="F34" s="2849"/>
      <c r="G34" s="2849"/>
      <c r="H34" s="2850"/>
      <c r="I34" s="3440"/>
      <c r="K34" s="2896"/>
      <c r="L34" s="2813"/>
      <c r="M34" s="2869"/>
      <c r="N34" s="2869"/>
      <c r="O34" s="2869"/>
      <c r="P34" s="2869"/>
      <c r="Q34" s="2869"/>
      <c r="R34" s="2905"/>
      <c r="T34" s="2921"/>
      <c r="U34" s="2922" t="s">
        <v>2240</v>
      </c>
      <c r="V34" s="2923"/>
      <c r="W34" s="2923"/>
      <c r="X34" s="2923"/>
      <c r="Y34" s="2925"/>
      <c r="Z34" s="2923"/>
      <c r="AA34" s="2923"/>
      <c r="AB34" s="2923"/>
      <c r="AC34" s="2923"/>
      <c r="AD34" s="2925"/>
      <c r="AE34" s="2925"/>
      <c r="AF34" s="2926"/>
      <c r="AG34" s="2809"/>
      <c r="AM34" s="2809"/>
      <c r="AN34" s="2809"/>
    </row>
    <row r="35" spans="1:40" s="2816" customFormat="1" ht="15" customHeight="1">
      <c r="A35" s="3434"/>
      <c r="B35" s="2855">
        <v>1.8</v>
      </c>
      <c r="C35" s="2856" t="s">
        <v>2227</v>
      </c>
      <c r="D35" s="2857">
        <f>IF(B35="","",IF(ISTEXT(B35),B35,(B35/B31)*G31))</f>
        <v>5</v>
      </c>
      <c r="E35" s="2858" t="s">
        <v>539</v>
      </c>
      <c r="F35" s="2859" t="s">
        <v>2228</v>
      </c>
      <c r="G35" s="2860"/>
      <c r="H35" s="2861"/>
      <c r="I35" s="3440"/>
      <c r="K35" s="2896"/>
      <c r="L35" s="2813" t="s">
        <v>2023</v>
      </c>
      <c r="M35" s="2869"/>
      <c r="N35" s="2869"/>
      <c r="O35" s="2869"/>
      <c r="P35" s="2869"/>
      <c r="Q35" s="2869"/>
      <c r="R35" s="2905"/>
      <c r="T35" s="2921"/>
      <c r="U35" s="2922" t="s">
        <v>2241</v>
      </c>
      <c r="V35" s="2923"/>
      <c r="W35" s="2923"/>
      <c r="X35" s="2923"/>
      <c r="Y35" s="2925"/>
      <c r="Z35" s="2923"/>
      <c r="AA35" s="2923"/>
      <c r="AB35" s="2923"/>
      <c r="AC35" s="2923"/>
      <c r="AD35" s="2925"/>
      <c r="AE35" s="2925"/>
      <c r="AF35" s="2926"/>
      <c r="AG35" s="2809"/>
      <c r="AM35" s="2809"/>
      <c r="AN35" s="2809"/>
    </row>
    <row r="36" spans="1:40" s="2816" customFormat="1" ht="15" customHeight="1">
      <c r="A36" s="3434"/>
      <c r="B36" s="2855">
        <v>2</v>
      </c>
      <c r="C36" s="2856"/>
      <c r="D36" s="2857">
        <f>IF(B36="","",IF(ISTEXT(B36),B36,(B36/B31)*G31))</f>
        <v>5.5555555555555554</v>
      </c>
      <c r="E36" s="2858"/>
      <c r="F36" s="2859"/>
      <c r="G36" s="2860"/>
      <c r="H36" s="2861"/>
      <c r="I36" s="3440"/>
      <c r="K36" s="2896"/>
      <c r="L36" s="2813"/>
      <c r="M36" s="2869"/>
      <c r="N36" s="2869"/>
      <c r="O36" s="2869"/>
      <c r="P36" s="2869"/>
      <c r="Q36" s="2869"/>
      <c r="R36" s="2905"/>
      <c r="T36" s="2927"/>
      <c r="U36" s="2928" t="s">
        <v>2242</v>
      </c>
      <c r="V36" s="2929"/>
      <c r="W36" s="2929"/>
      <c r="X36" s="2929"/>
      <c r="Y36" s="2929"/>
      <c r="Z36" s="2929"/>
      <c r="AA36" s="2929"/>
      <c r="AB36" s="2929"/>
      <c r="AC36" s="2929"/>
      <c r="AD36" s="2929"/>
      <c r="AE36" s="2929"/>
      <c r="AF36" s="2930"/>
      <c r="AG36" s="2809"/>
      <c r="AM36" s="2809"/>
      <c r="AN36" s="2809"/>
    </row>
    <row r="37" spans="1:40" s="2816" customFormat="1" ht="15" customHeight="1">
      <c r="A37" s="3434"/>
      <c r="B37" s="2855"/>
      <c r="C37" s="2868"/>
      <c r="D37" s="2857" t="str">
        <f>IF(B37="","",IF(ISTEXT(B37),B37,(B37/B31)*G31))</f>
        <v/>
      </c>
      <c r="E37" s="2858"/>
      <c r="F37" s="2859"/>
      <c r="G37" s="2860"/>
      <c r="H37" s="2861"/>
      <c r="I37" s="3440"/>
      <c r="K37" s="2829"/>
      <c r="L37" s="2814" t="s">
        <v>2009</v>
      </c>
      <c r="M37" s="2813"/>
      <c r="N37" s="2819"/>
      <c r="O37" s="2819"/>
      <c r="P37" s="2869"/>
      <c r="Q37" s="2869"/>
      <c r="R37" s="2905"/>
      <c r="T37" s="2927"/>
      <c r="U37" s="2928" t="s">
        <v>2243</v>
      </c>
      <c r="V37" s="2929"/>
      <c r="W37" s="2929"/>
      <c r="X37" s="2929"/>
      <c r="Y37" s="2929"/>
      <c r="Z37" s="2929"/>
      <c r="AA37" s="2929"/>
      <c r="AB37" s="2929"/>
      <c r="AC37" s="2929"/>
      <c r="AD37" s="2929"/>
      <c r="AE37" s="2929"/>
      <c r="AF37" s="2930"/>
      <c r="AG37" s="2809"/>
      <c r="AM37" s="2809"/>
      <c r="AN37" s="2809"/>
    </row>
    <row r="38" spans="1:40" s="2816" customFormat="1" ht="15" customHeight="1" thickBot="1">
      <c r="A38" s="3434"/>
      <c r="B38" s="2855">
        <v>3</v>
      </c>
      <c r="C38" s="2868"/>
      <c r="D38" s="2857">
        <f>IF(B38="","",IF(ISTEXT(B38),B38,(B38/B31)*G31))</f>
        <v>8.3333333333333321</v>
      </c>
      <c r="E38" s="2858"/>
      <c r="F38" s="2859"/>
      <c r="G38" s="2860"/>
      <c r="H38" s="2861"/>
      <c r="I38" s="3440"/>
      <c r="K38" s="2829"/>
      <c r="L38" s="3429" t="s">
        <v>2008</v>
      </c>
      <c r="M38" s="3429"/>
      <c r="N38" s="3429"/>
      <c r="O38" s="2819" t="s">
        <v>2025</v>
      </c>
      <c r="P38" s="2869"/>
      <c r="Q38" s="2869"/>
      <c r="R38" s="2905"/>
      <c r="T38" s="2927"/>
      <c r="U38" s="2928" t="s">
        <v>2244</v>
      </c>
      <c r="V38" s="2929"/>
      <c r="W38" s="2929"/>
      <c r="X38" s="2929"/>
      <c r="Y38" s="2929"/>
      <c r="Z38" s="2929"/>
      <c r="AA38" s="2929"/>
      <c r="AB38" s="2929"/>
      <c r="AC38" s="2929"/>
      <c r="AD38" s="2929"/>
      <c r="AE38" s="2929"/>
      <c r="AF38" s="2930"/>
      <c r="AG38" s="2809"/>
      <c r="AM38" s="2809"/>
      <c r="AN38" s="2809"/>
    </row>
    <row r="39" spans="1:40" s="2816" customFormat="1" ht="15" customHeight="1">
      <c r="A39" s="3434"/>
      <c r="B39" s="2855">
        <v>8</v>
      </c>
      <c r="C39" s="2856"/>
      <c r="D39" s="2857">
        <f>IF(B39="","",IF(ISTEXT(B39),B39,(B39/B31)*G31))</f>
        <v>22.222222222222221</v>
      </c>
      <c r="E39" s="2858"/>
      <c r="F39" s="2859"/>
      <c r="G39" s="2860"/>
      <c r="H39" s="2861"/>
      <c r="I39" s="3440"/>
      <c r="K39" s="2829"/>
      <c r="L39" s="3430" t="s">
        <v>2024</v>
      </c>
      <c r="M39" s="3430"/>
      <c r="N39" s="3430"/>
      <c r="O39" s="2869"/>
      <c r="P39" s="2869"/>
      <c r="Q39" s="2869"/>
      <c r="R39" s="2905"/>
      <c r="T39" s="2927"/>
      <c r="U39" s="2928" t="s">
        <v>2245</v>
      </c>
      <c r="V39" s="2929"/>
      <c r="W39" s="2929"/>
      <c r="X39" s="2929"/>
      <c r="Y39" s="2929"/>
      <c r="Z39" s="2929"/>
      <c r="AA39" s="2929"/>
      <c r="AB39" s="2929"/>
      <c r="AC39" s="2929"/>
      <c r="AD39" s="2929"/>
      <c r="AE39" s="2929"/>
      <c r="AF39" s="2930"/>
      <c r="AG39" s="2809"/>
      <c r="AM39" s="2809"/>
      <c r="AN39" s="2809"/>
    </row>
    <row r="40" spans="1:40" s="2816" customFormat="1" ht="15" customHeight="1">
      <c r="A40" s="3434"/>
      <c r="B40" s="2855">
        <v>1</v>
      </c>
      <c r="C40" s="2856"/>
      <c r="D40" s="2857">
        <f>IF(B40="","",IF(ISTEXT(B40),B40,(B40/B31)*G31))</f>
        <v>2.7777777777777777</v>
      </c>
      <c r="E40" s="2858"/>
      <c r="F40" s="2859"/>
      <c r="G40" s="2860"/>
      <c r="H40" s="2861"/>
      <c r="I40" s="3440"/>
      <c r="K40" s="2896"/>
      <c r="L40" s="2869"/>
      <c r="M40" s="2869"/>
      <c r="N40" s="2869"/>
      <c r="O40" s="2869"/>
      <c r="P40" s="2869"/>
      <c r="Q40" s="2869"/>
      <c r="R40" s="2905"/>
      <c r="T40" s="2927"/>
      <c r="U40" s="2928" t="s">
        <v>2246</v>
      </c>
      <c r="V40" s="2929"/>
      <c r="W40" s="2929"/>
      <c r="X40" s="2929"/>
      <c r="Y40" s="2931"/>
      <c r="Z40" s="2929"/>
      <c r="AA40" s="2929"/>
      <c r="AB40" s="2929"/>
      <c r="AC40" s="2929"/>
      <c r="AD40" s="2931"/>
      <c r="AE40" s="2931"/>
      <c r="AF40" s="2932"/>
      <c r="AG40" s="2809"/>
      <c r="AM40" s="2809"/>
      <c r="AN40" s="2809"/>
    </row>
    <row r="41" spans="1:40" s="2816" customFormat="1" ht="15" customHeight="1">
      <c r="A41" s="3434"/>
      <c r="B41" s="2855">
        <v>0.2</v>
      </c>
      <c r="C41" s="2856"/>
      <c r="D41" s="2857">
        <f>IF(B41="","",IF(ISTEXT(B41),B41,(B41/B$31)*G$31))</f>
        <v>0.55555555555555558</v>
      </c>
      <c r="E41" s="2858"/>
      <c r="F41" s="2859"/>
      <c r="G41" s="2860"/>
      <c r="H41" s="2861"/>
      <c r="I41" s="3440"/>
      <c r="K41" s="2896"/>
      <c r="L41" s="2869"/>
      <c r="M41" s="2869"/>
      <c r="N41" s="2869"/>
      <c r="O41" s="2869"/>
      <c r="P41" s="2851" t="s">
        <v>2027</v>
      </c>
      <c r="Q41" s="2933">
        <f>B43</f>
        <v>16.2</v>
      </c>
      <c r="R41" s="2905"/>
      <c r="T41" s="2927"/>
      <c r="U41" s="2934" t="s">
        <v>2247</v>
      </c>
      <c r="V41" s="2935"/>
      <c r="W41" s="2936"/>
      <c r="X41" s="2936"/>
      <c r="Y41" s="2936"/>
      <c r="Z41" s="2936"/>
      <c r="AA41" s="2936"/>
      <c r="AB41" s="2936"/>
      <c r="AC41" s="2936"/>
      <c r="AD41" s="2936"/>
      <c r="AE41" s="2936"/>
      <c r="AF41" s="2937"/>
      <c r="AG41" s="2809"/>
      <c r="AM41" s="2809"/>
      <c r="AN41" s="2809"/>
    </row>
    <row r="42" spans="1:40" s="2816" customFormat="1" ht="15" customHeight="1">
      <c r="A42" s="3434"/>
      <c r="B42" s="2855">
        <v>0.2</v>
      </c>
      <c r="C42" s="2856"/>
      <c r="D42" s="2857">
        <f>IF(B42="","",IF(ISTEXT(B42),B42,(B42/B$31)*G$31))</f>
        <v>0.55555555555555558</v>
      </c>
      <c r="E42" s="2858"/>
      <c r="F42" s="2859"/>
      <c r="G42" s="2860"/>
      <c r="H42" s="2861"/>
      <c r="I42" s="3440"/>
      <c r="K42" s="2896"/>
      <c r="L42" s="2869"/>
      <c r="M42" s="2869"/>
      <c r="N42" s="2869"/>
      <c r="O42" s="2869"/>
      <c r="P42" s="2869" t="s">
        <v>2028</v>
      </c>
      <c r="Q42" s="2869" t="str">
        <f>C43</f>
        <v>si vous voulez refaire la</v>
      </c>
      <c r="R42" s="2905"/>
      <c r="T42" s="2927"/>
      <c r="U42" s="2934" t="s">
        <v>2248</v>
      </c>
      <c r="V42" s="2935"/>
      <c r="W42" s="2936"/>
      <c r="X42" s="2936"/>
      <c r="Y42" s="2936"/>
      <c r="Z42" s="2936"/>
      <c r="AA42" s="2936"/>
      <c r="AB42" s="2936"/>
      <c r="AC42" s="2936"/>
      <c r="AD42" s="2936"/>
      <c r="AE42" s="2936"/>
      <c r="AF42" s="2937"/>
      <c r="AG42" s="2809"/>
      <c r="AM42" s="2809"/>
      <c r="AN42" s="2809"/>
    </row>
    <row r="43" spans="1:40" s="2816" customFormat="1" ht="15" customHeight="1" thickBot="1">
      <c r="A43" s="3435"/>
      <c r="B43" s="2878">
        <f>SUM(B35:B42)</f>
        <v>16.2</v>
      </c>
      <c r="C43" s="2879" t="s">
        <v>2230</v>
      </c>
      <c r="D43" s="2880">
        <f>SUM(D35:D42)</f>
        <v>45</v>
      </c>
      <c r="E43" s="2881"/>
      <c r="F43" s="2882"/>
      <c r="G43" s="2883" t="s">
        <v>2231</v>
      </c>
      <c r="H43" s="2884" t="str">
        <f>ADDRESS(ROW(B31),COLUMN(B31),4)</f>
        <v>B31</v>
      </c>
      <c r="I43" s="3441"/>
      <c r="K43" s="2938"/>
      <c r="L43" s="2939"/>
      <c r="M43" s="2939"/>
      <c r="N43" s="2939"/>
      <c r="O43" s="2939"/>
      <c r="P43" s="2939"/>
      <c r="Q43" s="2939"/>
      <c r="R43" s="2940"/>
      <c r="T43" s="2927"/>
      <c r="U43" s="1943"/>
      <c r="V43" s="1943"/>
      <c r="W43" s="1943"/>
      <c r="X43" s="1943"/>
      <c r="Y43" s="1943"/>
      <c r="Z43" s="1943"/>
      <c r="AA43" s="1943"/>
      <c r="AB43" s="1943"/>
      <c r="AC43" s="1915"/>
      <c r="AD43" s="2941" t="s">
        <v>2249</v>
      </c>
      <c r="AE43" s="2942" t="s">
        <v>438</v>
      </c>
      <c r="AF43" s="2943" t="s">
        <v>438</v>
      </c>
      <c r="AG43" s="2809"/>
      <c r="AM43" s="2809"/>
      <c r="AN43" s="2809"/>
    </row>
    <row r="44" spans="1:40" ht="18.75">
      <c r="T44" s="2915"/>
      <c r="U44" s="2916" t="s">
        <v>2250</v>
      </c>
      <c r="V44" s="2944"/>
      <c r="W44" s="2944"/>
      <c r="X44" s="2944"/>
      <c r="Y44" s="2945"/>
      <c r="Z44" s="2944"/>
      <c r="AA44" s="2944"/>
      <c r="AB44" s="2944"/>
      <c r="AC44" s="2944"/>
      <c r="AD44" s="2944"/>
      <c r="AE44" s="2944"/>
      <c r="AF44" s="2946"/>
      <c r="AH44" s="2816"/>
      <c r="AI44" s="2816"/>
      <c r="AJ44" s="2816"/>
      <c r="AK44" s="2816"/>
      <c r="AL44" s="2816"/>
    </row>
    <row r="45" spans="1:40" ht="18.75">
      <c r="T45" s="2915"/>
      <c r="U45" s="2916" t="s">
        <v>2251</v>
      </c>
      <c r="V45" s="2901"/>
      <c r="W45" s="2917"/>
      <c r="X45" s="2917"/>
      <c r="Y45" s="2917"/>
      <c r="Z45" s="2917"/>
      <c r="AA45" s="2917"/>
      <c r="AB45" s="2917"/>
      <c r="AC45" s="2917"/>
      <c r="AD45" s="2917"/>
      <c r="AE45" s="2917"/>
      <c r="AF45" s="2918"/>
      <c r="AH45" s="2816"/>
      <c r="AI45" s="2816"/>
      <c r="AJ45" s="2816"/>
      <c r="AK45" s="2816"/>
      <c r="AL45" s="2816"/>
    </row>
    <row r="46" spans="1:40" ht="18.75">
      <c r="A46" s="2947">
        <v>2.86</v>
      </c>
      <c r="B46" s="2948">
        <v>8</v>
      </c>
      <c r="C46" s="2948">
        <v>25</v>
      </c>
      <c r="D46" s="2948">
        <v>8</v>
      </c>
      <c r="E46" s="2948">
        <v>8</v>
      </c>
      <c r="F46" s="2948">
        <v>18</v>
      </c>
      <c r="G46" s="2948">
        <v>18</v>
      </c>
      <c r="H46" s="2948">
        <v>18</v>
      </c>
      <c r="I46" s="2947">
        <v>2.86</v>
      </c>
      <c r="J46" s="2949" t="s">
        <v>2252</v>
      </c>
      <c r="T46" s="2950"/>
      <c r="U46" s="2951" t="s">
        <v>2253</v>
      </c>
      <c r="V46" s="2917"/>
      <c r="W46" s="2917"/>
      <c r="X46" s="2917"/>
      <c r="Y46" s="2917"/>
      <c r="Z46" s="2917"/>
      <c r="AA46" s="2917"/>
      <c r="AB46" s="2917"/>
      <c r="AC46" s="2917"/>
      <c r="AD46" s="2917"/>
      <c r="AE46" s="2917"/>
      <c r="AF46" s="2918"/>
      <c r="AH46" s="2816"/>
      <c r="AI46" s="2816"/>
      <c r="AJ46" s="2816"/>
      <c r="AK46" s="2816"/>
      <c r="AL46" s="2816"/>
    </row>
    <row r="47" spans="1:40" ht="18.75">
      <c r="T47" s="2952"/>
      <c r="U47" s="2953" t="s">
        <v>2254</v>
      </c>
      <c r="V47" s="2953"/>
      <c r="W47" s="2953"/>
      <c r="X47" s="2953"/>
      <c r="Y47" s="2953"/>
      <c r="Z47" s="2953"/>
      <c r="AA47" s="2953"/>
      <c r="AB47" s="2953"/>
      <c r="AC47" s="2953"/>
      <c r="AD47" s="2953"/>
      <c r="AE47" s="2953"/>
      <c r="AF47" s="2954"/>
      <c r="AH47" s="2816"/>
      <c r="AI47" s="2816"/>
      <c r="AJ47" s="2816"/>
      <c r="AK47" s="2816"/>
      <c r="AL47" s="2816"/>
    </row>
    <row r="48" spans="1:40">
      <c r="AH48" s="2816"/>
      <c r="AI48" s="2816"/>
      <c r="AJ48" s="2816"/>
      <c r="AK48" s="2816"/>
      <c r="AL48" s="2816"/>
    </row>
    <row r="49" spans="34:38">
      <c r="AH49" s="2816"/>
      <c r="AI49" s="2816"/>
      <c r="AJ49" s="2816"/>
      <c r="AK49" s="2816"/>
      <c r="AL49" s="2816"/>
    </row>
    <row r="50" spans="34:38">
      <c r="AH50" s="2816"/>
      <c r="AI50" s="2816"/>
      <c r="AJ50" s="2816"/>
      <c r="AK50" s="2816"/>
      <c r="AL50" s="2816"/>
    </row>
    <row r="51" spans="34:38">
      <c r="AH51" s="2816"/>
      <c r="AI51" s="2816"/>
      <c r="AJ51" s="2816"/>
      <c r="AK51" s="2816"/>
      <c r="AL51" s="2816"/>
    </row>
    <row r="52" spans="34:38">
      <c r="AH52" s="2816"/>
      <c r="AI52" s="2816"/>
      <c r="AJ52" s="2816"/>
      <c r="AK52" s="2816"/>
      <c r="AL52" s="2816"/>
    </row>
    <row r="53" spans="34:38">
      <c r="AH53" s="2816"/>
      <c r="AI53" s="2816"/>
      <c r="AJ53" s="2816"/>
      <c r="AK53" s="2816"/>
      <c r="AL53" s="2816"/>
    </row>
    <row r="54" spans="34:38">
      <c r="AH54" s="2816"/>
      <c r="AI54" s="2816"/>
      <c r="AJ54" s="2816"/>
      <c r="AK54" s="2816"/>
      <c r="AL54" s="2816"/>
    </row>
    <row r="55" spans="34:38">
      <c r="AH55" s="2816"/>
      <c r="AI55" s="2816"/>
      <c r="AJ55" s="2816"/>
      <c r="AK55" s="2816"/>
      <c r="AL55" s="2816"/>
    </row>
    <row r="56" spans="34:38">
      <c r="AH56" s="2816"/>
      <c r="AI56" s="2816"/>
      <c r="AJ56" s="2816"/>
      <c r="AK56" s="2816"/>
      <c r="AL56" s="2816"/>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30FE26A5-92C2-44DC-9B4A-8E8843D14B5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B71D-BC1D-4C18-AEF8-5B920027C4AC}">
  <dimension ref="A1:CE560"/>
  <sheetViews>
    <sheetView topLeftCell="A23" zoomScaleNormal="100" workbookViewId="0">
      <selection activeCell="Q19" sqref="Q19:X32"/>
    </sheetView>
  </sheetViews>
  <sheetFormatPr baseColWidth="10" defaultColWidth="10.28515625" defaultRowHeight="12.75"/>
  <cols>
    <col min="1" max="1" width="2.28515625" style="2039" customWidth="1"/>
    <col min="2" max="2" width="5.7109375" style="2039" customWidth="1"/>
    <col min="3" max="3" width="4.7109375" style="2039" customWidth="1"/>
    <col min="4" max="4" width="24.85546875" style="2039" customWidth="1"/>
    <col min="5" max="5" width="4.140625" style="2039" customWidth="1"/>
    <col min="6" max="7" width="9" style="2039" bestFit="1" customWidth="1"/>
    <col min="8" max="8" width="6.28515625" style="2039" customWidth="1"/>
    <col min="9" max="9" width="8.5703125" style="2039" customWidth="1"/>
    <col min="10" max="10" width="9" style="2039" customWidth="1"/>
    <col min="11" max="11" width="21.7109375" style="2039" customWidth="1"/>
    <col min="12" max="12" width="16.5703125" style="2039" customWidth="1"/>
    <col min="13" max="13" width="6.85546875" style="2039" customWidth="1"/>
    <col min="14" max="14" width="12.5703125" style="2039" customWidth="1"/>
    <col min="15" max="15" width="1.7109375" style="2039" customWidth="1"/>
    <col min="16" max="16" width="10.28515625" style="2039"/>
    <col min="17" max="17" width="4.42578125" style="2039" customWidth="1"/>
    <col min="18" max="30" width="10.28515625" style="2039"/>
    <col min="31" max="31" width="18.140625" style="2039" customWidth="1"/>
    <col min="32" max="16384" width="10.28515625" style="2039"/>
  </cols>
  <sheetData>
    <row r="1" spans="1:15" ht="13.5" thickBot="1"/>
    <row r="2" spans="1:15" ht="28.5" customHeight="1">
      <c r="B2" s="3480" t="s">
        <v>1961</v>
      </c>
      <c r="C2" s="3481"/>
      <c r="D2" s="3481"/>
      <c r="E2" s="3481"/>
      <c r="F2" s="3481"/>
      <c r="G2" s="3481"/>
      <c r="H2" s="3481"/>
      <c r="I2" s="3481"/>
      <c r="J2" s="3481"/>
      <c r="K2" s="3481"/>
      <c r="L2" s="3481"/>
      <c r="M2" s="3481"/>
      <c r="N2" s="3482"/>
    </row>
    <row r="3" spans="1:15" ht="28.5" customHeight="1">
      <c r="B3" s="3483"/>
      <c r="C3" s="3484"/>
      <c r="D3" s="3484"/>
      <c r="E3" s="3484"/>
      <c r="F3" s="3484"/>
      <c r="G3" s="3484"/>
      <c r="H3" s="3484"/>
      <c r="I3" s="3484"/>
      <c r="J3" s="3484"/>
      <c r="K3" s="3484"/>
      <c r="L3" s="3484"/>
      <c r="M3" s="3484"/>
      <c r="N3" s="3485"/>
    </row>
    <row r="4" spans="1:15" ht="28.5" customHeight="1">
      <c r="B4" s="2421" t="s">
        <v>1962</v>
      </c>
      <c r="C4" s="2422"/>
      <c r="D4" s="2422"/>
      <c r="E4" s="2422"/>
      <c r="F4" s="2422"/>
      <c r="G4" s="2422"/>
      <c r="H4" s="2422"/>
      <c r="I4" s="2422"/>
      <c r="J4" s="2422"/>
      <c r="K4" s="2422"/>
      <c r="L4" s="2422"/>
      <c r="M4" s="2423" t="s">
        <v>1936</v>
      </c>
      <c r="N4" s="2424">
        <f>N18</f>
        <v>18</v>
      </c>
    </row>
    <row r="5" spans="1:15" ht="28.5" customHeight="1">
      <c r="B5" s="2421" t="s">
        <v>1969</v>
      </c>
      <c r="C5" s="2422"/>
      <c r="D5" s="2422"/>
      <c r="E5" s="2422"/>
      <c r="F5" s="2422"/>
      <c r="G5" s="2422"/>
      <c r="H5" s="2422"/>
      <c r="I5" s="2422"/>
      <c r="J5" s="2422"/>
      <c r="K5" s="2422"/>
      <c r="L5" s="2422"/>
      <c r="M5" s="2423" t="s">
        <v>1936</v>
      </c>
      <c r="N5" s="2424">
        <f>N180</f>
        <v>180</v>
      </c>
    </row>
    <row r="6" spans="1:15" ht="28.5" customHeight="1">
      <c r="B6" s="2421"/>
      <c r="C6" s="2422"/>
      <c r="D6" s="2582" t="s">
        <v>2135</v>
      </c>
      <c r="E6" s="2422"/>
      <c r="F6" s="2422"/>
      <c r="G6" s="2422"/>
      <c r="H6" s="2422"/>
      <c r="I6" s="2422"/>
      <c r="J6" s="2422"/>
      <c r="K6" s="2422"/>
      <c r="L6" s="2422"/>
      <c r="M6" s="2423"/>
      <c r="N6" s="2424"/>
    </row>
    <row r="7" spans="1:15" ht="28.5" customHeight="1">
      <c r="B7" s="2421"/>
      <c r="C7" s="2422"/>
      <c r="D7" s="2450" t="s">
        <v>1992</v>
      </c>
      <c r="E7" s="2449"/>
      <c r="F7" s="2449"/>
      <c r="G7" s="2451" t="str">
        <f>Q181</f>
        <v>Q181</v>
      </c>
      <c r="H7" s="2448"/>
      <c r="I7" s="2451" t="str">
        <f>AH181</f>
        <v>AH181</v>
      </c>
      <c r="J7" s="2448"/>
      <c r="K7" s="2451" t="str">
        <f>AY181</f>
        <v>AY181</v>
      </c>
      <c r="L7" s="2451" t="str">
        <f>BP181</f>
        <v>BP181</v>
      </c>
      <c r="M7" s="2423"/>
      <c r="N7" s="2424"/>
    </row>
    <row r="8" spans="1:15" ht="28.5" customHeight="1">
      <c r="B8" s="2421" t="s">
        <v>1970</v>
      </c>
      <c r="C8" s="2422"/>
      <c r="D8" s="2422"/>
      <c r="E8" s="2422"/>
      <c r="F8" s="2422"/>
      <c r="G8" s="2422"/>
      <c r="H8" s="2422"/>
      <c r="I8" s="2422"/>
      <c r="J8" s="2422"/>
      <c r="K8" s="2422"/>
      <c r="L8" s="2422"/>
      <c r="M8" s="2423" t="s">
        <v>1936</v>
      </c>
      <c r="N8" s="2424">
        <f>N269</f>
        <v>269</v>
      </c>
    </row>
    <row r="9" spans="1:15" ht="28.5" customHeight="1">
      <c r="B9" s="2421" t="s">
        <v>1968</v>
      </c>
      <c r="C9" s="2422"/>
      <c r="D9" s="2422"/>
      <c r="E9" s="2422"/>
      <c r="F9" s="2422"/>
      <c r="G9" s="2422"/>
      <c r="H9" s="2422"/>
      <c r="I9" s="2422"/>
      <c r="J9" s="2422"/>
      <c r="K9" s="2422"/>
      <c r="L9" s="2422"/>
      <c r="M9" s="2423" t="s">
        <v>1936</v>
      </c>
      <c r="N9" s="2424">
        <f>N495</f>
        <v>495</v>
      </c>
    </row>
    <row r="10" spans="1:15" ht="28.5" customHeight="1">
      <c r="B10" s="2421"/>
      <c r="C10" s="2422"/>
      <c r="D10" s="2450" t="s">
        <v>1992</v>
      </c>
      <c r="E10" s="2449"/>
      <c r="F10" s="2449"/>
      <c r="G10" s="2451" t="str">
        <f>Q501</f>
        <v>Q501</v>
      </c>
      <c r="H10" s="2448"/>
      <c r="I10" s="2451" t="str">
        <f>AH501</f>
        <v>AH501</v>
      </c>
      <c r="J10" s="2448"/>
      <c r="K10" s="2451"/>
      <c r="L10" s="2451"/>
      <c r="M10" s="2423"/>
      <c r="N10" s="2424"/>
    </row>
    <row r="11" spans="1:15" ht="28.5" customHeight="1" thickBot="1">
      <c r="B11" s="2425"/>
      <c r="C11" s="2426"/>
      <c r="D11" s="2426"/>
      <c r="E11" s="2426"/>
      <c r="F11" s="2426"/>
      <c r="G11" s="2426"/>
      <c r="H11" s="2426"/>
      <c r="I11" s="2426"/>
      <c r="J11" s="2426"/>
      <c r="K11" s="2426"/>
      <c r="L11" s="2426"/>
      <c r="M11" s="2426"/>
      <c r="N11" s="2427"/>
    </row>
    <row r="12" spans="1:15" ht="35.25" customHeight="1" thickBot="1">
      <c r="A12" s="2045"/>
      <c r="B12" s="10"/>
      <c r="C12" s="46"/>
      <c r="D12" s="2307"/>
      <c r="E12" s="2307"/>
      <c r="F12" s="29"/>
      <c r="G12" s="2307"/>
      <c r="H12" s="2307"/>
      <c r="I12" s="18"/>
      <c r="J12" s="39"/>
      <c r="K12" s="2307"/>
      <c r="L12" s="2307"/>
      <c r="M12" s="2307"/>
      <c r="N12" s="2307"/>
      <c r="O12" s="584"/>
    </row>
    <row r="13" spans="1:15" ht="28.5" customHeight="1">
      <c r="B13" s="3515" t="s">
        <v>1964</v>
      </c>
      <c r="C13" s="3516"/>
      <c r="D13" s="3516"/>
      <c r="E13" s="3516"/>
      <c r="F13" s="3516"/>
      <c r="G13" s="3516"/>
      <c r="H13" s="3516"/>
      <c r="I13" s="3516"/>
      <c r="J13" s="3516"/>
      <c r="K13" s="3516"/>
      <c r="L13" s="3516"/>
      <c r="M13" s="3516"/>
      <c r="N13" s="3517"/>
    </row>
    <row r="14" spans="1:15" ht="28.5" customHeight="1">
      <c r="B14" s="3465" t="s">
        <v>1925</v>
      </c>
      <c r="C14" s="3466"/>
      <c r="D14" s="3466"/>
      <c r="E14" s="3466"/>
      <c r="F14" s="3466"/>
      <c r="G14" s="3466"/>
      <c r="H14" s="3466"/>
      <c r="I14" s="3466"/>
      <c r="J14" s="3466"/>
      <c r="K14" s="3466"/>
      <c r="L14" s="3466"/>
      <c r="M14" s="3466"/>
      <c r="N14" s="3467"/>
    </row>
    <row r="15" spans="1:15" ht="28.5" customHeight="1">
      <c r="B15" s="3465" t="s">
        <v>1926</v>
      </c>
      <c r="C15" s="3466"/>
      <c r="D15" s="3466"/>
      <c r="E15" s="3466"/>
      <c r="F15" s="3466"/>
      <c r="G15" s="3466"/>
      <c r="H15" s="3466"/>
      <c r="I15" s="3466"/>
      <c r="J15" s="3466"/>
      <c r="K15" s="3466"/>
      <c r="L15" s="3466"/>
      <c r="M15" s="3466"/>
      <c r="N15" s="3467"/>
    </row>
    <row r="16" spans="1:15" ht="28.5" customHeight="1" thickBot="1">
      <c r="B16" s="3529" t="s">
        <v>348</v>
      </c>
      <c r="C16" s="3530"/>
      <c r="D16" s="3530"/>
      <c r="E16" s="3530"/>
      <c r="F16" s="3530"/>
      <c r="G16" s="3530"/>
      <c r="H16" s="3530"/>
      <c r="I16" s="3530"/>
      <c r="J16" s="3530"/>
      <c r="K16" s="3530"/>
      <c r="L16" s="3530"/>
      <c r="M16" s="3530"/>
      <c r="N16" s="3531"/>
    </row>
    <row r="17" spans="1:24" ht="12" customHeight="1">
      <c r="A17" s="2045"/>
      <c r="B17" s="10"/>
      <c r="C17" s="46"/>
      <c r="D17" s="2307"/>
      <c r="E17" s="2307"/>
      <c r="F17" s="29"/>
      <c r="G17" s="2307"/>
      <c r="H17" s="2307"/>
      <c r="I17" s="18"/>
      <c r="J17" s="39"/>
      <c r="K17" s="2307"/>
      <c r="L17" s="2307"/>
      <c r="M17" s="2307"/>
      <c r="N17" s="2307"/>
      <c r="O17" s="584"/>
    </row>
    <row r="18" spans="1:24" ht="20.25" customHeight="1" thickBot="1">
      <c r="A18" s="2045"/>
      <c r="B18" s="2405" t="str">
        <f>ADDRESS(ROW()+4,COLUMN(),4)</f>
        <v>B22</v>
      </c>
      <c r="C18" s="46"/>
      <c r="D18" s="2304"/>
      <c r="E18" s="2304"/>
      <c r="F18" s="29"/>
      <c r="G18" s="2304"/>
      <c r="H18" s="2304"/>
      <c r="I18" s="18"/>
      <c r="J18" s="39"/>
      <c r="K18" s="2304"/>
      <c r="L18" s="2304"/>
      <c r="N18" s="2405">
        <f>ROW()</f>
        <v>18</v>
      </c>
      <c r="O18" s="584"/>
    </row>
    <row r="19" spans="1:24" ht="24" customHeight="1">
      <c r="B19" s="3532" t="s">
        <v>331</v>
      </c>
      <c r="C19" s="3533"/>
      <c r="D19" s="3533"/>
      <c r="E19" s="3533"/>
      <c r="F19" s="3533"/>
      <c r="G19" s="3533"/>
      <c r="H19" s="3533"/>
      <c r="I19" s="3533"/>
      <c r="J19" s="3533"/>
      <c r="K19" s="3533"/>
      <c r="L19" s="2274" t="s">
        <v>1918</v>
      </c>
      <c r="M19" s="2283">
        <f>B23</f>
        <v>100</v>
      </c>
      <c r="N19" s="2472" t="str">
        <f>ADDRESS(ROW()+1,COLUMN()-1,4)</f>
        <v>M20</v>
      </c>
      <c r="O19" s="2040"/>
      <c r="Q19" s="3492" t="s">
        <v>1007</v>
      </c>
      <c r="R19" s="3493"/>
      <c r="S19" s="3493"/>
      <c r="T19" s="3493"/>
      <c r="U19" s="3493"/>
      <c r="V19" s="3493"/>
      <c r="W19" s="3493"/>
      <c r="X19" s="3494"/>
    </row>
    <row r="20" spans="1:24" ht="24" customHeight="1">
      <c r="B20" s="3534"/>
      <c r="C20" s="3535"/>
      <c r="D20" s="3535"/>
      <c r="E20" s="3535"/>
      <c r="F20" s="3535"/>
      <c r="G20" s="3535"/>
      <c r="H20" s="3535"/>
      <c r="I20" s="3535"/>
      <c r="J20" s="3535"/>
      <c r="K20" s="3535"/>
      <c r="L20" s="2275" t="s">
        <v>1919</v>
      </c>
      <c r="M20" s="2282">
        <v>3500</v>
      </c>
      <c r="N20" s="2273" t="s">
        <v>1127</v>
      </c>
      <c r="O20" s="2040"/>
      <c r="Q20" s="3495"/>
      <c r="R20" s="3496"/>
      <c r="S20" s="3496"/>
      <c r="T20" s="3496"/>
      <c r="U20" s="3496"/>
      <c r="V20" s="3496"/>
      <c r="W20" s="3496"/>
      <c r="X20" s="3497"/>
    </row>
    <row r="21" spans="1:24" ht="24" customHeight="1">
      <c r="B21" s="2270" t="s">
        <v>1917</v>
      </c>
      <c r="C21" s="3520" t="s">
        <v>0</v>
      </c>
      <c r="D21" s="3536" t="s">
        <v>1930</v>
      </c>
      <c r="E21" s="3536"/>
      <c r="F21" s="3536"/>
      <c r="G21" s="3536"/>
      <c r="H21" s="3536"/>
      <c r="I21" s="3536"/>
      <c r="J21" s="3536"/>
      <c r="K21" s="3536"/>
      <c r="L21" s="3536"/>
      <c r="M21" s="3536"/>
      <c r="N21" s="3537"/>
      <c r="O21" s="2040"/>
      <c r="Q21" s="3495"/>
      <c r="R21" s="3496"/>
      <c r="S21" s="3496"/>
      <c r="T21" s="3496"/>
      <c r="U21" s="3496"/>
      <c r="V21" s="3496"/>
      <c r="W21" s="3496"/>
      <c r="X21" s="3497"/>
    </row>
    <row r="22" spans="1:24" ht="15" customHeight="1">
      <c r="B22" s="2269" t="s">
        <v>295</v>
      </c>
      <c r="C22" s="3520"/>
      <c r="D22" s="2304" t="s">
        <v>13</v>
      </c>
      <c r="E22" s="2304"/>
      <c r="F22" s="11">
        <f>F25+F36+F52+F70+F88</f>
        <v>858.2</v>
      </c>
      <c r="G22" s="11"/>
      <c r="H22" s="102"/>
      <c r="I22" s="12"/>
      <c r="J22" s="102"/>
      <c r="K22" s="102" t="s">
        <v>1906</v>
      </c>
      <c r="L22" s="102"/>
      <c r="M22" s="102"/>
      <c r="N22" s="2041"/>
      <c r="O22" s="2040"/>
      <c r="Q22" s="3495"/>
      <c r="R22" s="3496"/>
      <c r="S22" s="3496"/>
      <c r="T22" s="3496"/>
      <c r="U22" s="3496"/>
      <c r="V22" s="3496"/>
      <c r="W22" s="3496"/>
      <c r="X22" s="3497"/>
    </row>
    <row r="23" spans="1:24" ht="15" customHeight="1">
      <c r="B23" s="2271">
        <v>100</v>
      </c>
      <c r="C23" s="3521"/>
      <c r="D23" s="7"/>
      <c r="E23" s="7"/>
      <c r="F23" s="2207" t="s">
        <v>961</v>
      </c>
      <c r="G23" s="3526" t="s">
        <v>297</v>
      </c>
      <c r="H23" s="3527"/>
      <c r="I23" s="3528"/>
      <c r="J23" s="7"/>
      <c r="K23" s="7"/>
      <c r="L23" s="7"/>
      <c r="M23" s="102"/>
      <c r="N23" s="2041"/>
      <c r="O23" s="2040"/>
      <c r="Q23" s="3498" t="s">
        <v>1922</v>
      </c>
      <c r="R23" s="3499"/>
      <c r="S23" s="3499"/>
      <c r="T23" s="3499"/>
      <c r="U23" s="3499"/>
      <c r="V23" s="3499"/>
      <c r="W23" s="3499"/>
      <c r="X23" s="2403" t="str">
        <f>N19</f>
        <v>M20</v>
      </c>
    </row>
    <row r="24" spans="1:24" ht="15" customHeight="1">
      <c r="A24" s="2042"/>
      <c r="B24" s="2267" t="s">
        <v>1016</v>
      </c>
      <c r="C24" s="585"/>
      <c r="D24" s="474"/>
      <c r="E24" s="474"/>
      <c r="F24" s="2286" t="s">
        <v>1927</v>
      </c>
      <c r="G24" s="2287">
        <f>G25-F25</f>
        <v>196</v>
      </c>
      <c r="H24" s="2288" t="s">
        <v>11</v>
      </c>
      <c r="I24" s="2234"/>
      <c r="J24" s="2212"/>
      <c r="K24" s="2212"/>
      <c r="L24" s="2212"/>
      <c r="M24" s="2212"/>
      <c r="N24" s="2213"/>
      <c r="O24" s="2040"/>
      <c r="Q24" s="3500" t="s">
        <v>1923</v>
      </c>
      <c r="R24" s="3501"/>
      <c r="S24" s="3501"/>
      <c r="T24" s="3501"/>
      <c r="U24" s="3501"/>
      <c r="V24" s="3501"/>
      <c r="W24" s="3501"/>
      <c r="X24" s="2404" t="str">
        <f>B18</f>
        <v>B22</v>
      </c>
    </row>
    <row r="25" spans="1:24" ht="15" customHeight="1">
      <c r="A25" s="2042" t="s">
        <v>997</v>
      </c>
      <c r="B25" s="2268">
        <f>SUM(B26:B32)</f>
        <v>16</v>
      </c>
      <c r="C25" s="1966"/>
      <c r="D25" s="50" t="s">
        <v>311</v>
      </c>
      <c r="E25" s="23"/>
      <c r="F25" s="2238">
        <f>SUM(F26:F32)</f>
        <v>364</v>
      </c>
      <c r="G25" s="2239">
        <f>SUM(G26:G32)</f>
        <v>560</v>
      </c>
      <c r="H25" s="292" t="s">
        <v>11</v>
      </c>
      <c r="I25" s="2240"/>
      <c r="J25" s="2214"/>
      <c r="K25" s="2214"/>
      <c r="L25" s="2214"/>
      <c r="M25" s="2214"/>
      <c r="N25" s="2215"/>
      <c r="O25" s="2040"/>
      <c r="Q25" s="3502" t="s">
        <v>1905</v>
      </c>
      <c r="R25" s="3503"/>
      <c r="S25" s="3503"/>
      <c r="T25" s="3503"/>
      <c r="U25" s="3503"/>
      <c r="V25" s="3503"/>
      <c r="W25" s="3503"/>
      <c r="X25" s="3504"/>
    </row>
    <row r="26" spans="1:24" ht="15" customHeight="1">
      <c r="A26" s="2044"/>
      <c r="B26" s="2258">
        <v>16</v>
      </c>
      <c r="C26" s="52">
        <v>35</v>
      </c>
      <c r="D26" s="2304" t="s">
        <v>332</v>
      </c>
      <c r="E26" s="2304"/>
      <c r="F26" s="2226">
        <f t="shared" ref="F26" si="0">IF(ISTEXT(B26),B26,IF(B26="","",IF(C26="",G26,G26-(G26*C26%))))</f>
        <v>364</v>
      </c>
      <c r="G26" s="2236">
        <f>IF(ISTEXT(B26),B26,IF(B26="","",(B26/B23)*M20))</f>
        <v>560</v>
      </c>
      <c r="H26" s="2208" t="s">
        <v>11</v>
      </c>
      <c r="I26" s="2235">
        <f>IF(ISTEXT(B26),B26,IF(B26="","",B26/B25))</f>
        <v>1</v>
      </c>
      <c r="J26" s="2214"/>
      <c r="K26" s="2214"/>
      <c r="L26" s="2214"/>
      <c r="M26" s="2214"/>
      <c r="N26" s="2215"/>
      <c r="O26" s="2040"/>
      <c r="Q26" s="2399"/>
      <c r="R26" s="660"/>
      <c r="S26" s="660"/>
      <c r="T26" s="660"/>
      <c r="U26" s="660"/>
      <c r="V26" s="2045"/>
      <c r="W26" s="2174"/>
      <c r="X26" s="2400"/>
    </row>
    <row r="27" spans="1:24" ht="15" customHeight="1">
      <c r="A27" s="2044"/>
      <c r="B27" s="2258"/>
      <c r="C27" s="2173"/>
      <c r="D27" s="2304"/>
      <c r="E27" s="2304"/>
      <c r="F27" s="2226" t="str">
        <f t="shared" ref="F27:F32" si="1">IF(ISTEXT(B27),B27,IF(B27="","",IF(C27="",G27,G27-(G27*C27%))))</f>
        <v/>
      </c>
      <c r="G27" s="2236" t="str">
        <f>IF(ISTEXT(B27),B27,IF(B27="","",(B27/B23)*M20))</f>
        <v/>
      </c>
      <c r="H27" s="2208"/>
      <c r="I27" s="2235" t="str">
        <f>IF(ISTEXT(B27),B27,IF(B27="","",B27/B25))</f>
        <v/>
      </c>
      <c r="J27" s="2214"/>
      <c r="K27" s="2214"/>
      <c r="L27" s="2214"/>
      <c r="M27" s="2214"/>
      <c r="N27" s="2215"/>
      <c r="O27" s="2040"/>
      <c r="Q27" s="3505" t="s">
        <v>1882</v>
      </c>
      <c r="R27" s="3506"/>
      <c r="S27" s="3506"/>
      <c r="T27" s="3506"/>
      <c r="U27" s="3506"/>
      <c r="V27" s="3506"/>
      <c r="W27" s="3506"/>
      <c r="X27" s="3507"/>
    </row>
    <row r="28" spans="1:24" ht="15" customHeight="1">
      <c r="A28" s="2044"/>
      <c r="B28" s="2258"/>
      <c r="C28" s="52"/>
      <c r="D28" s="2304"/>
      <c r="E28" s="2304"/>
      <c r="F28" s="2226" t="str">
        <f t="shared" si="1"/>
        <v/>
      </c>
      <c r="G28" s="2236" t="str">
        <f>IF(ISTEXT(B28),B28,IF(B28="","",(B28/B23)*M20))</f>
        <v/>
      </c>
      <c r="H28" s="2208"/>
      <c r="I28" s="2235" t="str">
        <f>IF(ISTEXT(B28),B28,IF(B28="","",B28/B25))</f>
        <v/>
      </c>
      <c r="J28" s="2214"/>
      <c r="K28" s="2214"/>
      <c r="L28" s="2214"/>
      <c r="M28" s="2214"/>
      <c r="N28" s="2215"/>
      <c r="O28" s="2040"/>
      <c r="Q28" s="3505"/>
      <c r="R28" s="3506"/>
      <c r="S28" s="3506"/>
      <c r="T28" s="3506"/>
      <c r="U28" s="3506"/>
      <c r="V28" s="3506"/>
      <c r="W28" s="3506"/>
      <c r="X28" s="3507"/>
    </row>
    <row r="29" spans="1:24" ht="15" customHeight="1">
      <c r="A29" s="2044"/>
      <c r="B29" s="2258"/>
      <c r="C29" s="52"/>
      <c r="D29" s="2304"/>
      <c r="E29" s="2304"/>
      <c r="F29" s="2226" t="str">
        <f t="shared" si="1"/>
        <v/>
      </c>
      <c r="G29" s="2236" t="str">
        <f>IF(ISTEXT(B29),B29,IF(B29="","",(B29/B23)*M20))</f>
        <v/>
      </c>
      <c r="H29" s="2208"/>
      <c r="I29" s="2235" t="str">
        <f>IF(ISTEXT(B29),B29,IF(B29="","",B29/B25))</f>
        <v/>
      </c>
      <c r="J29" s="2214"/>
      <c r="K29" s="2214"/>
      <c r="L29" s="2214"/>
      <c r="M29" s="2214"/>
      <c r="N29" s="2215"/>
      <c r="O29" s="2040"/>
      <c r="Q29" s="3505"/>
      <c r="R29" s="3506"/>
      <c r="S29" s="3506"/>
      <c r="T29" s="3506"/>
      <c r="U29" s="3506"/>
      <c r="V29" s="3506"/>
      <c r="W29" s="3506"/>
      <c r="X29" s="3507"/>
    </row>
    <row r="30" spans="1:24" ht="15" customHeight="1">
      <c r="A30" s="2044"/>
      <c r="B30" s="2258"/>
      <c r="C30" s="52"/>
      <c r="D30" s="2304"/>
      <c r="E30" s="2304"/>
      <c r="F30" s="2226" t="str">
        <f t="shared" si="1"/>
        <v/>
      </c>
      <c r="G30" s="2236" t="str">
        <f>IF(ISTEXT(B30),B30,IF(B30="","",(B30/B23)*M20))</f>
        <v/>
      </c>
      <c r="H30" s="2208"/>
      <c r="I30" s="2235" t="str">
        <f>IF(ISTEXT(B30),B30,IF(B30="","",B30/B25))</f>
        <v/>
      </c>
      <c r="J30" s="2214"/>
      <c r="K30" s="2214"/>
      <c r="L30" s="2214"/>
      <c r="M30" s="2214"/>
      <c r="N30" s="2215"/>
      <c r="O30" s="2040"/>
      <c r="Q30" s="3508" t="s">
        <v>1001</v>
      </c>
      <c r="R30" s="3509"/>
      <c r="S30" s="3509"/>
      <c r="T30" s="3509"/>
      <c r="U30" s="3509"/>
      <c r="V30" s="3509"/>
      <c r="W30" s="3509"/>
      <c r="X30" s="3510"/>
    </row>
    <row r="31" spans="1:24" ht="15" customHeight="1">
      <c r="A31" s="2044"/>
      <c r="B31" s="2258"/>
      <c r="C31" s="52"/>
      <c r="D31" s="2304"/>
      <c r="E31" s="2304"/>
      <c r="F31" s="2226" t="str">
        <f t="shared" si="1"/>
        <v/>
      </c>
      <c r="G31" s="2236" t="str">
        <f>IF(ISTEXT(B31),B31,IF(B31="","",(B31/B23)*M20))</f>
        <v/>
      </c>
      <c r="H31" s="2208"/>
      <c r="I31" s="2235" t="str">
        <f>IF(ISTEXT(B31),B31,IF(B31="","",B31/B25))</f>
        <v/>
      </c>
      <c r="J31" s="2214"/>
      <c r="K31" s="2214"/>
      <c r="L31" s="2214"/>
      <c r="M31" s="2214"/>
      <c r="N31" s="2215"/>
      <c r="O31" s="2040"/>
      <c r="Q31" s="3508"/>
      <c r="R31" s="3509"/>
      <c r="S31" s="3509"/>
      <c r="T31" s="3509"/>
      <c r="U31" s="3509"/>
      <c r="V31" s="3509"/>
      <c r="W31" s="3509"/>
      <c r="X31" s="3510"/>
    </row>
    <row r="32" spans="1:24" ht="15" customHeight="1" thickBot="1">
      <c r="A32" s="2044"/>
      <c r="B32" s="2258"/>
      <c r="C32" s="52"/>
      <c r="D32" s="2304"/>
      <c r="E32" s="2304"/>
      <c r="F32" s="2226" t="str">
        <f t="shared" si="1"/>
        <v/>
      </c>
      <c r="G32" s="2236" t="str">
        <f>IF(ISTEXT(B32),B32,IF(B32="","",(B32/B23)*M20))</f>
        <v/>
      </c>
      <c r="H32" s="2208"/>
      <c r="I32" s="2235" t="str">
        <f>IF(ISTEXT(B32),B32,IF(B32="","",B32/B25))</f>
        <v/>
      </c>
      <c r="J32" s="2214"/>
      <c r="K32" s="2214"/>
      <c r="L32" s="2214"/>
      <c r="M32" s="2214"/>
      <c r="N32" s="2215"/>
      <c r="O32" s="2040"/>
      <c r="Q32" s="2401"/>
      <c r="R32" s="2284"/>
      <c r="S32" s="2284"/>
      <c r="T32" s="2284"/>
      <c r="U32" s="2284"/>
      <c r="V32" s="2402"/>
      <c r="W32" s="2284"/>
      <c r="X32" s="2285"/>
    </row>
    <row r="33" spans="1:23" ht="15" customHeight="1">
      <c r="A33" s="2044"/>
      <c r="B33" s="2172"/>
      <c r="C33" s="2221"/>
      <c r="D33" s="2292"/>
      <c r="E33" s="2294" t="s">
        <v>1928</v>
      </c>
      <c r="F33" s="2293">
        <f>F25/M20</f>
        <v>0.104</v>
      </c>
      <c r="G33" s="2293">
        <f>G25/M20</f>
        <v>0.16</v>
      </c>
      <c r="H33" s="292" t="s">
        <v>11</v>
      </c>
      <c r="I33" s="2230"/>
      <c r="J33" s="2231"/>
      <c r="K33" s="2231"/>
      <c r="L33" s="2231"/>
      <c r="M33" s="2231"/>
      <c r="N33" s="2232"/>
      <c r="O33" s="2040"/>
      <c r="Q33" s="2586" t="s">
        <v>2139</v>
      </c>
      <c r="R33" s="2586"/>
      <c r="S33" s="2586"/>
      <c r="T33" s="2586"/>
      <c r="U33" s="2045"/>
      <c r="V33" s="2045"/>
      <c r="W33" s="2174"/>
    </row>
    <row r="34" spans="1:23" ht="15" customHeight="1">
      <c r="A34" s="2044"/>
      <c r="B34" s="2260" t="s">
        <v>1016</v>
      </c>
      <c r="C34" s="2304"/>
      <c r="D34" s="2304"/>
      <c r="E34" s="2304"/>
      <c r="F34" s="2242" t="s">
        <v>961</v>
      </c>
      <c r="G34" s="3538" t="s">
        <v>297</v>
      </c>
      <c r="H34" s="3539"/>
      <c r="I34" s="3540"/>
      <c r="J34" s="2214"/>
      <c r="K34" s="2214"/>
      <c r="L34" s="2214"/>
      <c r="M34" s="2214"/>
      <c r="N34" s="2216"/>
      <c r="O34" s="2040"/>
      <c r="Q34" s="2586" t="s">
        <v>2139</v>
      </c>
      <c r="R34" s="2586"/>
      <c r="S34" s="2586"/>
      <c r="T34" s="2586"/>
      <c r="U34" s="2045"/>
      <c r="V34" s="2045"/>
      <c r="W34" s="2174"/>
    </row>
    <row r="35" spans="1:23" ht="15" customHeight="1">
      <c r="A35" s="2044"/>
      <c r="B35" s="2260" t="s">
        <v>1914</v>
      </c>
      <c r="C35" s="2304"/>
      <c r="D35" s="2304"/>
      <c r="E35" s="2304"/>
      <c r="F35" s="2289" t="s">
        <v>1927</v>
      </c>
      <c r="G35" s="2290">
        <f>G36-F36</f>
        <v>0</v>
      </c>
      <c r="H35" s="2291" t="s">
        <v>11</v>
      </c>
      <c r="I35" s="2234"/>
      <c r="J35" s="2214"/>
      <c r="K35" s="2214"/>
      <c r="L35" s="2214"/>
      <c r="M35" s="2214"/>
      <c r="N35" s="2216"/>
      <c r="O35" s="2040"/>
      <c r="Q35" s="2586" t="s">
        <v>2139</v>
      </c>
      <c r="R35" s="2586"/>
      <c r="S35" s="2586"/>
      <c r="T35" s="2586"/>
      <c r="U35" s="2045"/>
      <c r="V35" s="2045"/>
      <c r="W35" s="2174"/>
    </row>
    <row r="36" spans="1:23" ht="15" customHeight="1">
      <c r="A36" s="2042" t="s">
        <v>997</v>
      </c>
      <c r="B36" s="2259">
        <f>SUM(B37:B48)</f>
        <v>0</v>
      </c>
      <c r="C36" s="52"/>
      <c r="D36" s="50" t="s">
        <v>1010</v>
      </c>
      <c r="E36" s="23"/>
      <c r="F36" s="2238">
        <f>SUM(F37:F48)</f>
        <v>0</v>
      </c>
      <c r="G36" s="2239">
        <f>SUM(G37:G48)</f>
        <v>0</v>
      </c>
      <c r="H36" s="292" t="s">
        <v>11</v>
      </c>
      <c r="I36" s="2205"/>
      <c r="J36" s="2214"/>
      <c r="K36" s="2214"/>
      <c r="L36" s="2214"/>
      <c r="M36" s="2214"/>
      <c r="N36" s="2215"/>
      <c r="O36" s="2040"/>
      <c r="Q36" s="2586" t="s">
        <v>2139</v>
      </c>
      <c r="R36" s="2586"/>
      <c r="S36" s="2586"/>
      <c r="T36" s="2586"/>
      <c r="U36" s="2045"/>
      <c r="V36" s="2045"/>
      <c r="W36" s="2045"/>
    </row>
    <row r="37" spans="1:23" ht="15" customHeight="1">
      <c r="A37" s="2044"/>
      <c r="B37" s="2258" t="s">
        <v>1021</v>
      </c>
      <c r="C37" s="52"/>
      <c r="D37" s="2304" t="s">
        <v>301</v>
      </c>
      <c r="E37" s="2304"/>
      <c r="F37" s="2226" t="str">
        <f t="shared" ref="F37" si="2">IF(ISTEXT(B37),B37,IF(B37="","",IF(C37="",G37,G37-(G37*C37%))))</f>
        <v>PM</v>
      </c>
      <c r="G37" s="2236" t="str">
        <f>IF(ISTEXT(B37),B37,IF(B37="","",(B37/B23)*M20))</f>
        <v>PM</v>
      </c>
      <c r="H37" s="2208"/>
      <c r="I37" s="2235" t="str">
        <f>IF(ISTEXT(B37),B37,IF(B37="","",B37/B36))</f>
        <v>PM</v>
      </c>
      <c r="J37" s="2214"/>
      <c r="K37" s="2214"/>
      <c r="L37" s="2214"/>
      <c r="M37" s="2214"/>
      <c r="N37" s="2215"/>
      <c r="O37" s="2040"/>
      <c r="Q37" s="2586" t="s">
        <v>2139</v>
      </c>
      <c r="R37" s="2586"/>
      <c r="S37" s="2586"/>
      <c r="T37" s="2586"/>
      <c r="U37" s="2045"/>
      <c r="V37" s="2045"/>
      <c r="W37" s="2045"/>
    </row>
    <row r="38" spans="1:23" ht="15" customHeight="1">
      <c r="A38" s="2044"/>
      <c r="B38" s="2258"/>
      <c r="C38" s="52"/>
      <c r="D38" s="2304"/>
      <c r="E38" s="2304"/>
      <c r="F38" s="2226" t="str">
        <f t="shared" ref="F38:F48" si="3">IF(ISTEXT(B38),B38,IF(B38="","",IF(C38="",G38,G38-(G38*C38%))))</f>
        <v/>
      </c>
      <c r="G38" s="2236" t="str">
        <f>IF(ISTEXT(B38),B38,IF(B38="","",(B38/B23)*M20))</f>
        <v/>
      </c>
      <c r="H38" s="2208"/>
      <c r="I38" s="2235" t="str">
        <f>IF(ISTEXT(B38),B38,IF(B38="","",B38/B36))</f>
        <v/>
      </c>
      <c r="J38" s="2214"/>
      <c r="K38" s="2214"/>
      <c r="L38" s="2214"/>
      <c r="M38" s="2214"/>
      <c r="N38" s="2215"/>
      <c r="O38" s="2040"/>
      <c r="Q38" s="2588" t="s">
        <v>2140</v>
      </c>
      <c r="R38" s="2587"/>
      <c r="S38" s="2045"/>
      <c r="T38" s="2045"/>
      <c r="U38" s="2045"/>
      <c r="V38" s="2174"/>
      <c r="W38" s="2045"/>
    </row>
    <row r="39" spans="1:23" ht="15" customHeight="1">
      <c r="A39" s="2044"/>
      <c r="B39" s="2258"/>
      <c r="C39" s="52"/>
      <c r="D39" s="2304"/>
      <c r="E39" s="2304"/>
      <c r="F39" s="2226" t="str">
        <f t="shared" si="3"/>
        <v/>
      </c>
      <c r="G39" s="2236" t="str">
        <f>IF(ISTEXT(B39),B39,IF(B39="","",(B39/B23)*M20))</f>
        <v/>
      </c>
      <c r="H39" s="2208"/>
      <c r="I39" s="2235" t="str">
        <f>IF(ISTEXT(B39),B39,IF(B39="","",B39/B36))</f>
        <v/>
      </c>
      <c r="J39" s="2214"/>
      <c r="K39" s="2214"/>
      <c r="L39" s="2214"/>
      <c r="M39" s="2214"/>
      <c r="N39" s="2216"/>
      <c r="O39" s="2040"/>
      <c r="Q39" s="2588" t="s">
        <v>2140</v>
      </c>
      <c r="R39" s="2587"/>
      <c r="S39" s="2045"/>
      <c r="T39" s="2045"/>
      <c r="U39" s="2045"/>
      <c r="V39" s="2174"/>
      <c r="W39" s="2045"/>
    </row>
    <row r="40" spans="1:23" ht="15" customHeight="1">
      <c r="A40" s="2044"/>
      <c r="B40" s="2258"/>
      <c r="C40" s="52"/>
      <c r="D40" s="2304"/>
      <c r="E40" s="2304"/>
      <c r="F40" s="2226" t="str">
        <f t="shared" si="3"/>
        <v/>
      </c>
      <c r="G40" s="2236" t="str">
        <f>IF(ISTEXT(B40),B40,IF(B40="","",(B40/B23)*M20))</f>
        <v/>
      </c>
      <c r="H40" s="2208"/>
      <c r="I40" s="2235" t="str">
        <f>IF(ISTEXT(B40),B40,IF(B40="","",B40/B36))</f>
        <v/>
      </c>
      <c r="J40" s="2214"/>
      <c r="K40" s="2214"/>
      <c r="L40" s="2214"/>
      <c r="M40" s="2214"/>
      <c r="N40" s="2216"/>
      <c r="O40" s="2040"/>
      <c r="Q40" s="2588" t="s">
        <v>2140</v>
      </c>
      <c r="R40" s="2587"/>
      <c r="S40" s="2045"/>
      <c r="T40" s="2045"/>
      <c r="U40" s="2045"/>
      <c r="V40" s="2174"/>
      <c r="W40" s="2045"/>
    </row>
    <row r="41" spans="1:23" ht="15" customHeight="1">
      <c r="A41" s="2044"/>
      <c r="B41" s="2258"/>
      <c r="C41" s="52"/>
      <c r="D41" s="2304"/>
      <c r="E41" s="2304"/>
      <c r="F41" s="2226" t="str">
        <f t="shared" si="3"/>
        <v/>
      </c>
      <c r="G41" s="2236" t="str">
        <f>IF(ISTEXT(B41),B41,IF(B41="","",(B41/B23)*M20))</f>
        <v/>
      </c>
      <c r="H41" s="2208"/>
      <c r="I41" s="2235" t="str">
        <f>IF(ISTEXT(B41),B41,IF(B41="","",B41/B36))</f>
        <v/>
      </c>
      <c r="J41" s="2214"/>
      <c r="K41" s="2214"/>
      <c r="L41" s="2214"/>
      <c r="M41" s="2214"/>
      <c r="N41" s="2216"/>
      <c r="O41" s="2040"/>
      <c r="Q41" s="2588" t="s">
        <v>2140</v>
      </c>
      <c r="R41" s="2587"/>
      <c r="S41" s="2045"/>
      <c r="T41" s="2045"/>
      <c r="U41" s="2045"/>
      <c r="V41" s="2174"/>
      <c r="W41" s="2045"/>
    </row>
    <row r="42" spans="1:23" ht="15" customHeight="1">
      <c r="A42" s="2044"/>
      <c r="B42" s="2258"/>
      <c r="C42" s="52"/>
      <c r="D42" s="2304"/>
      <c r="E42" s="2304"/>
      <c r="F42" s="2226" t="str">
        <f t="shared" si="3"/>
        <v/>
      </c>
      <c r="G42" s="2236" t="str">
        <f>IF(ISTEXT(B42),B42,IF(B42="","",(B42/B23)*M20))</f>
        <v/>
      </c>
      <c r="H42" s="2208"/>
      <c r="I42" s="2235" t="str">
        <f>IF(ISTEXT(B42),B42,IF(B42="","",B42/B36))</f>
        <v/>
      </c>
      <c r="J42" s="2214"/>
      <c r="K42" s="2214"/>
      <c r="L42" s="2214"/>
      <c r="M42" s="2214"/>
      <c r="N42" s="2216"/>
      <c r="O42" s="2040"/>
      <c r="Q42" s="2588" t="s">
        <v>2140</v>
      </c>
      <c r="R42" s="2587"/>
      <c r="S42" s="2045"/>
      <c r="T42" s="2045"/>
      <c r="U42" s="2045"/>
      <c r="V42" s="2174"/>
      <c r="W42" s="2045"/>
    </row>
    <row r="43" spans="1:23" ht="15" customHeight="1">
      <c r="A43" s="2044"/>
      <c r="B43" s="2258"/>
      <c r="C43" s="52"/>
      <c r="D43" s="2304"/>
      <c r="E43" s="2304"/>
      <c r="F43" s="2226" t="str">
        <f t="shared" si="3"/>
        <v/>
      </c>
      <c r="G43" s="2236" t="str">
        <f>IF(ISTEXT(B43),B43,IF(B43="","",(B43/B23)*M20))</f>
        <v/>
      </c>
      <c r="H43" s="2208"/>
      <c r="I43" s="2235" t="str">
        <f>IF(ISTEXT(B43),B43,IF(B43="","",B43/B36))</f>
        <v/>
      </c>
      <c r="J43" s="2214"/>
      <c r="K43" s="2214"/>
      <c r="L43" s="2214"/>
      <c r="M43" s="2214"/>
      <c r="N43" s="2216"/>
      <c r="O43" s="2040"/>
      <c r="Q43" s="2588" t="s">
        <v>2140</v>
      </c>
      <c r="R43" s="2587"/>
      <c r="S43" s="2045"/>
      <c r="T43" s="2045"/>
      <c r="U43" s="2045"/>
      <c r="V43" s="2174"/>
      <c r="W43" s="2045"/>
    </row>
    <row r="44" spans="1:23" ht="15" customHeight="1">
      <c r="A44" s="2044"/>
      <c r="B44" s="2258"/>
      <c r="C44" s="52"/>
      <c r="D44" s="2304"/>
      <c r="E44" s="2304"/>
      <c r="F44" s="2226" t="str">
        <f t="shared" si="3"/>
        <v/>
      </c>
      <c r="G44" s="2236" t="str">
        <f>IF(ISTEXT(B44),B44,IF(B44="","",(B44/B23)*M20))</f>
        <v/>
      </c>
      <c r="H44" s="2208"/>
      <c r="I44" s="2235" t="str">
        <f>IF(ISTEXT(B44),B44,IF(B44="","",B44/B36))</f>
        <v/>
      </c>
      <c r="J44" s="2214"/>
      <c r="K44" s="2214"/>
      <c r="L44" s="2214"/>
      <c r="M44" s="2214"/>
      <c r="N44" s="2216"/>
      <c r="O44" s="2040"/>
      <c r="Q44" s="2588" t="s">
        <v>2140</v>
      </c>
      <c r="R44" s="2587"/>
      <c r="S44" s="2045"/>
      <c r="T44" s="2045"/>
      <c r="U44" s="2045"/>
      <c r="V44" s="2174"/>
      <c r="W44" s="2045"/>
    </row>
    <row r="45" spans="1:23" ht="15" customHeight="1">
      <c r="A45" s="2044"/>
      <c r="B45" s="2258"/>
      <c r="C45" s="52"/>
      <c r="D45" s="2304"/>
      <c r="E45" s="2304"/>
      <c r="F45" s="2226" t="str">
        <f t="shared" si="3"/>
        <v/>
      </c>
      <c r="G45" s="2236" t="str">
        <f>IF(ISTEXT(B45),B45,IF(B45="","",(B45/B23)*M20))</f>
        <v/>
      </c>
      <c r="H45" s="2208"/>
      <c r="I45" s="2235" t="str">
        <f>IF(ISTEXT(B45),B45,IF(B45="","",B45/B36))</f>
        <v/>
      </c>
      <c r="J45" s="2214"/>
      <c r="K45" s="2214"/>
      <c r="L45" s="2214"/>
      <c r="M45" s="2214"/>
      <c r="N45" s="2216"/>
      <c r="O45" s="2040"/>
      <c r="Q45" s="2588" t="s">
        <v>2140</v>
      </c>
      <c r="R45" s="2587"/>
      <c r="S45" s="2045"/>
      <c r="T45" s="2045"/>
      <c r="U45" s="2045"/>
      <c r="V45" s="2174"/>
      <c r="W45" s="2045"/>
    </row>
    <row r="46" spans="1:23" ht="15" customHeight="1">
      <c r="A46" s="2044"/>
      <c r="B46" s="2258"/>
      <c r="C46" s="52"/>
      <c r="D46" s="2304"/>
      <c r="E46" s="2304"/>
      <c r="F46" s="2226" t="str">
        <f t="shared" si="3"/>
        <v/>
      </c>
      <c r="G46" s="2236" t="str">
        <f>IF(ISTEXT(B46),B46,IF(B46="","",(B46/B23)*M20))</f>
        <v/>
      </c>
      <c r="H46" s="2208"/>
      <c r="I46" s="2235" t="str">
        <f>IF(ISTEXT(B46),B46,IF(B46="","",B46/B36))</f>
        <v/>
      </c>
      <c r="J46" s="2214"/>
      <c r="K46" s="2214"/>
      <c r="L46" s="2214"/>
      <c r="M46" s="2214"/>
      <c r="N46" s="2216"/>
      <c r="O46" s="2040"/>
      <c r="Q46" s="2588" t="s">
        <v>2140</v>
      </c>
      <c r="R46" s="2587"/>
      <c r="S46" s="2045"/>
      <c r="T46" s="2045"/>
      <c r="U46" s="2045"/>
      <c r="V46" s="2174"/>
      <c r="W46" s="2045"/>
    </row>
    <row r="47" spans="1:23" ht="15" customHeight="1">
      <c r="A47" s="2044"/>
      <c r="B47" s="2258"/>
      <c r="C47" s="52"/>
      <c r="D47" s="2304"/>
      <c r="E47" s="2304"/>
      <c r="F47" s="2226" t="str">
        <f t="shared" si="3"/>
        <v/>
      </c>
      <c r="G47" s="2236" t="str">
        <f>IF(ISTEXT(B47),B47,IF(B47="","",(B47/B23)*M20))</f>
        <v/>
      </c>
      <c r="H47" s="2208"/>
      <c r="I47" s="2235" t="str">
        <f>IF(ISTEXT(B47),B47,IF(B47="","",B47/B36))</f>
        <v/>
      </c>
      <c r="J47" s="2214"/>
      <c r="K47" s="2214"/>
      <c r="L47" s="2214"/>
      <c r="M47" s="2214"/>
      <c r="N47" s="2215"/>
      <c r="O47" s="2040"/>
      <c r="Q47" s="2588" t="s">
        <v>2140</v>
      </c>
      <c r="R47" s="2587"/>
      <c r="S47" s="2045"/>
      <c r="T47" s="2045"/>
      <c r="U47" s="2045"/>
      <c r="V47" s="2045"/>
      <c r="W47" s="2045"/>
    </row>
    <row r="48" spans="1:23" ht="15" customHeight="1">
      <c r="A48" s="2044"/>
      <c r="B48" s="2258"/>
      <c r="C48" s="52"/>
      <c r="D48" s="2304"/>
      <c r="E48" s="2304"/>
      <c r="F48" s="2226" t="str">
        <f t="shared" si="3"/>
        <v/>
      </c>
      <c r="G48" s="2236" t="str">
        <f>IF(ISTEXT(B48),B48,IF(B48="","",(B48/B23)*M20))</f>
        <v/>
      </c>
      <c r="H48" s="2208"/>
      <c r="I48" s="2235" t="str">
        <f>IF(ISTEXT(B48),B48,IF(B48="","",B48/B36))</f>
        <v/>
      </c>
      <c r="J48" s="2214"/>
      <c r="K48" s="2214"/>
      <c r="L48" s="2214"/>
      <c r="M48" s="2214"/>
      <c r="N48" s="2215"/>
      <c r="O48" s="2040"/>
      <c r="Q48" s="2588" t="s">
        <v>2140</v>
      </c>
      <c r="R48" s="2587"/>
      <c r="S48" s="2045"/>
      <c r="T48" s="2045"/>
      <c r="U48" s="2045"/>
      <c r="V48" s="2045"/>
      <c r="W48" s="2045"/>
    </row>
    <row r="49" spans="1:23" ht="15" customHeight="1">
      <c r="A49" s="2045"/>
      <c r="B49" s="2172"/>
      <c r="C49" s="593"/>
      <c r="D49" s="2292"/>
      <c r="E49" s="2294" t="s">
        <v>1928</v>
      </c>
      <c r="F49" s="2293">
        <f>F36/M20</f>
        <v>0</v>
      </c>
      <c r="G49" s="2293">
        <f>G36/M20</f>
        <v>0</v>
      </c>
      <c r="H49" s="292" t="s">
        <v>11</v>
      </c>
      <c r="I49" s="38"/>
      <c r="J49" s="2214"/>
      <c r="K49" s="2214"/>
      <c r="L49" s="2214"/>
      <c r="M49" s="2214"/>
      <c r="N49" s="2216"/>
      <c r="O49" s="2040"/>
      <c r="Q49" s="2586" t="s">
        <v>2139</v>
      </c>
      <c r="R49" s="2586"/>
      <c r="S49" s="2586"/>
      <c r="T49" s="2586"/>
      <c r="U49" s="2045"/>
      <c r="V49" s="2045"/>
      <c r="W49" s="2045"/>
    </row>
    <row r="50" spans="1:23" ht="15" customHeight="1">
      <c r="A50" s="2045"/>
      <c r="B50" s="2260" t="s">
        <v>1016</v>
      </c>
      <c r="C50" s="428"/>
      <c r="D50" s="428"/>
      <c r="E50" s="428"/>
      <c r="F50" s="2244" t="s">
        <v>961</v>
      </c>
      <c r="G50" s="3538" t="s">
        <v>297</v>
      </c>
      <c r="H50" s="3539"/>
      <c r="I50" s="3540"/>
      <c r="J50" s="2212"/>
      <c r="K50" s="2212"/>
      <c r="L50" s="2212"/>
      <c r="M50" s="2212"/>
      <c r="N50" s="2243"/>
      <c r="O50" s="2040"/>
      <c r="Q50" s="2586" t="s">
        <v>2139</v>
      </c>
      <c r="R50" s="2586"/>
      <c r="S50" s="2586"/>
      <c r="T50" s="2586"/>
      <c r="U50" s="2045"/>
      <c r="V50" s="2045"/>
      <c r="W50" s="2045"/>
    </row>
    <row r="51" spans="1:23" ht="15" customHeight="1">
      <c r="A51" s="2045"/>
      <c r="B51" s="2260" t="s">
        <v>1914</v>
      </c>
      <c r="C51" s="592"/>
      <c r="D51" s="13"/>
      <c r="E51" s="13"/>
      <c r="F51" s="2289" t="s">
        <v>1927</v>
      </c>
      <c r="G51" s="2290">
        <f>G52-F52</f>
        <v>0</v>
      </c>
      <c r="H51" s="2291" t="s">
        <v>11</v>
      </c>
      <c r="I51" s="38"/>
      <c r="J51" s="2217"/>
      <c r="K51" s="2217"/>
      <c r="L51" s="2217"/>
      <c r="M51" s="2217"/>
      <c r="N51" s="2219"/>
      <c r="O51" s="2040"/>
      <c r="Q51" s="2586" t="s">
        <v>2139</v>
      </c>
      <c r="R51" s="2586"/>
      <c r="S51" s="2586"/>
      <c r="T51" s="2586"/>
      <c r="U51" s="2045"/>
      <c r="V51" s="2045"/>
      <c r="W51" s="2045"/>
    </row>
    <row r="52" spans="1:23" ht="15" customHeight="1">
      <c r="A52" s="2045"/>
      <c r="B52" s="2259">
        <f>SUM(B53:B66)</f>
        <v>6</v>
      </c>
      <c r="C52" s="592"/>
      <c r="D52" s="50" t="s">
        <v>312</v>
      </c>
      <c r="E52" s="13"/>
      <c r="F52" s="2238">
        <f>SUM(F53:F66)</f>
        <v>210</v>
      </c>
      <c r="G52" s="2239">
        <f>SUM(G53:G66)</f>
        <v>210</v>
      </c>
      <c r="H52" s="292" t="s">
        <v>11</v>
      </c>
      <c r="I52" s="2206"/>
      <c r="J52" s="2217"/>
      <c r="K52" s="2217"/>
      <c r="L52" s="2217"/>
      <c r="M52" s="2217"/>
      <c r="N52" s="2218"/>
      <c r="O52" s="2040"/>
      <c r="Q52" s="2586" t="s">
        <v>2139</v>
      </c>
      <c r="R52" s="2586"/>
      <c r="S52" s="2586"/>
      <c r="T52" s="2586"/>
      <c r="U52" s="2045"/>
      <c r="V52" s="2045"/>
      <c r="W52" s="2045"/>
    </row>
    <row r="53" spans="1:23" ht="15" customHeight="1">
      <c r="A53" s="2045"/>
      <c r="B53" s="2258">
        <v>6</v>
      </c>
      <c r="C53" s="52"/>
      <c r="D53" s="2304" t="s">
        <v>333</v>
      </c>
      <c r="E53" s="2304"/>
      <c r="F53" s="2226">
        <f t="shared" ref="F53:F59" si="4">IF(ISTEXT(B53),B53,IF(B53="","",IF(C53="",G53,G53-(G53*C53%))))</f>
        <v>210</v>
      </c>
      <c r="G53" s="2236">
        <f>IF(ISTEXT(B53),B53,IF(B53="","",(B53/B23)*M20))</f>
        <v>210</v>
      </c>
      <c r="H53" s="2208" t="s">
        <v>10</v>
      </c>
      <c r="I53" s="2235">
        <f>IF(ISTEXT(B53),B53,IF(B53="","",B53/B52))</f>
        <v>1</v>
      </c>
      <c r="J53" s="2217"/>
      <c r="K53" s="2217"/>
      <c r="L53" s="2217"/>
      <c r="M53" s="2217"/>
      <c r="N53" s="2218"/>
      <c r="O53" s="2040"/>
      <c r="Q53" s="2586" t="s">
        <v>2139</v>
      </c>
      <c r="R53" s="2586"/>
      <c r="S53" s="2586"/>
      <c r="T53" s="2586"/>
      <c r="U53" s="2045"/>
      <c r="V53" s="2045"/>
      <c r="W53" s="2045"/>
    </row>
    <row r="54" spans="1:23" ht="15" customHeight="1">
      <c r="A54" s="2045"/>
      <c r="B54" s="2258" t="s">
        <v>1021</v>
      </c>
      <c r="C54" s="52"/>
      <c r="D54" s="2307" t="s">
        <v>337</v>
      </c>
      <c r="E54" s="2304"/>
      <c r="F54" s="2226" t="str">
        <f t="shared" si="4"/>
        <v>PM</v>
      </c>
      <c r="G54" s="2236" t="str">
        <f>IF(ISTEXT(B54),B54,IF(B54="","",(B54/B23)*M20))</f>
        <v>PM</v>
      </c>
      <c r="H54" s="2208"/>
      <c r="I54" s="2235" t="str">
        <f>IF(ISTEXT(B54),B54,IF(B54="","",B54/B52))</f>
        <v>PM</v>
      </c>
      <c r="J54" s="2217"/>
      <c r="K54" s="2217"/>
      <c r="L54" s="2217"/>
      <c r="M54" s="2217"/>
      <c r="N54" s="2218"/>
      <c r="O54" s="3"/>
      <c r="Q54" s="2586" t="s">
        <v>2139</v>
      </c>
      <c r="R54" s="2586"/>
      <c r="S54" s="2586"/>
      <c r="T54" s="2586"/>
      <c r="U54" s="2045"/>
      <c r="V54" s="2045"/>
      <c r="W54" s="2045"/>
    </row>
    <row r="55" spans="1:23" ht="15" customHeight="1">
      <c r="A55" s="2045"/>
      <c r="B55" s="2258"/>
      <c r="C55" s="52"/>
      <c r="D55" s="2304"/>
      <c r="E55" s="2304"/>
      <c r="F55" s="2226" t="str">
        <f t="shared" si="4"/>
        <v/>
      </c>
      <c r="G55" s="2236" t="str">
        <f>IF(ISTEXT(B55),B55,IF(B55="","",(B55/B23)*M20))</f>
        <v/>
      </c>
      <c r="H55" s="2208"/>
      <c r="I55" s="2235" t="str">
        <f>IF(ISTEXT(B55),B55,IF(B55="","",B55/B52))</f>
        <v/>
      </c>
      <c r="J55" s="2217"/>
      <c r="K55" s="2217"/>
      <c r="L55" s="2217"/>
      <c r="M55" s="2217"/>
      <c r="N55" s="2218"/>
      <c r="O55" s="584"/>
      <c r="Q55" s="2588" t="s">
        <v>2140</v>
      </c>
      <c r="R55" s="2587"/>
      <c r="S55" s="2045"/>
      <c r="T55" s="2045"/>
      <c r="U55" s="2045"/>
      <c r="V55" s="2045"/>
      <c r="W55" s="2045"/>
    </row>
    <row r="56" spans="1:23" ht="15" customHeight="1">
      <c r="A56" s="2045"/>
      <c r="B56" s="2258"/>
      <c r="C56" s="52"/>
      <c r="D56" s="2304"/>
      <c r="E56" s="2304"/>
      <c r="F56" s="2226" t="str">
        <f t="shared" si="4"/>
        <v/>
      </c>
      <c r="G56" s="2236" t="str">
        <f>IF(ISTEXT(B56),B56,IF(B56="","",(B56/B23)*M20))</f>
        <v/>
      </c>
      <c r="H56" s="2208"/>
      <c r="I56" s="2235" t="str">
        <f>IF(ISTEXT(B56),B56,IF(B56="","",B56/B52))</f>
        <v/>
      </c>
      <c r="J56" s="2217"/>
      <c r="K56" s="2217"/>
      <c r="L56" s="2217"/>
      <c r="M56" s="2217"/>
      <c r="N56" s="2218"/>
      <c r="O56" s="584"/>
      <c r="Q56" s="2588" t="s">
        <v>2140</v>
      </c>
      <c r="R56" s="2587"/>
      <c r="S56" s="2045"/>
      <c r="T56" s="2045"/>
      <c r="U56" s="2045"/>
      <c r="V56" s="2045"/>
      <c r="W56" s="2045"/>
    </row>
    <row r="57" spans="1:23" ht="15" customHeight="1">
      <c r="A57" s="2045"/>
      <c r="B57" s="2258"/>
      <c r="C57" s="52"/>
      <c r="D57" s="2304"/>
      <c r="E57" s="2304"/>
      <c r="F57" s="2226" t="str">
        <f t="shared" si="4"/>
        <v/>
      </c>
      <c r="G57" s="2236" t="str">
        <f>IF(ISTEXT(B57),B57,IF(B57="","",(B57/B23)*M20))</f>
        <v/>
      </c>
      <c r="H57" s="2208"/>
      <c r="I57" s="2235" t="str">
        <f>IF(ISTEXT(B57),B57,IF(B57="","",B57/B52))</f>
        <v/>
      </c>
      <c r="J57" s="2217"/>
      <c r="K57" s="2217"/>
      <c r="L57" s="2217"/>
      <c r="M57" s="2217"/>
      <c r="N57" s="2218"/>
      <c r="O57" s="584"/>
      <c r="Q57" s="2588" t="s">
        <v>2140</v>
      </c>
      <c r="R57" s="2587"/>
      <c r="S57" s="2045"/>
      <c r="T57" s="2045"/>
      <c r="U57" s="2045"/>
      <c r="V57" s="2045"/>
      <c r="W57" s="2045"/>
    </row>
    <row r="58" spans="1:23" ht="15" customHeight="1">
      <c r="A58" s="2045"/>
      <c r="B58" s="2258"/>
      <c r="C58" s="52"/>
      <c r="D58" s="2304"/>
      <c r="E58" s="2304"/>
      <c r="F58" s="2226" t="str">
        <f t="shared" si="4"/>
        <v/>
      </c>
      <c r="G58" s="2236" t="str">
        <f>IF(ISTEXT(B58),B58,IF(B58="","",(B58/B23)*M20))</f>
        <v/>
      </c>
      <c r="H58" s="2208"/>
      <c r="I58" s="2235" t="str">
        <f>IF(ISTEXT(B58),B58,IF(B58="","",B58/B52))</f>
        <v/>
      </c>
      <c r="J58" s="2217"/>
      <c r="K58" s="2217"/>
      <c r="L58" s="2217"/>
      <c r="M58" s="2217"/>
      <c r="N58" s="2218"/>
      <c r="O58" s="584"/>
      <c r="Q58" s="2588" t="s">
        <v>2140</v>
      </c>
      <c r="R58" s="2587"/>
      <c r="S58" s="2045"/>
      <c r="T58" s="2045"/>
      <c r="U58" s="2045"/>
      <c r="V58" s="2045"/>
      <c r="W58" s="2045"/>
    </row>
    <row r="59" spans="1:23" ht="15" customHeight="1">
      <c r="A59" s="2045"/>
      <c r="B59" s="2258"/>
      <c r="C59" s="52"/>
      <c r="D59" s="2304"/>
      <c r="E59" s="2304"/>
      <c r="F59" s="2226" t="str">
        <f t="shared" si="4"/>
        <v/>
      </c>
      <c r="G59" s="2236" t="str">
        <f>IF(ISTEXT(B59),B59,IF(B59="","",(B59/B23)*M20))</f>
        <v/>
      </c>
      <c r="H59" s="2208"/>
      <c r="I59" s="2235" t="str">
        <f>IF(ISTEXT(B59),B59,IF(B59="","",B59/B52))</f>
        <v/>
      </c>
      <c r="J59" s="2217"/>
      <c r="K59" s="2217"/>
      <c r="L59" s="2217"/>
      <c r="M59" s="2217"/>
      <c r="N59" s="2218"/>
      <c r="O59" s="584"/>
      <c r="Q59" s="2588" t="s">
        <v>2140</v>
      </c>
      <c r="R59" s="2587"/>
      <c r="S59" s="2045"/>
      <c r="T59" s="2045"/>
      <c r="U59" s="2045"/>
      <c r="V59" s="2045"/>
      <c r="W59" s="2045"/>
    </row>
    <row r="60" spans="1:23" ht="15" customHeight="1">
      <c r="A60" s="2045"/>
      <c r="B60" s="2258"/>
      <c r="C60" s="52"/>
      <c r="D60" s="2304"/>
      <c r="E60" s="2304"/>
      <c r="F60" s="2226" t="str">
        <f>IF(ISTEXT(B60),B60,IF(B60="","",IF(C60="",G60,G60-(G60*C60%))))</f>
        <v/>
      </c>
      <c r="G60" s="2236" t="str">
        <f>IF(ISTEXT(B60),B60,IF(B60="","",(B60/B23)*M20))</f>
        <v/>
      </c>
      <c r="H60" s="2208"/>
      <c r="I60" s="2235" t="str">
        <f>IF(ISTEXT(B60),B60,IF(B60="","",B60/B52))</f>
        <v/>
      </c>
      <c r="J60" s="2217"/>
      <c r="K60" s="2217"/>
      <c r="L60" s="2217"/>
      <c r="M60" s="2217"/>
      <c r="N60" s="2218"/>
      <c r="O60" s="584"/>
      <c r="Q60" s="2588" t="s">
        <v>2140</v>
      </c>
      <c r="R60" s="2587"/>
      <c r="S60" s="2045"/>
      <c r="T60" s="2045"/>
      <c r="U60" s="2045"/>
      <c r="V60" s="2045"/>
      <c r="W60" s="2045"/>
    </row>
    <row r="61" spans="1:23" ht="15" customHeight="1">
      <c r="A61" s="2045"/>
      <c r="B61" s="2258"/>
      <c r="C61" s="52"/>
      <c r="D61" s="2304"/>
      <c r="E61" s="2304"/>
      <c r="F61" s="2226" t="str">
        <f t="shared" ref="F61:F66" si="5">IF(ISTEXT(B61),B61,IF(B61="","",IF(C61="",G61,G61-(G61*C61%))))</f>
        <v/>
      </c>
      <c r="G61" s="2236" t="str">
        <f>IF(ISTEXT(B61),B61,IF(B61="","",(B61/B23)*M20))</f>
        <v/>
      </c>
      <c r="H61" s="2208"/>
      <c r="I61" s="2235" t="str">
        <f>IF(ISTEXT(B61),B61,IF(B61="","",B61/B52))</f>
        <v/>
      </c>
      <c r="J61" s="2217"/>
      <c r="K61" s="2217"/>
      <c r="L61" s="2217"/>
      <c r="M61" s="2217"/>
      <c r="N61" s="2218"/>
      <c r="O61" s="584"/>
      <c r="Q61" s="2588" t="s">
        <v>2140</v>
      </c>
      <c r="R61" s="2587"/>
      <c r="S61" s="2045"/>
      <c r="T61" s="2045"/>
      <c r="U61" s="2045"/>
      <c r="V61" s="2045"/>
      <c r="W61" s="2045"/>
    </row>
    <row r="62" spans="1:23" ht="15" customHeight="1">
      <c r="A62" s="2045"/>
      <c r="B62" s="2258"/>
      <c r="C62" s="52"/>
      <c r="D62" s="2304"/>
      <c r="E62" s="2304"/>
      <c r="F62" s="2226" t="str">
        <f t="shared" si="5"/>
        <v/>
      </c>
      <c r="G62" s="2236" t="str">
        <f>IF(ISTEXT(B62),B62,IF(B62="","",(B62/B23)*M20))</f>
        <v/>
      </c>
      <c r="H62" s="2208"/>
      <c r="I62" s="2235" t="str">
        <f>IF(ISTEXT(B62),B62,IF(B62="","",B62/B52))</f>
        <v/>
      </c>
      <c r="J62" s="2217"/>
      <c r="K62" s="2217"/>
      <c r="L62" s="2217"/>
      <c r="M62" s="2217"/>
      <c r="N62" s="2218"/>
      <c r="O62" s="584"/>
      <c r="Q62" s="2588" t="s">
        <v>2140</v>
      </c>
      <c r="R62" s="2587"/>
      <c r="S62" s="2045"/>
      <c r="T62" s="2045"/>
      <c r="U62" s="2045"/>
      <c r="V62" s="2045"/>
      <c r="W62" s="2045"/>
    </row>
    <row r="63" spans="1:23" ht="15" customHeight="1">
      <c r="A63" s="2045"/>
      <c r="B63" s="2258"/>
      <c r="C63" s="52"/>
      <c r="D63" s="2304"/>
      <c r="E63" s="2304"/>
      <c r="F63" s="2226" t="str">
        <f t="shared" si="5"/>
        <v/>
      </c>
      <c r="G63" s="2236" t="str">
        <f>IF(ISTEXT(B63),B63,IF(B63="","",(B63/B23)*M20))</f>
        <v/>
      </c>
      <c r="H63" s="2208"/>
      <c r="I63" s="2235" t="str">
        <f>IF(ISTEXT(B63),B63,IF(B63="","",B63/B52))</f>
        <v/>
      </c>
      <c r="J63" s="2217"/>
      <c r="K63" s="2217"/>
      <c r="L63" s="2217"/>
      <c r="M63" s="2217"/>
      <c r="N63" s="2218"/>
      <c r="O63" s="584"/>
      <c r="Q63" s="2588" t="s">
        <v>2140</v>
      </c>
      <c r="R63" s="2587"/>
      <c r="S63" s="2045"/>
      <c r="T63" s="2045"/>
      <c r="U63" s="2045"/>
      <c r="V63" s="2045"/>
      <c r="W63" s="2045"/>
    </row>
    <row r="64" spans="1:23" ht="15" customHeight="1">
      <c r="A64" s="2045"/>
      <c r="B64" s="2258"/>
      <c r="C64" s="52"/>
      <c r="D64" s="2304"/>
      <c r="E64" s="2304"/>
      <c r="F64" s="2226" t="str">
        <f t="shared" si="5"/>
        <v/>
      </c>
      <c r="G64" s="2236" t="str">
        <f>IF(ISTEXT(B64),B64,IF(B64="","",(B64/B23)*M20))</f>
        <v/>
      </c>
      <c r="H64" s="2208"/>
      <c r="I64" s="2235" t="str">
        <f>IF(ISTEXT(B64),B64,IF(B64="","",B64/B52))</f>
        <v/>
      </c>
      <c r="J64" s="2217"/>
      <c r="K64" s="2217"/>
      <c r="L64" s="2217"/>
      <c r="M64" s="2217"/>
      <c r="N64" s="2218"/>
      <c r="O64" s="584"/>
      <c r="Q64" s="2588" t="s">
        <v>2140</v>
      </c>
      <c r="R64" s="2587"/>
      <c r="S64" s="2045"/>
      <c r="T64" s="2045"/>
      <c r="U64" s="2045"/>
      <c r="V64" s="2045"/>
      <c r="W64" s="2045"/>
    </row>
    <row r="65" spans="1:23" ht="15" customHeight="1">
      <c r="A65" s="2045"/>
      <c r="B65" s="2258"/>
      <c r="C65" s="52"/>
      <c r="D65" s="2304"/>
      <c r="E65" s="2304"/>
      <c r="F65" s="2226" t="str">
        <f t="shared" si="5"/>
        <v/>
      </c>
      <c r="G65" s="2236" t="str">
        <f>IF(ISTEXT(B65),B65,IF(B65="","",(B65/B23)*M20))</f>
        <v/>
      </c>
      <c r="H65" s="2208"/>
      <c r="I65" s="2235" t="str">
        <f>IF(ISTEXT(B65),B65,IF(B65="","",B65/B52))</f>
        <v/>
      </c>
      <c r="J65" s="2217"/>
      <c r="K65" s="2217"/>
      <c r="L65" s="2217"/>
      <c r="M65" s="2217"/>
      <c r="N65" s="2218"/>
      <c r="O65" s="584"/>
      <c r="Q65" s="2588" t="s">
        <v>2140</v>
      </c>
      <c r="R65" s="2587"/>
      <c r="S65" s="2045"/>
      <c r="T65" s="2045"/>
      <c r="U65" s="2045"/>
      <c r="V65" s="2045"/>
      <c r="W65" s="2045"/>
    </row>
    <row r="66" spans="1:23" ht="15" customHeight="1">
      <c r="A66" s="2045"/>
      <c r="B66" s="2258"/>
      <c r="C66" s="52"/>
      <c r="D66" s="2304"/>
      <c r="E66" s="2304"/>
      <c r="F66" s="2226" t="str">
        <f t="shared" si="5"/>
        <v/>
      </c>
      <c r="G66" s="2236" t="str">
        <f>IF(ISTEXT(B66),B66,IF(B66="","",(B66/B23)*M20))</f>
        <v/>
      </c>
      <c r="H66" s="2208"/>
      <c r="I66" s="2235" t="str">
        <f>IF(ISTEXT(B66),B66,IF(B66="","",B66/B52))</f>
        <v/>
      </c>
      <c r="J66" s="2217"/>
      <c r="K66" s="2217"/>
      <c r="L66" s="2217"/>
      <c r="M66" s="2217"/>
      <c r="N66" s="2218"/>
      <c r="O66" s="584"/>
      <c r="Q66" s="2586" t="s">
        <v>2139</v>
      </c>
      <c r="R66" s="2586"/>
      <c r="S66" s="2586"/>
      <c r="T66" s="2586"/>
      <c r="U66" s="2045"/>
    </row>
    <row r="67" spans="1:23" ht="15" customHeight="1">
      <c r="A67" s="2045"/>
      <c r="B67" s="2172"/>
      <c r="C67" s="2220"/>
      <c r="D67" s="2292"/>
      <c r="E67" s="2294" t="s">
        <v>1928</v>
      </c>
      <c r="F67" s="2293">
        <f>F52/M20</f>
        <v>0.06</v>
      </c>
      <c r="G67" s="2293">
        <f>G52/M20</f>
        <v>0.06</v>
      </c>
      <c r="H67" s="292" t="s">
        <v>11</v>
      </c>
      <c r="I67" s="2223"/>
      <c r="J67" s="2224"/>
      <c r="K67" s="2221"/>
      <c r="L67" s="2221"/>
      <c r="M67" s="2221"/>
      <c r="N67" s="2225"/>
      <c r="O67" s="584"/>
      <c r="Q67" s="2586" t="s">
        <v>2139</v>
      </c>
      <c r="R67" s="2586"/>
      <c r="S67" s="2586"/>
      <c r="T67" s="2586"/>
      <c r="U67" s="2045"/>
    </row>
    <row r="68" spans="1:23" ht="15" customHeight="1">
      <c r="A68" s="2045"/>
      <c r="B68" s="2260" t="s">
        <v>1016</v>
      </c>
      <c r="C68" s="428"/>
      <c r="D68" s="428"/>
      <c r="E68" s="428"/>
      <c r="F68" s="2242" t="s">
        <v>961</v>
      </c>
      <c r="G68" s="3538" t="s">
        <v>297</v>
      </c>
      <c r="H68" s="3539"/>
      <c r="I68" s="3540"/>
      <c r="J68" s="2212"/>
      <c r="K68" s="2212"/>
      <c r="L68" s="2212"/>
      <c r="M68" s="2212"/>
      <c r="N68" s="2243"/>
      <c r="O68" s="2040"/>
      <c r="Q68" s="2586" t="s">
        <v>2139</v>
      </c>
      <c r="R68" s="2586"/>
      <c r="S68" s="2586"/>
      <c r="T68" s="2586"/>
      <c r="U68" s="2045"/>
      <c r="V68" s="2045"/>
      <c r="W68" s="2045"/>
    </row>
    <row r="69" spans="1:23" ht="15" customHeight="1">
      <c r="A69" s="2045"/>
      <c r="B69" s="2260" t="s">
        <v>1914</v>
      </c>
      <c r="C69" s="592"/>
      <c r="D69" s="13"/>
      <c r="E69" s="13"/>
      <c r="F69" s="2289" t="s">
        <v>1927</v>
      </c>
      <c r="G69" s="2290">
        <f>G70-F70</f>
        <v>0</v>
      </c>
      <c r="H69" s="2291" t="s">
        <v>11</v>
      </c>
      <c r="I69" s="38"/>
      <c r="J69" s="2217"/>
      <c r="K69" s="2217"/>
      <c r="L69" s="2217"/>
      <c r="M69" s="2217"/>
      <c r="N69" s="2219"/>
      <c r="O69" s="2040"/>
      <c r="Q69" s="2586" t="s">
        <v>2139</v>
      </c>
      <c r="R69" s="2586"/>
      <c r="S69" s="2586"/>
      <c r="T69" s="2586"/>
      <c r="U69" s="2045"/>
      <c r="V69" s="2045"/>
      <c r="W69" s="2045"/>
    </row>
    <row r="70" spans="1:23" ht="15" customHeight="1">
      <c r="A70" s="2045"/>
      <c r="B70" s="2259">
        <f>SUM(B71:B84)</f>
        <v>0.8</v>
      </c>
      <c r="C70" s="592"/>
      <c r="D70" s="50" t="s">
        <v>1389</v>
      </c>
      <c r="E70" s="13"/>
      <c r="F70" s="2238">
        <f>SUM(F71:F84)</f>
        <v>28</v>
      </c>
      <c r="G70" s="2239">
        <f>SUM(G71:G84)</f>
        <v>28</v>
      </c>
      <c r="H70" s="2208" t="s">
        <v>11</v>
      </c>
      <c r="I70" s="2206"/>
      <c r="J70" s="2217"/>
      <c r="K70" s="2217" t="s">
        <v>1009</v>
      </c>
      <c r="L70" s="2217"/>
      <c r="M70" s="2217"/>
      <c r="N70" s="2218"/>
      <c r="O70" s="2040"/>
      <c r="Q70" s="2586" t="s">
        <v>2139</v>
      </c>
      <c r="R70" s="2586"/>
      <c r="S70" s="2586"/>
      <c r="T70" s="2586"/>
      <c r="U70" s="2045"/>
      <c r="V70" s="2045"/>
      <c r="W70" s="2045"/>
    </row>
    <row r="71" spans="1:23" ht="15" customHeight="1">
      <c r="A71" s="2045"/>
      <c r="B71" s="2258">
        <v>0.5</v>
      </c>
      <c r="C71" s="52"/>
      <c r="D71" s="2304" t="s">
        <v>335</v>
      </c>
      <c r="E71" s="2304"/>
      <c r="F71" s="2226">
        <f t="shared" ref="F71:F72" si="6">IF(ISTEXT(B71),B71,IF(B71="","",IF(C71="",G71,G71-(G71*C71%))))</f>
        <v>17.5</v>
      </c>
      <c r="G71" s="2236">
        <f>IF(ISTEXT(B71),B71,IF(B71="","",(B71/B23)*M20))</f>
        <v>17.5</v>
      </c>
      <c r="H71" s="2208"/>
      <c r="I71" s="2235">
        <f>IF(ISTEXT(B71),B71,IF(B71="","",B71/B70))</f>
        <v>0.625</v>
      </c>
      <c r="J71" s="2217"/>
      <c r="K71" s="2217"/>
      <c r="L71" s="2217"/>
      <c r="M71" s="2217"/>
      <c r="N71" s="2218"/>
      <c r="O71" s="2040"/>
      <c r="Q71" s="2586" t="s">
        <v>2139</v>
      </c>
      <c r="R71" s="2586"/>
      <c r="S71" s="2586"/>
      <c r="T71" s="2586"/>
      <c r="U71" s="2045"/>
      <c r="V71" s="2045"/>
      <c r="W71" s="2045"/>
    </row>
    <row r="72" spans="1:23" ht="15" customHeight="1">
      <c r="A72" s="2045"/>
      <c r="B72" s="2258">
        <v>0.3</v>
      </c>
      <c r="C72" s="52"/>
      <c r="D72" s="2304" t="s">
        <v>336</v>
      </c>
      <c r="E72" s="2304"/>
      <c r="F72" s="2226">
        <f t="shared" si="6"/>
        <v>10.5</v>
      </c>
      <c r="G72" s="2236">
        <f>IF(ISTEXT(B72),B72,IF(B72="","",(B72/B23)*M20))</f>
        <v>10.5</v>
      </c>
      <c r="H72" s="2208"/>
      <c r="I72" s="2235">
        <f>IF(ISTEXT(B72),B72,IF(B72="","",B72/B70))</f>
        <v>0.37499999999999994</v>
      </c>
      <c r="J72" s="2217"/>
      <c r="K72" s="2217"/>
      <c r="L72" s="2217"/>
      <c r="M72" s="2217"/>
      <c r="N72" s="2218"/>
      <c r="O72" s="3"/>
      <c r="Q72" s="2586" t="s">
        <v>2139</v>
      </c>
      <c r="R72" s="2586"/>
      <c r="S72" s="2586"/>
      <c r="T72" s="2586"/>
      <c r="U72" s="2045"/>
      <c r="V72" s="2045"/>
      <c r="W72" s="2045"/>
    </row>
    <row r="73" spans="1:23" ht="15" customHeight="1">
      <c r="A73" s="2045"/>
      <c r="B73" s="2258"/>
      <c r="C73" s="52"/>
      <c r="D73" s="2304"/>
      <c r="E73" s="2304"/>
      <c r="F73" s="2226" t="str">
        <f t="shared" ref="F73" si="7">IF(ISTEXT(B73),B73,IF(B73="","",IF(C73="",G73,G73-(G73*C73%))))</f>
        <v/>
      </c>
      <c r="G73" s="2236" t="str">
        <f>IF(ISTEXT(B73),B73,IF(B73="","",(B73/B23)*M20))</f>
        <v/>
      </c>
      <c r="H73" s="2208"/>
      <c r="I73" s="2235" t="str">
        <f>IF(ISTEXT(B73),B73,IF(B73="","",B73/B70))</f>
        <v/>
      </c>
      <c r="J73" s="2217"/>
      <c r="K73" s="2217"/>
      <c r="L73" s="2217"/>
      <c r="M73" s="2217"/>
      <c r="N73" s="2218"/>
      <c r="O73" s="584"/>
      <c r="Q73" s="2588" t="s">
        <v>2140</v>
      </c>
      <c r="R73" s="2587"/>
      <c r="S73" s="2045"/>
      <c r="T73" s="2045"/>
      <c r="U73" s="2045"/>
      <c r="V73" s="2045"/>
      <c r="W73" s="2045"/>
    </row>
    <row r="74" spans="1:23" ht="15" customHeight="1">
      <c r="A74" s="2045"/>
      <c r="B74" s="2258"/>
      <c r="C74" s="52"/>
      <c r="D74" s="2304"/>
      <c r="E74" s="2304"/>
      <c r="F74" s="2226" t="str">
        <f t="shared" ref="F74:F84" si="8">IF(ISTEXT(B74),B74,IF(B74="","",IF(C74="",G74,G74-(G74*C74%))))</f>
        <v/>
      </c>
      <c r="G74" s="2236" t="str">
        <f>IF(ISTEXT(B74),B74,IF(B74="","",(B74/B23)*M20))</f>
        <v/>
      </c>
      <c r="H74" s="2208"/>
      <c r="I74" s="2235" t="str">
        <f>IF(ISTEXT(B74),B74,IF(B74="","",B74/B70))</f>
        <v/>
      </c>
      <c r="J74" s="2217"/>
      <c r="K74" s="2217"/>
      <c r="L74" s="2217"/>
      <c r="M74" s="2217"/>
      <c r="N74" s="2218"/>
      <c r="O74" s="584"/>
      <c r="Q74" s="2588" t="s">
        <v>2140</v>
      </c>
      <c r="R74" s="2587"/>
      <c r="S74" s="2045"/>
      <c r="T74" s="2045"/>
      <c r="U74" s="2045"/>
      <c r="V74" s="2045"/>
      <c r="W74" s="2045"/>
    </row>
    <row r="75" spans="1:23" ht="15" customHeight="1">
      <c r="A75" s="2045"/>
      <c r="B75" s="2258"/>
      <c r="C75" s="52"/>
      <c r="D75" s="2304"/>
      <c r="E75" s="2304"/>
      <c r="F75" s="2226" t="str">
        <f t="shared" si="8"/>
        <v/>
      </c>
      <c r="G75" s="2236" t="str">
        <f>IF(ISTEXT(B75),B75,IF(B75="","",(B75/B23)*M20))</f>
        <v/>
      </c>
      <c r="H75" s="2208"/>
      <c r="I75" s="2235" t="str">
        <f>IF(ISTEXT(B75),B75,IF(B75="","",B75/B70))</f>
        <v/>
      </c>
      <c r="J75" s="2217"/>
      <c r="K75" s="2217"/>
      <c r="L75" s="2217"/>
      <c r="M75" s="2217"/>
      <c r="N75" s="2218"/>
      <c r="O75" s="584"/>
      <c r="Q75" s="2588" t="s">
        <v>2140</v>
      </c>
      <c r="R75" s="2587"/>
      <c r="S75" s="2045"/>
      <c r="T75" s="2045"/>
      <c r="U75" s="2045"/>
      <c r="V75" s="2045"/>
      <c r="W75" s="2045"/>
    </row>
    <row r="76" spans="1:23" ht="15" customHeight="1">
      <c r="A76" s="2045"/>
      <c r="B76" s="2258"/>
      <c r="C76" s="52"/>
      <c r="D76" s="2304"/>
      <c r="E76" s="2304"/>
      <c r="F76" s="2226" t="str">
        <f t="shared" si="8"/>
        <v/>
      </c>
      <c r="G76" s="2236" t="str">
        <f>IF(ISTEXT(B76),B76,IF(B76="","",(B76/B23)*M20))</f>
        <v/>
      </c>
      <c r="H76" s="2208"/>
      <c r="I76" s="2235" t="str">
        <f>IF(ISTEXT(B76),B76,IF(B76="","",B76/B70))</f>
        <v/>
      </c>
      <c r="J76" s="2217"/>
      <c r="K76" s="2217"/>
      <c r="L76" s="2217"/>
      <c r="M76" s="2217"/>
      <c r="N76" s="2218"/>
      <c r="O76" s="584"/>
      <c r="Q76" s="2588" t="s">
        <v>2140</v>
      </c>
      <c r="R76" s="2587"/>
      <c r="S76" s="2045"/>
      <c r="T76" s="2045"/>
      <c r="U76" s="2045"/>
      <c r="V76" s="2045"/>
      <c r="W76" s="2045"/>
    </row>
    <row r="77" spans="1:23" ht="15" customHeight="1">
      <c r="A77" s="2045"/>
      <c r="B77" s="2258"/>
      <c r="C77" s="52"/>
      <c r="D77" s="2304"/>
      <c r="E77" s="2304"/>
      <c r="F77" s="2226" t="str">
        <f t="shared" si="8"/>
        <v/>
      </c>
      <c r="G77" s="2236" t="str">
        <f>IF(ISTEXT(B77),B77,IF(B77="","",(B77/B23)*M20))</f>
        <v/>
      </c>
      <c r="H77" s="2208"/>
      <c r="I77" s="2235" t="str">
        <f>IF(ISTEXT(B77),B77,IF(B77="","",B77/B70))</f>
        <v/>
      </c>
      <c r="J77" s="2217"/>
      <c r="K77" s="2217"/>
      <c r="L77" s="2217"/>
      <c r="M77" s="2217"/>
      <c r="N77" s="2218"/>
      <c r="O77" s="584"/>
      <c r="Q77" s="2588" t="s">
        <v>2140</v>
      </c>
      <c r="R77" s="2587"/>
      <c r="S77" s="2045"/>
      <c r="T77" s="2045"/>
      <c r="U77" s="2045"/>
      <c r="V77" s="2045"/>
      <c r="W77" s="2045"/>
    </row>
    <row r="78" spans="1:23" ht="15" customHeight="1">
      <c r="A78" s="2045"/>
      <c r="B78" s="2258"/>
      <c r="C78" s="52"/>
      <c r="D78" s="2304"/>
      <c r="E78" s="2304"/>
      <c r="F78" s="2226" t="str">
        <f t="shared" si="8"/>
        <v/>
      </c>
      <c r="G78" s="2236" t="str">
        <f>IF(ISTEXT(B78),B78,IF(B78="","",(B78/B23)*M20))</f>
        <v/>
      </c>
      <c r="H78" s="2208"/>
      <c r="I78" s="2235" t="str">
        <f>IF(ISTEXT(B78),B78,IF(B78="","",B78/B70))</f>
        <v/>
      </c>
      <c r="J78" s="2217"/>
      <c r="K78" s="2217"/>
      <c r="L78" s="2217"/>
      <c r="M78" s="2217"/>
      <c r="N78" s="2218"/>
      <c r="O78" s="584"/>
      <c r="Q78" s="2588" t="s">
        <v>2140</v>
      </c>
      <c r="R78" s="2587"/>
      <c r="S78" s="2045"/>
      <c r="T78" s="2045"/>
      <c r="U78" s="2045"/>
      <c r="V78" s="2045"/>
      <c r="W78" s="2045"/>
    </row>
    <row r="79" spans="1:23" ht="15" customHeight="1">
      <c r="A79" s="2045"/>
      <c r="B79" s="2258"/>
      <c r="C79" s="52"/>
      <c r="D79" s="2304"/>
      <c r="E79" s="2304"/>
      <c r="F79" s="2226" t="str">
        <f t="shared" si="8"/>
        <v/>
      </c>
      <c r="G79" s="2236" t="str">
        <f>IF(ISTEXT(B79),B79,IF(B79="","",(B79/B23)*M20))</f>
        <v/>
      </c>
      <c r="H79" s="2208"/>
      <c r="I79" s="2235" t="str">
        <f>IF(ISTEXT(B79),B79,IF(B79="","",B79/B70))</f>
        <v/>
      </c>
      <c r="J79" s="2217"/>
      <c r="K79" s="2217"/>
      <c r="L79" s="2217"/>
      <c r="M79" s="2217"/>
      <c r="N79" s="2218"/>
      <c r="O79" s="584"/>
      <c r="Q79" s="2588" t="s">
        <v>2140</v>
      </c>
      <c r="R79" s="2587"/>
      <c r="S79" s="2045"/>
      <c r="T79" s="2045"/>
      <c r="U79" s="2045"/>
      <c r="V79" s="2045"/>
      <c r="W79" s="2045"/>
    </row>
    <row r="80" spans="1:23" ht="15" customHeight="1">
      <c r="A80" s="2045"/>
      <c r="B80" s="2258"/>
      <c r="C80" s="52"/>
      <c r="D80" s="2304"/>
      <c r="E80" s="2304"/>
      <c r="F80" s="2226" t="str">
        <f t="shared" si="8"/>
        <v/>
      </c>
      <c r="G80" s="2236" t="str">
        <f>IF(ISTEXT(B80),B80,IF(B80="","",(B80/B23)*M20))</f>
        <v/>
      </c>
      <c r="H80" s="2208"/>
      <c r="I80" s="2235" t="str">
        <f>IF(ISTEXT(B80),B80,IF(B80="","",B80/B70))</f>
        <v/>
      </c>
      <c r="J80" s="2217"/>
      <c r="K80" s="2217"/>
      <c r="L80" s="2217"/>
      <c r="M80" s="2217"/>
      <c r="N80" s="2218"/>
      <c r="O80" s="584"/>
      <c r="Q80" s="2588" t="s">
        <v>2140</v>
      </c>
      <c r="R80" s="2587"/>
      <c r="S80" s="2045"/>
      <c r="T80" s="2045"/>
      <c r="U80" s="2045"/>
      <c r="V80" s="2045"/>
      <c r="W80" s="2045"/>
    </row>
    <row r="81" spans="1:23" ht="15" customHeight="1">
      <c r="A81" s="2045"/>
      <c r="B81" s="2258"/>
      <c r="C81" s="52"/>
      <c r="D81" s="2304"/>
      <c r="E81" s="2304"/>
      <c r="F81" s="2226" t="str">
        <f t="shared" si="8"/>
        <v/>
      </c>
      <c r="G81" s="2236" t="str">
        <f>IF(ISTEXT(B81),B81,IF(B81="","",(B81/B23)*M20))</f>
        <v/>
      </c>
      <c r="H81" s="2208"/>
      <c r="I81" s="2235" t="str">
        <f>IF(ISTEXT(B81),B81,IF(B81="","",B81/B70))</f>
        <v/>
      </c>
      <c r="J81" s="2217"/>
      <c r="K81" s="2217"/>
      <c r="L81" s="2217"/>
      <c r="M81" s="2217"/>
      <c r="N81" s="2218"/>
      <c r="O81" s="584"/>
      <c r="Q81" s="2588" t="s">
        <v>2140</v>
      </c>
      <c r="R81" s="2587"/>
      <c r="S81" s="2045"/>
      <c r="T81" s="2045"/>
      <c r="U81" s="2045"/>
      <c r="V81" s="2045"/>
      <c r="W81" s="2045"/>
    </row>
    <row r="82" spans="1:23" ht="15" customHeight="1">
      <c r="A82" s="2045"/>
      <c r="B82" s="2258"/>
      <c r="C82" s="52"/>
      <c r="D82" s="2304"/>
      <c r="E82" s="2304"/>
      <c r="F82" s="2226" t="str">
        <f t="shared" si="8"/>
        <v/>
      </c>
      <c r="G82" s="2236" t="str">
        <f>IF(ISTEXT(B82),B82,IF(B82="","",(B82/B23)*M20))</f>
        <v/>
      </c>
      <c r="H82" s="2208"/>
      <c r="I82" s="2235" t="str">
        <f>IF(ISTEXT(B82),B82,IF(B82="","",B82/B70))</f>
        <v/>
      </c>
      <c r="J82" s="2217"/>
      <c r="K82" s="2217"/>
      <c r="L82" s="2217"/>
      <c r="M82" s="2217"/>
      <c r="N82" s="2218"/>
      <c r="O82" s="584"/>
      <c r="Q82" s="2588" t="s">
        <v>2140</v>
      </c>
      <c r="R82" s="2587"/>
      <c r="S82" s="2045"/>
      <c r="T82" s="2045"/>
      <c r="U82" s="2045"/>
      <c r="V82" s="2045"/>
      <c r="W82" s="2045"/>
    </row>
    <row r="83" spans="1:23" ht="15" customHeight="1">
      <c r="A83" s="2045"/>
      <c r="B83" s="2258"/>
      <c r="C83" s="52"/>
      <c r="D83" s="2304"/>
      <c r="E83" s="2304"/>
      <c r="F83" s="2226" t="str">
        <f t="shared" si="8"/>
        <v/>
      </c>
      <c r="G83" s="2236" t="str">
        <f>IF(ISTEXT(B83),B83,IF(B83="","",(B83/B23)*M20))</f>
        <v/>
      </c>
      <c r="H83" s="2208"/>
      <c r="I83" s="2235" t="str">
        <f>IF(ISTEXT(B83),B83,IF(B83="","",B83/B70))</f>
        <v/>
      </c>
      <c r="J83" s="2217"/>
      <c r="K83" s="2217"/>
      <c r="L83" s="2217"/>
      <c r="M83" s="2217"/>
      <c r="N83" s="2218"/>
      <c r="O83" s="584"/>
      <c r="Q83" s="2588" t="s">
        <v>2140</v>
      </c>
      <c r="R83" s="2587"/>
      <c r="S83" s="2045"/>
      <c r="T83" s="2045"/>
      <c r="U83" s="2045"/>
      <c r="V83" s="2045"/>
      <c r="W83" s="2045"/>
    </row>
    <row r="84" spans="1:23" ht="15" customHeight="1">
      <c r="A84" s="2045"/>
      <c r="B84" s="2258"/>
      <c r="C84" s="52"/>
      <c r="D84" s="2304"/>
      <c r="E84" s="2304"/>
      <c r="F84" s="2226" t="str">
        <f t="shared" si="8"/>
        <v/>
      </c>
      <c r="G84" s="2236" t="str">
        <f>IF(ISTEXT(B84),B84,IF(B84="","",(B84/B23)*M20))</f>
        <v/>
      </c>
      <c r="H84" s="2208"/>
      <c r="I84" s="2235" t="str">
        <f>IF(ISTEXT(B84),B84,IF(B84="","",B84/B70))</f>
        <v/>
      </c>
      <c r="J84" s="2217"/>
      <c r="K84" s="2217"/>
      <c r="L84" s="2217"/>
      <c r="M84" s="2217"/>
      <c r="N84" s="2218"/>
      <c r="O84" s="584"/>
      <c r="Q84" s="2586" t="s">
        <v>2139</v>
      </c>
      <c r="R84" s="2586"/>
      <c r="S84" s="2586"/>
      <c r="T84" s="2586"/>
    </row>
    <row r="85" spans="1:23" ht="15" customHeight="1">
      <c r="A85" s="2045"/>
      <c r="B85" s="2172"/>
      <c r="C85" s="2220"/>
      <c r="D85" s="2292"/>
      <c r="E85" s="2294" t="s">
        <v>1928</v>
      </c>
      <c r="F85" s="2293">
        <f>F70/M20</f>
        <v>8.0000000000000002E-3</v>
      </c>
      <c r="G85" s="2293">
        <f>G70/M20</f>
        <v>8.0000000000000002E-3</v>
      </c>
      <c r="H85" s="292" t="s">
        <v>11</v>
      </c>
      <c r="I85" s="2223"/>
      <c r="J85" s="2224"/>
      <c r="K85" s="2221"/>
      <c r="L85" s="2221"/>
      <c r="M85" s="2221"/>
      <c r="N85" s="2225"/>
      <c r="O85" s="584"/>
      <c r="Q85" s="2586" t="s">
        <v>2139</v>
      </c>
      <c r="R85" s="2586"/>
      <c r="S85" s="2586"/>
      <c r="T85" s="2586"/>
    </row>
    <row r="86" spans="1:23" ht="15" customHeight="1">
      <c r="A86" s="2045"/>
      <c r="B86" s="2260" t="s">
        <v>1016</v>
      </c>
      <c r="C86" s="428"/>
      <c r="D86" s="428"/>
      <c r="E86" s="428"/>
      <c r="F86" s="2242" t="s">
        <v>961</v>
      </c>
      <c r="G86" s="3538" t="s">
        <v>297</v>
      </c>
      <c r="H86" s="3539"/>
      <c r="I86" s="3540"/>
      <c r="J86" s="2212"/>
      <c r="K86" s="2212"/>
      <c r="L86" s="2212"/>
      <c r="M86" s="2212"/>
      <c r="N86" s="2243"/>
      <c r="O86" s="2040"/>
      <c r="Q86" s="2586" t="s">
        <v>2139</v>
      </c>
      <c r="R86" s="2586"/>
      <c r="S86" s="2586"/>
      <c r="T86" s="2586"/>
      <c r="U86" s="2045"/>
      <c r="V86" s="2045"/>
      <c r="W86" s="2045"/>
    </row>
    <row r="87" spans="1:23" ht="15" customHeight="1">
      <c r="A87" s="2045"/>
      <c r="B87" s="2260" t="s">
        <v>1914</v>
      </c>
      <c r="C87" s="592"/>
      <c r="D87" s="13"/>
      <c r="E87" s="13"/>
      <c r="F87" s="2289" t="s">
        <v>1927</v>
      </c>
      <c r="G87" s="2290">
        <f>G88-F88</f>
        <v>34.300000000000011</v>
      </c>
      <c r="H87" s="2291" t="s">
        <v>11</v>
      </c>
      <c r="I87" s="38"/>
      <c r="J87" s="2217"/>
      <c r="K87" s="2217"/>
      <c r="L87" s="2217"/>
      <c r="M87" s="2217"/>
      <c r="N87" s="2219"/>
      <c r="O87" s="2040"/>
      <c r="Q87" s="2586" t="s">
        <v>2139</v>
      </c>
      <c r="R87" s="2586"/>
      <c r="S87" s="2586"/>
      <c r="T87" s="2586"/>
      <c r="U87" s="2045"/>
      <c r="V87" s="2045"/>
      <c r="W87" s="2045"/>
    </row>
    <row r="88" spans="1:23" ht="15" customHeight="1">
      <c r="A88" s="2045"/>
      <c r="B88" s="2259">
        <f>SUM(B89:B102)</f>
        <v>8.3000000000000007</v>
      </c>
      <c r="C88" s="592"/>
      <c r="D88" s="50" t="s">
        <v>348</v>
      </c>
      <c r="E88" s="13"/>
      <c r="F88" s="2238">
        <f>SUM(F89:F102)</f>
        <v>256.2</v>
      </c>
      <c r="G88" s="2239">
        <f>SUM(G89:G102)</f>
        <v>290.5</v>
      </c>
      <c r="H88" s="292" t="s">
        <v>11</v>
      </c>
      <c r="I88" s="2206"/>
      <c r="J88" s="2217"/>
      <c r="K88" s="2217" t="s">
        <v>1009</v>
      </c>
      <c r="L88" s="2217"/>
      <c r="M88" s="2217"/>
      <c r="N88" s="2218"/>
      <c r="O88" s="2040"/>
      <c r="Q88" s="2586" t="s">
        <v>2139</v>
      </c>
      <c r="R88" s="2586"/>
      <c r="S88" s="2586"/>
      <c r="T88" s="2586"/>
      <c r="U88" s="2045"/>
      <c r="V88" s="2045"/>
      <c r="W88" s="2045"/>
    </row>
    <row r="89" spans="1:23" ht="15" customHeight="1">
      <c r="A89" s="2045"/>
      <c r="B89" s="2258">
        <v>2.2999999999999998</v>
      </c>
      <c r="C89" s="52">
        <v>10</v>
      </c>
      <c r="D89" s="45" t="s">
        <v>349</v>
      </c>
      <c r="E89" s="17"/>
      <c r="F89" s="2226">
        <f t="shared" ref="F89:F92" si="9">IF(ISTEXT(B89),B89,IF(B89="","",IF(C89="",G89,G89-(G89*C89%))))</f>
        <v>72.45</v>
      </c>
      <c r="G89" s="2236">
        <f>IF(ISTEXT(B89),B89,IF(B89="","",(B89/B23)*M20))</f>
        <v>80.5</v>
      </c>
      <c r="H89" s="2208" t="s">
        <v>11</v>
      </c>
      <c r="I89" s="2235">
        <f>IF(ISTEXT(B89),B89,IF(B89="","",B89/B88))</f>
        <v>0.27710843373493971</v>
      </c>
      <c r="J89" s="2217"/>
      <c r="K89" s="2217"/>
      <c r="L89" s="2217"/>
      <c r="M89" s="2217"/>
      <c r="N89" s="2218"/>
      <c r="O89" s="2040"/>
      <c r="Q89" s="2586" t="s">
        <v>2139</v>
      </c>
      <c r="R89" s="2586"/>
      <c r="S89" s="2586"/>
      <c r="T89" s="2586"/>
      <c r="U89" s="2045"/>
      <c r="V89" s="2045"/>
      <c r="W89" s="2045"/>
    </row>
    <row r="90" spans="1:23" ht="15" customHeight="1">
      <c r="A90" s="2045"/>
      <c r="B90" s="2258">
        <v>3</v>
      </c>
      <c r="C90" s="52">
        <v>25</v>
      </c>
      <c r="D90" s="2304" t="s">
        <v>350</v>
      </c>
      <c r="E90" s="2304"/>
      <c r="F90" s="2226">
        <f t="shared" si="9"/>
        <v>78.75</v>
      </c>
      <c r="G90" s="2236">
        <f>IF(ISTEXT(B90),B90,IF(B90="","",(B90/B23)*M20))</f>
        <v>105</v>
      </c>
      <c r="H90" s="2208" t="s">
        <v>11</v>
      </c>
      <c r="I90" s="2235">
        <f>IF(ISTEXT(B90),B90,IF(B90="","",B90/B88))</f>
        <v>0.36144578313253006</v>
      </c>
      <c r="J90" s="2217"/>
      <c r="K90" s="2217"/>
      <c r="L90" s="2217"/>
      <c r="M90" s="2217"/>
      <c r="N90" s="2218"/>
      <c r="O90" s="3"/>
      <c r="Q90" s="2586" t="s">
        <v>2139</v>
      </c>
      <c r="R90" s="2586"/>
      <c r="S90" s="2586"/>
      <c r="T90" s="2586"/>
      <c r="U90" s="2045"/>
      <c r="V90" s="2045"/>
      <c r="W90" s="2045"/>
    </row>
    <row r="91" spans="1:23" ht="15" customHeight="1">
      <c r="A91" s="2045"/>
      <c r="B91" s="2258">
        <v>3</v>
      </c>
      <c r="C91" s="52"/>
      <c r="D91" s="2304" t="s">
        <v>351</v>
      </c>
      <c r="E91" s="2304"/>
      <c r="F91" s="2226">
        <f t="shared" si="9"/>
        <v>105</v>
      </c>
      <c r="G91" s="2236">
        <f>IF(ISTEXT(B91),B91,IF(B91="","",(B91/B23)*M20))</f>
        <v>105</v>
      </c>
      <c r="H91" s="2208" t="s">
        <v>11</v>
      </c>
      <c r="I91" s="2235">
        <f>IF(ISTEXT(B91),B91,IF(B91="","",B91/B88))</f>
        <v>0.36144578313253006</v>
      </c>
      <c r="J91" s="2217"/>
      <c r="K91" s="2217"/>
      <c r="L91" s="2217"/>
      <c r="M91" s="2217"/>
      <c r="N91" s="2218"/>
      <c r="O91" s="584"/>
      <c r="Q91" s="2588" t="s">
        <v>2140</v>
      </c>
      <c r="R91" s="2587"/>
      <c r="S91" s="2045"/>
      <c r="T91" s="2045"/>
      <c r="U91" s="2045"/>
      <c r="V91" s="2045"/>
      <c r="W91" s="2045"/>
    </row>
    <row r="92" spans="1:23" ht="15" customHeight="1">
      <c r="A92" s="2045"/>
      <c r="B92" s="2258"/>
      <c r="C92" s="52"/>
      <c r="D92" s="2304"/>
      <c r="E92" s="2304"/>
      <c r="F92" s="2226" t="str">
        <f t="shared" si="9"/>
        <v/>
      </c>
      <c r="G92" s="2236" t="str">
        <f>IF(ISTEXT(B92),B92,IF(B92="","",(B92/B23)*M20))</f>
        <v/>
      </c>
      <c r="H92" s="2208"/>
      <c r="I92" s="2235" t="str">
        <f>IF(ISTEXT(B92),B92,IF(B92="","",B92/B88))</f>
        <v/>
      </c>
      <c r="J92" s="2217"/>
      <c r="K92" s="2217"/>
      <c r="L92" s="2217"/>
      <c r="M92" s="2217"/>
      <c r="N92" s="2218"/>
      <c r="O92" s="584"/>
      <c r="Q92" s="2588" t="s">
        <v>2140</v>
      </c>
      <c r="R92" s="2587"/>
      <c r="S92" s="2045"/>
      <c r="T92" s="2045"/>
      <c r="U92" s="2045"/>
      <c r="V92" s="2045"/>
      <c r="W92" s="2045"/>
    </row>
    <row r="93" spans="1:23" ht="15" customHeight="1">
      <c r="A93" s="2045"/>
      <c r="B93" s="2258"/>
      <c r="C93" s="52"/>
      <c r="D93" s="2304"/>
      <c r="E93" s="2304"/>
      <c r="F93" s="2226" t="str">
        <f t="shared" ref="F93" si="10">IF(ISTEXT(B93),B93,IF(B93="","",IF(C93="",G93,G93-(G93*C93%))))</f>
        <v/>
      </c>
      <c r="G93" s="2236" t="str">
        <f>IF(ISTEXT(B93),B93,IF(B93="","",(B93/B23)*M20))</f>
        <v/>
      </c>
      <c r="H93" s="2208"/>
      <c r="I93" s="2235" t="str">
        <f>IF(ISTEXT(B93),B93,IF(B93="","",B93/B88))</f>
        <v/>
      </c>
      <c r="J93" s="2217"/>
      <c r="K93" s="2217"/>
      <c r="L93" s="2217"/>
      <c r="M93" s="2217"/>
      <c r="N93" s="2218"/>
      <c r="O93" s="584"/>
      <c r="Q93" s="2588" t="s">
        <v>2140</v>
      </c>
      <c r="R93" s="2587"/>
      <c r="S93" s="2045"/>
      <c r="T93" s="2045"/>
      <c r="U93" s="2045"/>
      <c r="V93" s="2045"/>
      <c r="W93" s="2045"/>
    </row>
    <row r="94" spans="1:23" ht="15" customHeight="1">
      <c r="A94" s="2045"/>
      <c r="B94" s="2258"/>
      <c r="C94" s="52"/>
      <c r="D94" s="2304"/>
      <c r="E94" s="2304"/>
      <c r="F94" s="2226" t="str">
        <f t="shared" ref="F94:F102" si="11">IF(ISTEXT(B94),B94,IF(B94="","",IF(C94="",G94,G94-(G94*C94%))))</f>
        <v/>
      </c>
      <c r="G94" s="2236" t="str">
        <f>IF(ISTEXT(B94),B94,IF(B94="","",(B94/B23)*M20))</f>
        <v/>
      </c>
      <c r="H94" s="2208"/>
      <c r="I94" s="2235" t="str">
        <f>IF(ISTEXT(B94),B94,IF(B94="","",B94/B88))</f>
        <v/>
      </c>
      <c r="J94" s="2217"/>
      <c r="K94" s="2217"/>
      <c r="L94" s="2217"/>
      <c r="M94" s="2217"/>
      <c r="N94" s="2218"/>
      <c r="O94" s="584"/>
      <c r="Q94" s="2588" t="s">
        <v>2140</v>
      </c>
      <c r="R94" s="2587"/>
      <c r="S94" s="2045"/>
      <c r="T94" s="2045"/>
      <c r="U94" s="2045"/>
      <c r="V94" s="2045"/>
      <c r="W94" s="2045"/>
    </row>
    <row r="95" spans="1:23" ht="15" customHeight="1">
      <c r="A95" s="2045"/>
      <c r="B95" s="2258"/>
      <c r="C95" s="52"/>
      <c r="D95" s="2304"/>
      <c r="E95" s="2304"/>
      <c r="F95" s="2226" t="str">
        <f t="shared" si="11"/>
        <v/>
      </c>
      <c r="G95" s="2236" t="str">
        <f>IF(ISTEXT(B95),B95,IF(B95="","",(B95/B23)*M20))</f>
        <v/>
      </c>
      <c r="H95" s="2208"/>
      <c r="I95" s="2235" t="str">
        <f>IF(ISTEXT(B95),B95,IF(B95="","",B95/B88))</f>
        <v/>
      </c>
      <c r="J95" s="2217"/>
      <c r="K95" s="2217"/>
      <c r="L95" s="2217"/>
      <c r="M95" s="2217"/>
      <c r="N95" s="2218"/>
      <c r="O95" s="584"/>
      <c r="Q95" s="2588" t="s">
        <v>2140</v>
      </c>
      <c r="R95" s="2587"/>
      <c r="S95" s="2045"/>
      <c r="T95" s="2045"/>
      <c r="U95" s="2045"/>
      <c r="V95" s="2045"/>
      <c r="W95" s="2045"/>
    </row>
    <row r="96" spans="1:23" ht="15" customHeight="1">
      <c r="A96" s="2045"/>
      <c r="B96" s="2258"/>
      <c r="C96" s="52"/>
      <c r="D96" s="2304"/>
      <c r="E96" s="2304"/>
      <c r="F96" s="2226" t="str">
        <f t="shared" si="11"/>
        <v/>
      </c>
      <c r="G96" s="2236" t="str">
        <f>IF(ISTEXT(B96),B96,IF(B96="","",(B96/B23)*M20))</f>
        <v/>
      </c>
      <c r="H96" s="2208"/>
      <c r="I96" s="2235" t="str">
        <f>IF(ISTEXT(B96),B96,IF(B96="","",B96/B88))</f>
        <v/>
      </c>
      <c r="J96" s="2217"/>
      <c r="K96" s="2217"/>
      <c r="L96" s="2217"/>
      <c r="M96" s="2217"/>
      <c r="N96" s="2218"/>
      <c r="O96" s="584"/>
      <c r="Q96" s="2588" t="s">
        <v>2140</v>
      </c>
      <c r="R96" s="2587"/>
      <c r="S96" s="2045"/>
      <c r="T96" s="2045"/>
      <c r="U96" s="2045"/>
      <c r="V96" s="2045"/>
      <c r="W96" s="2045"/>
    </row>
    <row r="97" spans="1:23" ht="15" customHeight="1">
      <c r="A97" s="2045"/>
      <c r="B97" s="2258"/>
      <c r="C97" s="52"/>
      <c r="D97" s="2304"/>
      <c r="E97" s="2304"/>
      <c r="F97" s="2226" t="str">
        <f t="shared" si="11"/>
        <v/>
      </c>
      <c r="G97" s="2236" t="str">
        <f>IF(ISTEXT(B97),B97,IF(B97="","",(B97/B23)*M20))</f>
        <v/>
      </c>
      <c r="H97" s="2208"/>
      <c r="I97" s="2235" t="str">
        <f>IF(ISTEXT(B97),B97,IF(B97="","",B97/B88))</f>
        <v/>
      </c>
      <c r="J97" s="2217"/>
      <c r="K97" s="2217"/>
      <c r="L97" s="2217"/>
      <c r="M97" s="2217"/>
      <c r="N97" s="2218"/>
      <c r="O97" s="584"/>
      <c r="Q97" s="2588" t="s">
        <v>2140</v>
      </c>
      <c r="R97" s="2587"/>
      <c r="S97" s="2045"/>
      <c r="T97" s="2045"/>
      <c r="U97" s="2045"/>
      <c r="V97" s="2045"/>
      <c r="W97" s="2045"/>
    </row>
    <row r="98" spans="1:23" ht="15" customHeight="1">
      <c r="A98" s="2045"/>
      <c r="B98" s="2258"/>
      <c r="C98" s="52"/>
      <c r="D98" s="2304"/>
      <c r="E98" s="2304"/>
      <c r="F98" s="2226" t="str">
        <f t="shared" si="11"/>
        <v/>
      </c>
      <c r="G98" s="2236" t="str">
        <f>IF(ISTEXT(B98),B98,IF(B98="","",(B98/B23)*M20))</f>
        <v/>
      </c>
      <c r="H98" s="2208"/>
      <c r="I98" s="2235" t="str">
        <f>IF(ISTEXT(B98),B98,IF(B98="","",B98/B88))</f>
        <v/>
      </c>
      <c r="J98" s="2217"/>
      <c r="K98" s="2217"/>
      <c r="L98" s="2217"/>
      <c r="M98" s="2217"/>
      <c r="N98" s="2218"/>
      <c r="O98" s="584"/>
      <c r="Q98" s="2588" t="s">
        <v>2140</v>
      </c>
      <c r="R98" s="2587"/>
      <c r="S98" s="2045"/>
      <c r="T98" s="2045"/>
      <c r="U98" s="2045"/>
      <c r="V98" s="2045"/>
      <c r="W98" s="2045"/>
    </row>
    <row r="99" spans="1:23" ht="15" customHeight="1">
      <c r="A99" s="2045"/>
      <c r="B99" s="2258"/>
      <c r="C99" s="52"/>
      <c r="D99" s="2304"/>
      <c r="E99" s="2304"/>
      <c r="F99" s="2226" t="str">
        <f t="shared" si="11"/>
        <v/>
      </c>
      <c r="G99" s="2236" t="str">
        <f>IF(ISTEXT(B99),B99,IF(B99="","",(B99/B23)*M20))</f>
        <v/>
      </c>
      <c r="H99" s="2208"/>
      <c r="I99" s="2235" t="str">
        <f>IF(ISTEXT(B99),B99,IF(B99="","",B99/B88))</f>
        <v/>
      </c>
      <c r="J99" s="2217"/>
      <c r="K99" s="2217"/>
      <c r="L99" s="2217"/>
      <c r="M99" s="2217"/>
      <c r="N99" s="2218"/>
      <c r="O99" s="584"/>
      <c r="Q99" s="2588" t="s">
        <v>2140</v>
      </c>
      <c r="R99" s="2587"/>
      <c r="S99" s="2045"/>
      <c r="T99" s="2045"/>
      <c r="U99" s="2045"/>
      <c r="V99" s="2045"/>
      <c r="W99" s="2045"/>
    </row>
    <row r="100" spans="1:23" ht="15" customHeight="1">
      <c r="A100" s="2045"/>
      <c r="B100" s="2258"/>
      <c r="C100" s="52"/>
      <c r="D100" s="2304"/>
      <c r="E100" s="2304"/>
      <c r="F100" s="2226" t="str">
        <f t="shared" si="11"/>
        <v/>
      </c>
      <c r="G100" s="2236" t="str">
        <f>IF(ISTEXT(B100),B100,IF(B100="","",(B100/B23)*M20))</f>
        <v/>
      </c>
      <c r="H100" s="2208"/>
      <c r="I100" s="2235" t="str">
        <f>IF(ISTEXT(B100),B100,IF(B100="","",B100/B88))</f>
        <v/>
      </c>
      <c r="J100" s="2217"/>
      <c r="K100" s="2217"/>
      <c r="L100" s="2217"/>
      <c r="M100" s="2217"/>
      <c r="N100" s="2218"/>
      <c r="O100" s="584"/>
      <c r="Q100" s="2588" t="s">
        <v>2140</v>
      </c>
      <c r="R100" s="2587"/>
      <c r="S100" s="2045"/>
      <c r="T100" s="2045"/>
      <c r="U100" s="2045"/>
      <c r="V100" s="2045"/>
      <c r="W100" s="2045"/>
    </row>
    <row r="101" spans="1:23" ht="15" customHeight="1">
      <c r="A101" s="2045"/>
      <c r="B101" s="2258"/>
      <c r="C101" s="52"/>
      <c r="D101" s="2304"/>
      <c r="E101" s="2304"/>
      <c r="F101" s="2226" t="str">
        <f t="shared" si="11"/>
        <v/>
      </c>
      <c r="G101" s="2236" t="str">
        <f>IF(ISTEXT(B101),B101,IF(B101="","",(B101/B23)*M20))</f>
        <v/>
      </c>
      <c r="H101" s="2208"/>
      <c r="I101" s="2235" t="str">
        <f>IF(ISTEXT(B101),B101,IF(B101="","",B101/B88))</f>
        <v/>
      </c>
      <c r="J101" s="2217"/>
      <c r="K101" s="2217"/>
      <c r="L101" s="2217"/>
      <c r="M101" s="2217"/>
      <c r="N101" s="2218"/>
      <c r="O101" s="584"/>
      <c r="Q101" s="2588" t="s">
        <v>2140</v>
      </c>
      <c r="R101" s="2587"/>
      <c r="S101" s="2045"/>
      <c r="T101" s="2045"/>
      <c r="U101" s="2045"/>
      <c r="V101" s="2045"/>
      <c r="W101" s="2045"/>
    </row>
    <row r="102" spans="1:23" ht="15" customHeight="1">
      <c r="A102" s="2045"/>
      <c r="B102" s="2258"/>
      <c r="C102" s="52"/>
      <c r="D102" s="2304"/>
      <c r="E102" s="2304"/>
      <c r="F102" s="2226" t="str">
        <f t="shared" si="11"/>
        <v/>
      </c>
      <c r="G102" s="2236" t="str">
        <f>IF(ISTEXT(B102),B102,IF(B102="","",(B102/B23)*M20))</f>
        <v/>
      </c>
      <c r="H102" s="2208"/>
      <c r="I102" s="2235" t="str">
        <f>IF(ISTEXT(B102),B102,IF(B102="","",B102/B88))</f>
        <v/>
      </c>
      <c r="J102" s="2217"/>
      <c r="K102" s="2217"/>
      <c r="L102" s="2217"/>
      <c r="M102" s="2217"/>
      <c r="N102" s="2218"/>
      <c r="O102" s="584"/>
      <c r="Q102" s="2586" t="s">
        <v>2139</v>
      </c>
      <c r="R102" s="2586"/>
      <c r="S102" s="2586"/>
      <c r="T102" s="2586"/>
      <c r="U102" s="2045"/>
    </row>
    <row r="103" spans="1:23" ht="15" customHeight="1" thickBot="1">
      <c r="A103" s="2045"/>
      <c r="B103" s="2295"/>
      <c r="C103" s="2246"/>
      <c r="D103" s="2296"/>
      <c r="E103" s="2297" t="s">
        <v>1928</v>
      </c>
      <c r="F103" s="2298">
        <f>F88/M20</f>
        <v>7.3200000000000001E-2</v>
      </c>
      <c r="G103" s="2298">
        <f>G88/M20</f>
        <v>8.3000000000000004E-2</v>
      </c>
      <c r="H103" s="2299" t="s">
        <v>11</v>
      </c>
      <c r="I103" s="2249"/>
      <c r="J103" s="2250"/>
      <c r="K103" s="2247"/>
      <c r="L103" s="2247"/>
      <c r="M103" s="2247"/>
      <c r="N103" s="2251"/>
      <c r="O103" s="584"/>
      <c r="Q103" s="2586" t="s">
        <v>2139</v>
      </c>
      <c r="R103" s="2586"/>
      <c r="S103" s="2586"/>
      <c r="T103" s="2586"/>
      <c r="U103" s="2045"/>
    </row>
    <row r="104" spans="1:23" ht="12" customHeight="1">
      <c r="A104" s="2045"/>
      <c r="B104" s="663"/>
      <c r="C104" s="40"/>
      <c r="D104" s="2304"/>
      <c r="E104" s="2304"/>
      <c r="F104" s="29"/>
      <c r="G104" s="2304"/>
      <c r="H104" s="2304"/>
      <c r="I104" s="18"/>
      <c r="J104" s="39"/>
      <c r="K104" s="2304"/>
      <c r="L104" s="2304"/>
      <c r="M104" s="2304"/>
      <c r="N104" s="2305"/>
      <c r="O104" s="584"/>
      <c r="Q104" s="2586" t="s">
        <v>2139</v>
      </c>
      <c r="R104" s="2586"/>
      <c r="S104" s="2586"/>
      <c r="T104" s="2586"/>
      <c r="U104" s="2045"/>
    </row>
    <row r="105" spans="1:23" ht="20.25" customHeight="1">
      <c r="A105" s="2045"/>
      <c r="B105" s="663"/>
      <c r="C105" s="47" t="s">
        <v>313</v>
      </c>
      <c r="D105" s="47"/>
      <c r="E105" s="2304"/>
      <c r="F105" s="29"/>
      <c r="G105" s="2304"/>
      <c r="H105" s="2304"/>
      <c r="I105" s="18"/>
      <c r="J105" s="39"/>
      <c r="K105" s="2304"/>
      <c r="L105" s="2304"/>
      <c r="M105" s="2304"/>
      <c r="N105" s="627"/>
      <c r="O105" s="584"/>
      <c r="Q105" s="2586" t="s">
        <v>2139</v>
      </c>
      <c r="R105" s="2586"/>
      <c r="S105" s="2586"/>
      <c r="T105" s="2586"/>
      <c r="U105" s="2045"/>
    </row>
    <row r="106" spans="1:23" ht="12" customHeight="1">
      <c r="A106" s="2045"/>
      <c r="B106" s="663"/>
      <c r="C106" s="40"/>
      <c r="D106" s="2304"/>
      <c r="E106" s="2304"/>
      <c r="F106" s="29"/>
      <c r="G106" s="2304"/>
      <c r="H106" s="2304"/>
      <c r="I106" s="18"/>
      <c r="J106" s="39"/>
      <c r="K106" s="2304"/>
      <c r="L106" s="2304"/>
      <c r="M106" s="2304"/>
      <c r="N106" s="627"/>
      <c r="O106" s="584"/>
      <c r="Q106" s="2586" t="s">
        <v>2139</v>
      </c>
      <c r="R106" s="2586"/>
      <c r="S106" s="2586"/>
      <c r="T106" s="2586"/>
      <c r="U106" s="2045"/>
    </row>
    <row r="107" spans="1:23" ht="12" customHeight="1">
      <c r="A107" s="2045"/>
      <c r="B107" s="663"/>
      <c r="C107" s="48" t="s">
        <v>1908</v>
      </c>
      <c r="D107" s="37"/>
      <c r="E107" s="2304"/>
      <c r="F107" s="29"/>
      <c r="G107" s="2304"/>
      <c r="H107" s="2304"/>
      <c r="I107" s="18"/>
      <c r="J107" s="39"/>
      <c r="K107" s="2304"/>
      <c r="L107" s="2304"/>
      <c r="M107" s="2304"/>
      <c r="N107" s="627"/>
      <c r="O107" s="584"/>
      <c r="Q107" s="2586" t="s">
        <v>2139</v>
      </c>
      <c r="R107" s="2586"/>
      <c r="S107" s="2586"/>
      <c r="T107" s="2586"/>
      <c r="U107" s="2045"/>
    </row>
    <row r="108" spans="1:23" ht="12" customHeight="1">
      <c r="A108" s="2045"/>
      <c r="B108" s="663"/>
      <c r="C108" s="20" t="s">
        <v>32</v>
      </c>
      <c r="D108" s="292"/>
      <c r="E108" s="292"/>
      <c r="F108" s="292"/>
      <c r="G108" s="292"/>
      <c r="H108" s="292"/>
      <c r="I108" s="292"/>
      <c r="J108" s="292"/>
      <c r="K108" s="292"/>
      <c r="L108" s="292"/>
      <c r="M108" s="292"/>
      <c r="N108" s="2253"/>
      <c r="O108" s="584"/>
      <c r="Q108" s="2588" t="s">
        <v>2140</v>
      </c>
      <c r="R108" s="2587"/>
      <c r="S108" s="2045"/>
      <c r="T108" s="2045"/>
      <c r="U108" s="2045"/>
    </row>
    <row r="109" spans="1:23" ht="12" customHeight="1">
      <c r="A109" s="2045"/>
      <c r="B109" s="663"/>
      <c r="C109" s="20" t="s">
        <v>42</v>
      </c>
      <c r="D109" s="292"/>
      <c r="E109" s="292"/>
      <c r="F109" s="292"/>
      <c r="G109" s="292"/>
      <c r="H109" s="292"/>
      <c r="I109" s="292"/>
      <c r="J109" s="292"/>
      <c r="K109" s="292"/>
      <c r="L109" s="292"/>
      <c r="M109" s="292"/>
      <c r="N109" s="2253"/>
      <c r="O109" s="584"/>
      <c r="Q109" s="2588" t="s">
        <v>2140</v>
      </c>
      <c r="R109" s="2587"/>
      <c r="S109" s="2045"/>
      <c r="T109" s="2045"/>
      <c r="U109" s="2045"/>
    </row>
    <row r="110" spans="1:23" ht="12" customHeight="1">
      <c r="A110" s="2045"/>
      <c r="B110" s="663"/>
      <c r="C110" s="20" t="s">
        <v>52</v>
      </c>
      <c r="D110" s="292"/>
      <c r="E110" s="292"/>
      <c r="F110" s="292"/>
      <c r="G110" s="292"/>
      <c r="H110" s="292"/>
      <c r="I110" s="292"/>
      <c r="J110" s="292"/>
      <c r="K110" s="292"/>
      <c r="L110" s="292"/>
      <c r="M110" s="292"/>
      <c r="N110" s="2253"/>
      <c r="O110" s="584"/>
      <c r="Q110" s="2588" t="s">
        <v>2140</v>
      </c>
      <c r="R110" s="2587"/>
      <c r="S110" s="2045"/>
      <c r="T110" s="2045"/>
      <c r="U110" s="2045"/>
    </row>
    <row r="111" spans="1:23" ht="12" customHeight="1">
      <c r="A111" s="2045"/>
      <c r="B111" s="663"/>
      <c r="C111" s="20" t="s">
        <v>61</v>
      </c>
      <c r="D111" s="292"/>
      <c r="E111" s="292"/>
      <c r="F111" s="292"/>
      <c r="G111" s="292"/>
      <c r="H111" s="292"/>
      <c r="I111" s="292"/>
      <c r="J111" s="292"/>
      <c r="K111" s="292"/>
      <c r="L111" s="292"/>
      <c r="M111" s="292"/>
      <c r="N111" s="2253"/>
      <c r="O111" s="584"/>
      <c r="Q111" s="2588" t="s">
        <v>2140</v>
      </c>
      <c r="R111" s="2587"/>
      <c r="S111" s="2045"/>
      <c r="T111" s="2045"/>
      <c r="U111" s="2045"/>
    </row>
    <row r="112" spans="1:23" ht="12" customHeight="1">
      <c r="A112" s="2045"/>
      <c r="B112" s="663"/>
      <c r="C112" s="20" t="s">
        <v>69</v>
      </c>
      <c r="D112" s="292"/>
      <c r="E112" s="292"/>
      <c r="F112" s="292"/>
      <c r="G112" s="292"/>
      <c r="H112" s="292"/>
      <c r="I112" s="292"/>
      <c r="J112" s="292"/>
      <c r="K112" s="292"/>
      <c r="L112" s="292"/>
      <c r="M112" s="292"/>
      <c r="N112" s="2253"/>
      <c r="O112" s="584"/>
      <c r="Q112" s="2588" t="s">
        <v>2140</v>
      </c>
      <c r="R112" s="2587"/>
      <c r="S112" s="2045"/>
      <c r="T112" s="2045"/>
      <c r="U112" s="2045"/>
    </row>
    <row r="113" spans="1:21" ht="12" customHeight="1">
      <c r="A113" s="2045"/>
      <c r="B113" s="663"/>
      <c r="C113" s="20" t="s">
        <v>78</v>
      </c>
      <c r="D113" s="292"/>
      <c r="E113" s="292"/>
      <c r="F113" s="292"/>
      <c r="G113" s="292"/>
      <c r="H113" s="292"/>
      <c r="I113" s="292"/>
      <c r="J113" s="292"/>
      <c r="K113" s="292"/>
      <c r="L113" s="292"/>
      <c r="M113" s="292"/>
      <c r="N113" s="2253"/>
      <c r="O113" s="584"/>
      <c r="Q113" s="2588" t="s">
        <v>2140</v>
      </c>
      <c r="R113" s="2587"/>
      <c r="S113" s="2045"/>
      <c r="T113" s="2045"/>
      <c r="U113" s="2045"/>
    </row>
    <row r="114" spans="1:21" ht="12" customHeight="1">
      <c r="A114" s="2045"/>
      <c r="B114" s="663"/>
      <c r="C114" s="20" t="s">
        <v>86</v>
      </c>
      <c r="D114" s="292"/>
      <c r="E114" s="292"/>
      <c r="F114" s="292"/>
      <c r="G114" s="292"/>
      <c r="H114" s="292"/>
      <c r="I114" s="292"/>
      <c r="J114" s="292"/>
      <c r="K114" s="292"/>
      <c r="L114" s="292"/>
      <c r="M114" s="292"/>
      <c r="N114" s="2253"/>
      <c r="O114" s="584"/>
      <c r="Q114" s="2588" t="s">
        <v>2140</v>
      </c>
      <c r="R114" s="2587"/>
      <c r="S114" s="2045"/>
      <c r="T114" s="2045"/>
      <c r="U114" s="2045"/>
    </row>
    <row r="115" spans="1:21" ht="12" customHeight="1">
      <c r="A115" s="2045"/>
      <c r="B115" s="663"/>
      <c r="C115" s="20" t="s">
        <v>96</v>
      </c>
      <c r="D115" s="292"/>
      <c r="E115" s="292"/>
      <c r="F115" s="292"/>
      <c r="G115" s="292"/>
      <c r="H115" s="292"/>
      <c r="I115" s="292"/>
      <c r="J115" s="292"/>
      <c r="K115" s="292"/>
      <c r="L115" s="292"/>
      <c r="M115" s="292"/>
      <c r="N115" s="2253"/>
      <c r="O115" s="584"/>
      <c r="Q115" s="2588" t="s">
        <v>2140</v>
      </c>
      <c r="R115" s="2587"/>
      <c r="S115" s="2045"/>
      <c r="T115" s="2045"/>
      <c r="U115" s="2045"/>
    </row>
    <row r="116" spans="1:21" ht="12" customHeight="1">
      <c r="A116" s="2045"/>
      <c r="B116" s="663"/>
      <c r="C116" s="20" t="s">
        <v>166</v>
      </c>
      <c r="D116" s="292"/>
      <c r="E116" s="292"/>
      <c r="F116" s="292"/>
      <c r="G116" s="292"/>
      <c r="H116" s="292"/>
      <c r="I116" s="292"/>
      <c r="J116" s="292"/>
      <c r="K116" s="292"/>
      <c r="L116" s="292"/>
      <c r="M116" s="292"/>
      <c r="N116" s="2253"/>
      <c r="O116" s="584"/>
      <c r="Q116" s="2588" t="s">
        <v>2140</v>
      </c>
      <c r="R116" s="2587"/>
      <c r="S116" s="2045"/>
      <c r="T116" s="2045"/>
      <c r="U116" s="2045"/>
    </row>
    <row r="117" spans="1:21" ht="12" customHeight="1">
      <c r="A117" s="2045"/>
      <c r="B117" s="663"/>
      <c r="C117" s="20" t="s">
        <v>174</v>
      </c>
      <c r="D117" s="292"/>
      <c r="E117" s="292"/>
      <c r="F117" s="292"/>
      <c r="G117" s="292"/>
      <c r="H117" s="292"/>
      <c r="I117" s="292"/>
      <c r="J117" s="292"/>
      <c r="K117" s="292"/>
      <c r="L117" s="292"/>
      <c r="M117" s="292"/>
      <c r="N117" s="2253"/>
      <c r="O117" s="584"/>
      <c r="Q117" s="2588" t="s">
        <v>2140</v>
      </c>
      <c r="R117" s="2587"/>
      <c r="S117" s="2045"/>
      <c r="T117" s="2045"/>
      <c r="U117" s="2045"/>
    </row>
    <row r="118" spans="1:21" ht="12" customHeight="1">
      <c r="A118" s="2045"/>
      <c r="B118" s="663"/>
      <c r="C118" s="40"/>
      <c r="D118" s="2304"/>
      <c r="E118" s="2304"/>
      <c r="F118" s="29"/>
      <c r="G118" s="2304"/>
      <c r="H118" s="2304"/>
      <c r="I118" s="18"/>
      <c r="J118" s="39"/>
      <c r="K118" s="2304"/>
      <c r="L118" s="2304"/>
      <c r="M118" s="2304"/>
      <c r="N118" s="627"/>
      <c r="O118" s="584"/>
      <c r="Q118" s="2588" t="s">
        <v>2140</v>
      </c>
      <c r="R118" s="2587"/>
      <c r="S118" s="2045"/>
      <c r="T118" s="2045"/>
      <c r="U118" s="2045"/>
    </row>
    <row r="119" spans="1:21" ht="12" customHeight="1">
      <c r="A119" s="2045"/>
      <c r="B119" s="663"/>
      <c r="C119" s="31" t="s">
        <v>1909</v>
      </c>
      <c r="D119" s="2304"/>
      <c r="E119" s="2304"/>
      <c r="F119" s="29"/>
      <c r="G119" s="2304"/>
      <c r="H119" s="2304"/>
      <c r="I119" s="18"/>
      <c r="J119" s="39"/>
      <c r="K119" s="2304"/>
      <c r="L119" s="2304"/>
      <c r="M119" s="2304"/>
      <c r="N119" s="627"/>
      <c r="O119" s="584"/>
      <c r="Q119" s="2588" t="s">
        <v>2140</v>
      </c>
      <c r="R119" s="2587"/>
      <c r="S119" s="2045"/>
      <c r="T119" s="2045"/>
      <c r="U119" s="2045"/>
    </row>
    <row r="120" spans="1:21" ht="12" customHeight="1">
      <c r="A120" s="2045"/>
      <c r="B120" s="663"/>
      <c r="C120" s="2252" t="s">
        <v>32</v>
      </c>
      <c r="D120" s="292"/>
      <c r="E120" s="292"/>
      <c r="F120" s="292"/>
      <c r="G120" s="292"/>
      <c r="H120" s="292"/>
      <c r="I120" s="292"/>
      <c r="J120" s="292"/>
      <c r="K120" s="292"/>
      <c r="L120" s="292"/>
      <c r="M120" s="292"/>
      <c r="N120" s="2253"/>
      <c r="O120" s="584"/>
      <c r="Q120" s="2588" t="s">
        <v>2140</v>
      </c>
      <c r="R120" s="2587"/>
      <c r="S120" s="2045"/>
      <c r="T120" s="2045"/>
      <c r="U120" s="2045"/>
    </row>
    <row r="121" spans="1:21" ht="12" customHeight="1">
      <c r="A121" s="2045"/>
      <c r="B121" s="663"/>
      <c r="C121" s="2252" t="s">
        <v>42</v>
      </c>
      <c r="D121" s="292"/>
      <c r="E121" s="292"/>
      <c r="F121" s="292"/>
      <c r="G121" s="292"/>
      <c r="H121" s="292"/>
      <c r="I121" s="292"/>
      <c r="J121" s="292"/>
      <c r="K121" s="292"/>
      <c r="L121" s="292"/>
      <c r="M121" s="292"/>
      <c r="N121" s="2253"/>
      <c r="O121" s="584"/>
      <c r="Q121" s="2588" t="s">
        <v>2140</v>
      </c>
      <c r="R121" s="2587"/>
      <c r="S121" s="2045"/>
      <c r="T121" s="2045"/>
      <c r="U121" s="2045"/>
    </row>
    <row r="122" spans="1:21" ht="12" customHeight="1">
      <c r="A122" s="2045"/>
      <c r="B122" s="663"/>
      <c r="C122" s="2252" t="s">
        <v>52</v>
      </c>
      <c r="D122" s="292"/>
      <c r="E122" s="292"/>
      <c r="F122" s="292"/>
      <c r="G122" s="292"/>
      <c r="H122" s="292"/>
      <c r="I122" s="292"/>
      <c r="J122" s="292"/>
      <c r="K122" s="292"/>
      <c r="L122" s="292"/>
      <c r="M122" s="292"/>
      <c r="N122" s="2253"/>
      <c r="O122" s="584"/>
      <c r="Q122" s="2588" t="s">
        <v>2140</v>
      </c>
      <c r="R122" s="2587"/>
      <c r="S122" s="2045"/>
      <c r="T122" s="2045"/>
      <c r="U122" s="2045"/>
    </row>
    <row r="123" spans="1:21" ht="12" customHeight="1">
      <c r="A123" s="2045"/>
      <c r="B123" s="663"/>
      <c r="C123" s="2252" t="s">
        <v>61</v>
      </c>
      <c r="D123" s="292"/>
      <c r="E123" s="292"/>
      <c r="F123" s="292"/>
      <c r="G123" s="292"/>
      <c r="H123" s="292"/>
      <c r="I123" s="292"/>
      <c r="J123" s="292"/>
      <c r="K123" s="292"/>
      <c r="L123" s="292"/>
      <c r="M123" s="292"/>
      <c r="N123" s="2253"/>
      <c r="O123" s="584"/>
      <c r="Q123" s="2588" t="s">
        <v>2140</v>
      </c>
      <c r="R123" s="2587"/>
      <c r="S123" s="2045"/>
      <c r="T123" s="2045"/>
      <c r="U123" s="2045"/>
    </row>
    <row r="124" spans="1:21" ht="12" customHeight="1">
      <c r="A124" s="2045"/>
      <c r="B124" s="663"/>
      <c r="C124" s="2252" t="s">
        <v>69</v>
      </c>
      <c r="D124" s="292"/>
      <c r="E124" s="292"/>
      <c r="F124" s="292"/>
      <c r="G124" s="292"/>
      <c r="H124" s="292"/>
      <c r="I124" s="292"/>
      <c r="J124" s="292"/>
      <c r="K124" s="292"/>
      <c r="L124" s="292"/>
      <c r="M124" s="292"/>
      <c r="N124" s="2253"/>
      <c r="O124" s="584"/>
      <c r="Q124" s="2588" t="s">
        <v>2140</v>
      </c>
      <c r="R124" s="2587"/>
      <c r="S124" s="2045"/>
      <c r="T124" s="2045"/>
      <c r="U124" s="2045"/>
    </row>
    <row r="125" spans="1:21" ht="12" customHeight="1">
      <c r="A125" s="2045"/>
      <c r="B125" s="663"/>
      <c r="C125" s="2252" t="s">
        <v>78</v>
      </c>
      <c r="D125" s="292"/>
      <c r="E125" s="292"/>
      <c r="F125" s="292"/>
      <c r="G125" s="292"/>
      <c r="H125" s="292"/>
      <c r="I125" s="292"/>
      <c r="J125" s="292"/>
      <c r="K125" s="292"/>
      <c r="L125" s="292"/>
      <c r="M125" s="292"/>
      <c r="N125" s="2253"/>
      <c r="O125" s="584"/>
      <c r="Q125" s="2588" t="s">
        <v>2140</v>
      </c>
      <c r="R125" s="2587"/>
      <c r="S125" s="2045"/>
      <c r="T125" s="2045"/>
      <c r="U125" s="2045"/>
    </row>
    <row r="126" spans="1:21" ht="12" customHeight="1">
      <c r="A126" s="2045"/>
      <c r="B126" s="663"/>
      <c r="C126" s="2252" t="s">
        <v>86</v>
      </c>
      <c r="D126" s="292"/>
      <c r="E126" s="292"/>
      <c r="F126" s="292"/>
      <c r="G126" s="292"/>
      <c r="H126" s="292"/>
      <c r="I126" s="292"/>
      <c r="J126" s="292"/>
      <c r="K126" s="292"/>
      <c r="L126" s="292"/>
      <c r="M126" s="292"/>
      <c r="N126" s="2253"/>
      <c r="O126" s="584"/>
      <c r="Q126" s="2588" t="s">
        <v>2140</v>
      </c>
      <c r="R126" s="2587"/>
      <c r="S126" s="2045"/>
      <c r="T126" s="2045"/>
      <c r="U126" s="2045"/>
    </row>
    <row r="127" spans="1:21" ht="12" customHeight="1">
      <c r="A127" s="2045"/>
      <c r="B127" s="663"/>
      <c r="C127" s="2252" t="s">
        <v>96</v>
      </c>
      <c r="D127" s="292"/>
      <c r="E127" s="292"/>
      <c r="F127" s="292"/>
      <c r="G127" s="292"/>
      <c r="H127" s="292"/>
      <c r="I127" s="292"/>
      <c r="J127" s="292"/>
      <c r="K127" s="292"/>
      <c r="L127" s="292"/>
      <c r="M127" s="292"/>
      <c r="N127" s="2253"/>
      <c r="O127" s="584"/>
      <c r="Q127" s="2588" t="s">
        <v>2140</v>
      </c>
      <c r="R127" s="2587"/>
      <c r="S127" s="2045"/>
      <c r="T127" s="2045"/>
      <c r="U127" s="2045"/>
    </row>
    <row r="128" spans="1:21" ht="12" customHeight="1">
      <c r="A128" s="2045"/>
      <c r="B128" s="663"/>
      <c r="C128" s="2252" t="s">
        <v>166</v>
      </c>
      <c r="D128" s="292"/>
      <c r="E128" s="292"/>
      <c r="F128" s="292"/>
      <c r="G128" s="292"/>
      <c r="H128" s="292"/>
      <c r="I128" s="292"/>
      <c r="J128" s="292"/>
      <c r="K128" s="292"/>
      <c r="L128" s="292"/>
      <c r="M128" s="292"/>
      <c r="N128" s="2253"/>
      <c r="O128" s="584"/>
      <c r="Q128" s="2588" t="s">
        <v>2140</v>
      </c>
      <c r="R128" s="2587"/>
      <c r="S128" s="2045"/>
      <c r="T128" s="2045"/>
      <c r="U128" s="2045"/>
    </row>
    <row r="129" spans="1:21" ht="12" customHeight="1">
      <c r="A129" s="2045"/>
      <c r="B129" s="663"/>
      <c r="C129" s="2252" t="s">
        <v>174</v>
      </c>
      <c r="D129" s="292"/>
      <c r="E129" s="292"/>
      <c r="F129" s="292"/>
      <c r="G129" s="292"/>
      <c r="H129" s="292"/>
      <c r="I129" s="292"/>
      <c r="J129" s="292"/>
      <c r="K129" s="292"/>
      <c r="L129" s="292"/>
      <c r="M129" s="292"/>
      <c r="N129" s="2253"/>
      <c r="O129" s="584"/>
      <c r="Q129" s="2588" t="s">
        <v>2140</v>
      </c>
      <c r="R129" s="2587"/>
      <c r="S129" s="2045"/>
      <c r="T129" s="2045"/>
      <c r="U129" s="2045"/>
    </row>
    <row r="130" spans="1:21" ht="12" customHeight="1">
      <c r="A130" s="2045"/>
      <c r="B130" s="663"/>
      <c r="C130" s="46"/>
      <c r="D130" s="2304"/>
      <c r="E130" s="2304"/>
      <c r="F130" s="29"/>
      <c r="G130" s="2304"/>
      <c r="H130" s="2304"/>
      <c r="I130" s="18"/>
      <c r="J130" s="39"/>
      <c r="K130" s="2304"/>
      <c r="L130" s="2304"/>
      <c r="M130" s="2304"/>
      <c r="N130" s="627"/>
      <c r="O130" s="584"/>
      <c r="Q130" s="2588" t="s">
        <v>2140</v>
      </c>
      <c r="R130" s="2587"/>
      <c r="S130" s="2045"/>
      <c r="T130" s="2045"/>
      <c r="U130" s="2045"/>
    </row>
    <row r="131" spans="1:21" ht="12" customHeight="1">
      <c r="A131" s="2045"/>
      <c r="B131" s="663"/>
      <c r="C131" s="23" t="s">
        <v>1910</v>
      </c>
      <c r="D131" s="2304"/>
      <c r="E131" s="2304"/>
      <c r="F131" s="29"/>
      <c r="G131" s="2304"/>
      <c r="H131" s="2304"/>
      <c r="I131" s="18"/>
      <c r="J131" s="39"/>
      <c r="K131" s="2304"/>
      <c r="L131" s="2304"/>
      <c r="M131" s="2304"/>
      <c r="N131" s="627"/>
      <c r="O131" s="584"/>
      <c r="Q131" s="2588" t="s">
        <v>2140</v>
      </c>
      <c r="R131" s="2587"/>
      <c r="S131" s="2045"/>
      <c r="T131" s="2045"/>
      <c r="U131" s="2045"/>
    </row>
    <row r="132" spans="1:21" ht="12" customHeight="1">
      <c r="A132" s="2045"/>
      <c r="B132" s="663"/>
      <c r="C132" s="2254" t="s">
        <v>32</v>
      </c>
      <c r="D132" s="292"/>
      <c r="E132" s="292"/>
      <c r="F132" s="292"/>
      <c r="G132" s="292"/>
      <c r="H132" s="292"/>
      <c r="I132" s="292"/>
      <c r="J132" s="292"/>
      <c r="K132" s="292"/>
      <c r="L132" s="292"/>
      <c r="M132" s="292"/>
      <c r="N132" s="2253"/>
      <c r="O132" s="584"/>
      <c r="Q132" s="2588" t="s">
        <v>2140</v>
      </c>
      <c r="R132" s="2587"/>
      <c r="S132" s="2045"/>
      <c r="T132" s="2045"/>
      <c r="U132" s="2045"/>
    </row>
    <row r="133" spans="1:21" ht="12" customHeight="1">
      <c r="A133" s="2045"/>
      <c r="B133" s="663"/>
      <c r="C133" s="2254" t="s">
        <v>42</v>
      </c>
      <c r="D133" s="292"/>
      <c r="E133" s="292"/>
      <c r="F133" s="292"/>
      <c r="G133" s="292"/>
      <c r="H133" s="292"/>
      <c r="I133" s="292"/>
      <c r="J133" s="292"/>
      <c r="K133" s="292"/>
      <c r="L133" s="292"/>
      <c r="M133" s="292"/>
      <c r="N133" s="2253"/>
      <c r="O133" s="584"/>
      <c r="Q133" s="2588" t="s">
        <v>2140</v>
      </c>
      <c r="R133" s="2587"/>
      <c r="S133" s="2045"/>
      <c r="T133" s="2045"/>
      <c r="U133" s="2045"/>
    </row>
    <row r="134" spans="1:21" ht="12" customHeight="1">
      <c r="A134" s="2045"/>
      <c r="B134" s="663"/>
      <c r="C134" s="2254" t="s">
        <v>52</v>
      </c>
      <c r="D134" s="292"/>
      <c r="E134" s="292"/>
      <c r="F134" s="292"/>
      <c r="G134" s="292"/>
      <c r="H134" s="292"/>
      <c r="I134" s="292"/>
      <c r="J134" s="292"/>
      <c r="K134" s="292"/>
      <c r="L134" s="292"/>
      <c r="M134" s="292"/>
      <c r="N134" s="2253"/>
      <c r="O134" s="584"/>
      <c r="Q134" s="2588" t="s">
        <v>2140</v>
      </c>
      <c r="R134" s="2587"/>
      <c r="S134" s="2045"/>
      <c r="T134" s="2045"/>
      <c r="U134" s="2045"/>
    </row>
    <row r="135" spans="1:21" ht="12" customHeight="1">
      <c r="A135" s="2045"/>
      <c r="B135" s="663"/>
      <c r="C135" s="2254" t="s">
        <v>61</v>
      </c>
      <c r="D135" s="292"/>
      <c r="E135" s="292"/>
      <c r="F135" s="292"/>
      <c r="G135" s="292"/>
      <c r="H135" s="292"/>
      <c r="I135" s="292"/>
      <c r="J135" s="292"/>
      <c r="K135" s="292"/>
      <c r="L135" s="292"/>
      <c r="M135" s="292"/>
      <c r="N135" s="2253"/>
      <c r="O135" s="584"/>
      <c r="Q135" s="2588" t="s">
        <v>2140</v>
      </c>
      <c r="R135" s="2587"/>
      <c r="S135" s="2045"/>
      <c r="T135" s="2045"/>
      <c r="U135" s="2045"/>
    </row>
    <row r="136" spans="1:21" ht="12" customHeight="1">
      <c r="A136" s="2045"/>
      <c r="B136" s="663"/>
      <c r="C136" s="2254" t="s">
        <v>69</v>
      </c>
      <c r="D136" s="292"/>
      <c r="E136" s="292"/>
      <c r="F136" s="292"/>
      <c r="G136" s="292"/>
      <c r="H136" s="292"/>
      <c r="I136" s="292"/>
      <c r="J136" s="292"/>
      <c r="K136" s="292"/>
      <c r="L136" s="292"/>
      <c r="M136" s="292"/>
      <c r="N136" s="2253"/>
      <c r="O136" s="584"/>
      <c r="Q136" s="2588" t="s">
        <v>2140</v>
      </c>
      <c r="R136" s="2587"/>
      <c r="S136" s="2045"/>
      <c r="T136" s="2045"/>
      <c r="U136" s="2045"/>
    </row>
    <row r="137" spans="1:21" ht="12" customHeight="1">
      <c r="A137" s="2045"/>
      <c r="B137" s="663"/>
      <c r="C137" s="2254" t="s">
        <v>78</v>
      </c>
      <c r="D137" s="292"/>
      <c r="E137" s="292"/>
      <c r="F137" s="292"/>
      <c r="G137" s="292"/>
      <c r="H137" s="292"/>
      <c r="I137" s="292"/>
      <c r="J137" s="292"/>
      <c r="K137" s="292"/>
      <c r="L137" s="292"/>
      <c r="M137" s="292"/>
      <c r="N137" s="2253"/>
      <c r="O137" s="584"/>
      <c r="Q137" s="2588" t="s">
        <v>2140</v>
      </c>
      <c r="R137" s="2587"/>
      <c r="S137" s="2045"/>
      <c r="T137" s="2045"/>
      <c r="U137" s="2045"/>
    </row>
    <row r="138" spans="1:21" ht="12" customHeight="1">
      <c r="A138" s="2045"/>
      <c r="B138" s="663"/>
      <c r="C138" s="2254" t="s">
        <v>86</v>
      </c>
      <c r="D138" s="292"/>
      <c r="E138" s="292"/>
      <c r="F138" s="292"/>
      <c r="G138" s="292"/>
      <c r="H138" s="292"/>
      <c r="I138" s="292"/>
      <c r="J138" s="292"/>
      <c r="K138" s="292"/>
      <c r="L138" s="292"/>
      <c r="M138" s="292"/>
      <c r="N138" s="2253"/>
      <c r="O138" s="584"/>
      <c r="Q138" s="2588" t="s">
        <v>2140</v>
      </c>
      <c r="R138" s="2587"/>
      <c r="S138" s="2045"/>
      <c r="T138" s="2045"/>
      <c r="U138" s="2045"/>
    </row>
    <row r="139" spans="1:21" ht="12" customHeight="1">
      <c r="A139" s="2045"/>
      <c r="B139" s="663"/>
      <c r="C139" s="2254" t="s">
        <v>96</v>
      </c>
      <c r="D139" s="292"/>
      <c r="E139" s="292"/>
      <c r="F139" s="292"/>
      <c r="G139" s="292"/>
      <c r="H139" s="292"/>
      <c r="I139" s="292"/>
      <c r="J139" s="292"/>
      <c r="K139" s="292"/>
      <c r="L139" s="292"/>
      <c r="M139" s="292"/>
      <c r="N139" s="2253"/>
      <c r="O139" s="584"/>
      <c r="Q139" s="2588" t="s">
        <v>2140</v>
      </c>
      <c r="R139" s="2587"/>
      <c r="S139" s="2045"/>
      <c r="T139" s="2045"/>
      <c r="U139" s="2045"/>
    </row>
    <row r="140" spans="1:21" ht="12" customHeight="1">
      <c r="A140" s="2045"/>
      <c r="B140" s="663"/>
      <c r="C140" s="2254" t="s">
        <v>166</v>
      </c>
      <c r="D140" s="292"/>
      <c r="E140" s="292"/>
      <c r="F140" s="292"/>
      <c r="G140" s="292"/>
      <c r="H140" s="292"/>
      <c r="I140" s="292"/>
      <c r="J140" s="292"/>
      <c r="K140" s="292"/>
      <c r="L140" s="292"/>
      <c r="M140" s="292"/>
      <c r="N140" s="2253"/>
      <c r="O140" s="584"/>
      <c r="Q140" s="2588" t="s">
        <v>2140</v>
      </c>
      <c r="R140" s="2587"/>
      <c r="S140" s="2045"/>
      <c r="T140" s="2045"/>
      <c r="U140" s="2045"/>
    </row>
    <row r="141" spans="1:21" ht="12" customHeight="1">
      <c r="A141" s="2045"/>
      <c r="B141" s="663"/>
      <c r="C141" s="2254" t="s">
        <v>174</v>
      </c>
      <c r="D141" s="292"/>
      <c r="E141" s="292"/>
      <c r="F141" s="292"/>
      <c r="G141" s="292"/>
      <c r="H141" s="292"/>
      <c r="I141" s="292"/>
      <c r="J141" s="292"/>
      <c r="K141" s="292"/>
      <c r="L141" s="292"/>
      <c r="M141" s="292"/>
      <c r="N141" s="2253"/>
      <c r="O141" s="584"/>
      <c r="Q141" s="2588" t="s">
        <v>2140</v>
      </c>
      <c r="R141" s="2587"/>
      <c r="S141" s="2045"/>
      <c r="T141" s="2045"/>
      <c r="U141" s="2045"/>
    </row>
    <row r="142" spans="1:21" ht="12" customHeight="1">
      <c r="A142" s="2045"/>
      <c r="B142" s="663"/>
      <c r="C142" s="46"/>
      <c r="D142" s="2304"/>
      <c r="E142" s="2304"/>
      <c r="F142" s="29"/>
      <c r="G142" s="2304"/>
      <c r="H142" s="2304"/>
      <c r="I142" s="18"/>
      <c r="J142" s="39"/>
      <c r="K142" s="2304"/>
      <c r="L142" s="2304"/>
      <c r="M142" s="2304"/>
      <c r="N142" s="627"/>
      <c r="O142" s="584"/>
      <c r="Q142" s="2588" t="s">
        <v>2140</v>
      </c>
      <c r="R142" s="2587"/>
      <c r="S142" s="2045"/>
      <c r="T142" s="2045"/>
      <c r="U142" s="2045"/>
    </row>
    <row r="143" spans="1:21" ht="12" customHeight="1">
      <c r="A143" s="2045"/>
      <c r="B143" s="663"/>
      <c r="C143" s="2255" t="s">
        <v>1915</v>
      </c>
      <c r="D143" s="2304"/>
      <c r="E143" s="2304"/>
      <c r="F143" s="29"/>
      <c r="G143" s="2304"/>
      <c r="H143" s="2304"/>
      <c r="I143" s="18"/>
      <c r="J143" s="39"/>
      <c r="K143" s="2304"/>
      <c r="L143" s="2304"/>
      <c r="M143" s="2304"/>
      <c r="N143" s="627"/>
      <c r="O143" s="584"/>
      <c r="Q143" s="2588" t="s">
        <v>2140</v>
      </c>
      <c r="R143" s="2587"/>
      <c r="S143" s="2045"/>
      <c r="T143" s="2045"/>
      <c r="U143" s="2045"/>
    </row>
    <row r="144" spans="1:21" ht="12" customHeight="1">
      <c r="A144" s="2045"/>
      <c r="B144" s="663"/>
      <c r="C144" s="2256" t="s">
        <v>32</v>
      </c>
      <c r="D144" s="292"/>
      <c r="E144" s="292"/>
      <c r="F144" s="292"/>
      <c r="G144" s="292"/>
      <c r="H144" s="292"/>
      <c r="I144" s="292"/>
      <c r="J144" s="292"/>
      <c r="K144" s="292"/>
      <c r="L144" s="292"/>
      <c r="M144" s="292"/>
      <c r="N144" s="2253"/>
      <c r="O144" s="584"/>
      <c r="Q144" s="2588" t="s">
        <v>2140</v>
      </c>
      <c r="R144" s="2587"/>
      <c r="S144" s="2045"/>
      <c r="T144" s="2045"/>
      <c r="U144" s="2045"/>
    </row>
    <row r="145" spans="1:21" ht="12" customHeight="1">
      <c r="A145" s="2045"/>
      <c r="B145" s="663"/>
      <c r="C145" s="2256" t="s">
        <v>42</v>
      </c>
      <c r="D145" s="292"/>
      <c r="E145" s="292"/>
      <c r="F145" s="292"/>
      <c r="G145" s="292"/>
      <c r="H145" s="292"/>
      <c r="I145" s="292"/>
      <c r="J145" s="292"/>
      <c r="K145" s="292"/>
      <c r="L145" s="292"/>
      <c r="M145" s="292"/>
      <c r="N145" s="2253"/>
      <c r="O145" s="584"/>
      <c r="Q145" s="2588" t="s">
        <v>2140</v>
      </c>
      <c r="R145" s="2587"/>
      <c r="S145" s="2045"/>
      <c r="T145" s="2045"/>
      <c r="U145" s="2045"/>
    </row>
    <row r="146" spans="1:21" ht="12" customHeight="1">
      <c r="A146" s="2045"/>
      <c r="B146" s="663"/>
      <c r="C146" s="2256" t="s">
        <v>52</v>
      </c>
      <c r="D146" s="292"/>
      <c r="E146" s="292"/>
      <c r="F146" s="292"/>
      <c r="G146" s="292"/>
      <c r="H146" s="292"/>
      <c r="I146" s="292"/>
      <c r="J146" s="292"/>
      <c r="K146" s="292"/>
      <c r="L146" s="292"/>
      <c r="M146" s="292"/>
      <c r="N146" s="2253"/>
      <c r="O146" s="584"/>
      <c r="Q146" s="2588" t="s">
        <v>2140</v>
      </c>
      <c r="R146" s="2587"/>
      <c r="S146" s="2045"/>
      <c r="T146" s="2045"/>
      <c r="U146" s="2045"/>
    </row>
    <row r="147" spans="1:21" ht="12" customHeight="1">
      <c r="A147" s="2045"/>
      <c r="B147" s="663"/>
      <c r="C147" s="2256" t="s">
        <v>61</v>
      </c>
      <c r="D147" s="292"/>
      <c r="E147" s="292"/>
      <c r="F147" s="292"/>
      <c r="G147" s="292"/>
      <c r="H147" s="292"/>
      <c r="I147" s="292"/>
      <c r="J147" s="292"/>
      <c r="K147" s="292"/>
      <c r="L147" s="292"/>
      <c r="M147" s="292"/>
      <c r="N147" s="2253"/>
      <c r="O147" s="584"/>
      <c r="Q147" s="2588" t="s">
        <v>2140</v>
      </c>
      <c r="R147" s="2587"/>
      <c r="S147" s="2045"/>
      <c r="T147" s="2045"/>
      <c r="U147" s="2045"/>
    </row>
    <row r="148" spans="1:21" ht="12" customHeight="1">
      <c r="A148" s="2045"/>
      <c r="B148" s="663"/>
      <c r="C148" s="2256" t="s">
        <v>69</v>
      </c>
      <c r="D148" s="292"/>
      <c r="E148" s="292"/>
      <c r="F148" s="292"/>
      <c r="G148" s="292"/>
      <c r="H148" s="292"/>
      <c r="I148" s="292"/>
      <c r="J148" s="292"/>
      <c r="K148" s="292"/>
      <c r="L148" s="292"/>
      <c r="M148" s="292"/>
      <c r="N148" s="2253"/>
      <c r="O148" s="584"/>
      <c r="Q148" s="2588" t="s">
        <v>2140</v>
      </c>
      <c r="R148" s="2587"/>
      <c r="S148" s="2045"/>
      <c r="T148" s="2045"/>
      <c r="U148" s="2045"/>
    </row>
    <row r="149" spans="1:21" ht="12" customHeight="1">
      <c r="A149" s="2045"/>
      <c r="B149" s="663"/>
      <c r="C149" s="2256" t="s">
        <v>78</v>
      </c>
      <c r="D149" s="292"/>
      <c r="E149" s="292"/>
      <c r="F149" s="292"/>
      <c r="G149" s="292"/>
      <c r="H149" s="292"/>
      <c r="I149" s="292"/>
      <c r="J149" s="292"/>
      <c r="K149" s="292"/>
      <c r="L149" s="292"/>
      <c r="M149" s="292"/>
      <c r="N149" s="2253"/>
      <c r="O149" s="584"/>
      <c r="Q149" s="2588" t="s">
        <v>2140</v>
      </c>
      <c r="R149" s="2587"/>
      <c r="S149" s="2045"/>
      <c r="T149" s="2045"/>
      <c r="U149" s="2045"/>
    </row>
    <row r="150" spans="1:21" ht="12" customHeight="1">
      <c r="A150" s="2045"/>
      <c r="B150" s="663"/>
      <c r="C150" s="2256" t="s">
        <v>86</v>
      </c>
      <c r="D150" s="292"/>
      <c r="E150" s="292"/>
      <c r="F150" s="292"/>
      <c r="G150" s="292"/>
      <c r="H150" s="292"/>
      <c r="I150" s="292"/>
      <c r="J150" s="292"/>
      <c r="K150" s="292"/>
      <c r="L150" s="292"/>
      <c r="M150" s="292"/>
      <c r="N150" s="2253"/>
      <c r="O150" s="584"/>
      <c r="Q150" s="2588" t="s">
        <v>2140</v>
      </c>
      <c r="R150" s="2587"/>
      <c r="S150" s="2045"/>
      <c r="T150" s="2045"/>
      <c r="U150" s="2045"/>
    </row>
    <row r="151" spans="1:21" ht="12" customHeight="1">
      <c r="A151" s="2045"/>
      <c r="B151" s="663"/>
      <c r="C151" s="2256" t="s">
        <v>96</v>
      </c>
      <c r="D151" s="292"/>
      <c r="E151" s="292"/>
      <c r="F151" s="292"/>
      <c r="G151" s="292"/>
      <c r="H151" s="292"/>
      <c r="I151" s="292"/>
      <c r="J151" s="292"/>
      <c r="K151" s="292"/>
      <c r="L151" s="292"/>
      <c r="M151" s="292"/>
      <c r="N151" s="2253"/>
      <c r="O151" s="584"/>
      <c r="Q151" s="2588" t="s">
        <v>2140</v>
      </c>
      <c r="R151" s="2587"/>
      <c r="S151" s="2045"/>
      <c r="T151" s="2045"/>
      <c r="U151" s="2045"/>
    </row>
    <row r="152" spans="1:21" ht="12" customHeight="1">
      <c r="A152" s="2045"/>
      <c r="B152" s="663"/>
      <c r="C152" s="2256" t="s">
        <v>166</v>
      </c>
      <c r="D152" s="292"/>
      <c r="E152" s="292"/>
      <c r="F152" s="292"/>
      <c r="G152" s="292"/>
      <c r="H152" s="292"/>
      <c r="I152" s="292"/>
      <c r="J152" s="292"/>
      <c r="K152" s="292"/>
      <c r="L152" s="292"/>
      <c r="M152" s="292"/>
      <c r="N152" s="2253"/>
      <c r="O152" s="584"/>
      <c r="Q152" s="2588" t="s">
        <v>2140</v>
      </c>
      <c r="R152" s="2587"/>
      <c r="S152" s="2045"/>
      <c r="T152" s="2045"/>
      <c r="U152" s="2045"/>
    </row>
    <row r="153" spans="1:21" ht="12" customHeight="1">
      <c r="A153" s="2045"/>
      <c r="B153" s="663"/>
      <c r="C153" s="2256" t="s">
        <v>174</v>
      </c>
      <c r="D153" s="292"/>
      <c r="E153" s="292"/>
      <c r="F153" s="292"/>
      <c r="G153" s="292"/>
      <c r="H153" s="292"/>
      <c r="I153" s="292"/>
      <c r="J153" s="292"/>
      <c r="K153" s="292"/>
      <c r="L153" s="292"/>
      <c r="M153" s="292"/>
      <c r="N153" s="2253"/>
      <c r="O153" s="584"/>
      <c r="Q153" s="2588" t="s">
        <v>2140</v>
      </c>
      <c r="R153" s="2587"/>
      <c r="S153" s="2045"/>
      <c r="T153" s="2045"/>
      <c r="U153" s="2045"/>
    </row>
    <row r="154" spans="1:21" ht="12" customHeight="1">
      <c r="A154" s="2045"/>
      <c r="B154" s="663"/>
      <c r="C154" s="46"/>
      <c r="D154" s="2304"/>
      <c r="E154" s="2304"/>
      <c r="F154" s="29"/>
      <c r="G154" s="2304"/>
      <c r="H154" s="2304"/>
      <c r="I154" s="18"/>
      <c r="J154" s="39"/>
      <c r="K154" s="2304"/>
      <c r="L154" s="2304"/>
      <c r="M154" s="2304"/>
      <c r="N154" s="627"/>
      <c r="O154" s="584"/>
      <c r="Q154" s="2588" t="s">
        <v>2140</v>
      </c>
      <c r="R154" s="2587"/>
      <c r="S154" s="2045"/>
      <c r="T154" s="2045"/>
      <c r="U154" s="2045"/>
    </row>
    <row r="155" spans="1:21" ht="12" customHeight="1">
      <c r="A155" s="2045"/>
      <c r="B155" s="663"/>
      <c r="C155" s="26" t="s">
        <v>1916</v>
      </c>
      <c r="D155" s="2304"/>
      <c r="E155" s="2304"/>
      <c r="F155" s="29"/>
      <c r="G155" s="2304"/>
      <c r="H155" s="2304"/>
      <c r="I155" s="18"/>
      <c r="J155" s="39"/>
      <c r="K155" s="2304"/>
      <c r="L155" s="2304"/>
      <c r="M155" s="2304"/>
      <c r="N155" s="627"/>
      <c r="O155" s="584"/>
      <c r="Q155" s="2588" t="s">
        <v>2140</v>
      </c>
      <c r="R155" s="2587"/>
      <c r="S155" s="2045"/>
      <c r="T155" s="2045"/>
      <c r="U155" s="2045"/>
    </row>
    <row r="156" spans="1:21" ht="12" customHeight="1">
      <c r="A156" s="2045"/>
      <c r="B156" s="663"/>
      <c r="C156" s="2257" t="s">
        <v>32</v>
      </c>
      <c r="D156" s="292"/>
      <c r="E156" s="292"/>
      <c r="F156" s="292"/>
      <c r="G156" s="292"/>
      <c r="H156" s="292"/>
      <c r="I156" s="292"/>
      <c r="J156" s="292"/>
      <c r="K156" s="292"/>
      <c r="L156" s="292"/>
      <c r="M156" s="292"/>
      <c r="N156" s="2253"/>
      <c r="O156" s="584"/>
      <c r="Q156" s="2588" t="s">
        <v>2140</v>
      </c>
      <c r="R156" s="2587"/>
      <c r="S156" s="2045"/>
      <c r="T156" s="2045"/>
      <c r="U156" s="2045"/>
    </row>
    <row r="157" spans="1:21" ht="12" customHeight="1">
      <c r="A157" s="2045"/>
      <c r="B157" s="663"/>
      <c r="C157" s="2257" t="s">
        <v>42</v>
      </c>
      <c r="D157" s="292"/>
      <c r="E157" s="292"/>
      <c r="F157" s="292"/>
      <c r="G157" s="292"/>
      <c r="H157" s="292"/>
      <c r="I157" s="292"/>
      <c r="J157" s="292"/>
      <c r="K157" s="292"/>
      <c r="L157" s="292"/>
      <c r="M157" s="292"/>
      <c r="N157" s="2253"/>
      <c r="O157" s="584"/>
      <c r="Q157" s="2588" t="s">
        <v>2140</v>
      </c>
      <c r="R157" s="2587"/>
      <c r="S157" s="2045"/>
      <c r="T157" s="2045"/>
      <c r="U157" s="2045"/>
    </row>
    <row r="158" spans="1:21" ht="12" customHeight="1">
      <c r="A158" s="2045"/>
      <c r="B158" s="663"/>
      <c r="C158" s="2257" t="s">
        <v>52</v>
      </c>
      <c r="D158" s="292"/>
      <c r="E158" s="292"/>
      <c r="F158" s="292"/>
      <c r="G158" s="292"/>
      <c r="H158" s="292"/>
      <c r="I158" s="292"/>
      <c r="J158" s="292"/>
      <c r="K158" s="292"/>
      <c r="L158" s="292"/>
      <c r="M158" s="292"/>
      <c r="N158" s="2253"/>
      <c r="O158" s="584"/>
      <c r="Q158" s="2588" t="s">
        <v>2140</v>
      </c>
      <c r="R158" s="2587"/>
      <c r="S158" s="2045"/>
      <c r="T158" s="2045"/>
      <c r="U158" s="2045"/>
    </row>
    <row r="159" spans="1:21" ht="12" customHeight="1">
      <c r="A159" s="2045"/>
      <c r="B159" s="663"/>
      <c r="C159" s="2257" t="s">
        <v>61</v>
      </c>
      <c r="D159" s="292"/>
      <c r="E159" s="292"/>
      <c r="F159" s="292"/>
      <c r="G159" s="292"/>
      <c r="H159" s="292"/>
      <c r="I159" s="292"/>
      <c r="J159" s="292"/>
      <c r="K159" s="292"/>
      <c r="L159" s="292"/>
      <c r="M159" s="292"/>
      <c r="N159" s="2253"/>
      <c r="O159" s="584"/>
      <c r="Q159" s="2588" t="s">
        <v>2140</v>
      </c>
      <c r="R159" s="2587"/>
      <c r="S159" s="2045"/>
      <c r="T159" s="2045"/>
      <c r="U159" s="2045"/>
    </row>
    <row r="160" spans="1:21" ht="12" customHeight="1">
      <c r="A160" s="2045"/>
      <c r="B160" s="663"/>
      <c r="C160" s="2257" t="s">
        <v>69</v>
      </c>
      <c r="D160" s="292"/>
      <c r="E160" s="292"/>
      <c r="F160" s="292"/>
      <c r="G160" s="292"/>
      <c r="H160" s="292"/>
      <c r="I160" s="292"/>
      <c r="J160" s="292"/>
      <c r="K160" s="292"/>
      <c r="L160" s="292"/>
      <c r="M160" s="292"/>
      <c r="N160" s="2253"/>
      <c r="O160" s="584"/>
      <c r="Q160" s="2588" t="s">
        <v>2140</v>
      </c>
      <c r="R160" s="2587"/>
      <c r="S160" s="2045"/>
      <c r="T160" s="2045"/>
      <c r="U160" s="2045"/>
    </row>
    <row r="161" spans="1:21" ht="12" customHeight="1">
      <c r="A161" s="2045"/>
      <c r="B161" s="663"/>
      <c r="C161" s="2257" t="s">
        <v>78</v>
      </c>
      <c r="D161" s="292"/>
      <c r="E161" s="292"/>
      <c r="F161" s="292"/>
      <c r="G161" s="292"/>
      <c r="H161" s="292"/>
      <c r="I161" s="292"/>
      <c r="J161" s="292"/>
      <c r="K161" s="292"/>
      <c r="L161" s="292"/>
      <c r="M161" s="292"/>
      <c r="N161" s="2253"/>
      <c r="O161" s="584"/>
      <c r="Q161" s="2588" t="s">
        <v>2140</v>
      </c>
      <c r="R161" s="2587"/>
      <c r="S161" s="2045"/>
      <c r="T161" s="2045"/>
      <c r="U161" s="2045"/>
    </row>
    <row r="162" spans="1:21" ht="12" customHeight="1">
      <c r="A162" s="2045"/>
      <c r="B162" s="663"/>
      <c r="C162" s="2257" t="s">
        <v>86</v>
      </c>
      <c r="D162" s="292"/>
      <c r="E162" s="292"/>
      <c r="F162" s="292"/>
      <c r="G162" s="292"/>
      <c r="H162" s="292"/>
      <c r="I162" s="292"/>
      <c r="J162" s="292"/>
      <c r="K162" s="292"/>
      <c r="L162" s="292"/>
      <c r="M162" s="292"/>
      <c r="N162" s="2253"/>
      <c r="O162" s="584"/>
      <c r="Q162" s="2588" t="s">
        <v>2140</v>
      </c>
      <c r="R162" s="2587"/>
      <c r="S162" s="2045"/>
      <c r="T162" s="2045"/>
      <c r="U162" s="2045"/>
    </row>
    <row r="163" spans="1:21" ht="12" customHeight="1">
      <c r="A163" s="2045"/>
      <c r="B163" s="663"/>
      <c r="C163" s="2257" t="s">
        <v>96</v>
      </c>
      <c r="D163" s="292"/>
      <c r="E163" s="292"/>
      <c r="F163" s="292"/>
      <c r="G163" s="292"/>
      <c r="H163" s="292"/>
      <c r="I163" s="292"/>
      <c r="J163" s="292"/>
      <c r="K163" s="292"/>
      <c r="L163" s="292"/>
      <c r="M163" s="292"/>
      <c r="N163" s="2253"/>
      <c r="O163" s="584"/>
      <c r="Q163" s="2588" t="s">
        <v>2140</v>
      </c>
      <c r="R163" s="2587"/>
      <c r="S163" s="2045"/>
      <c r="T163" s="2045"/>
      <c r="U163" s="2045"/>
    </row>
    <row r="164" spans="1:21" ht="12" customHeight="1">
      <c r="A164" s="2045"/>
      <c r="B164" s="663"/>
      <c r="C164" s="2257" t="s">
        <v>166</v>
      </c>
      <c r="D164" s="292"/>
      <c r="E164" s="292"/>
      <c r="F164" s="292"/>
      <c r="G164" s="292"/>
      <c r="H164" s="292"/>
      <c r="I164" s="292"/>
      <c r="J164" s="292"/>
      <c r="K164" s="292"/>
      <c r="L164" s="292"/>
      <c r="M164" s="292"/>
      <c r="N164" s="2253"/>
      <c r="O164" s="584"/>
      <c r="Q164" s="2588" t="s">
        <v>2140</v>
      </c>
      <c r="R164" s="2587"/>
      <c r="S164" s="2045"/>
      <c r="T164" s="2045"/>
      <c r="U164" s="2045"/>
    </row>
    <row r="165" spans="1:21" ht="12" customHeight="1">
      <c r="A165" s="2045"/>
      <c r="B165" s="663"/>
      <c r="C165" s="2257" t="s">
        <v>174</v>
      </c>
      <c r="D165" s="292"/>
      <c r="E165" s="292"/>
      <c r="F165" s="292"/>
      <c r="G165" s="292"/>
      <c r="H165" s="292"/>
      <c r="I165" s="292"/>
      <c r="J165" s="292"/>
      <c r="K165" s="292"/>
      <c r="L165" s="292"/>
      <c r="M165" s="292"/>
      <c r="N165" s="2253"/>
      <c r="O165" s="584"/>
      <c r="Q165" s="2588" t="s">
        <v>2140</v>
      </c>
      <c r="R165" s="2587"/>
      <c r="S165" s="2045"/>
      <c r="T165" s="2045"/>
      <c r="U165" s="2045"/>
    </row>
    <row r="166" spans="1:21" ht="12" customHeight="1">
      <c r="A166" s="2045"/>
      <c r="B166" s="663"/>
      <c r="C166" s="46"/>
      <c r="D166" s="2304"/>
      <c r="E166" s="2304"/>
      <c r="F166" s="29"/>
      <c r="G166" s="2304"/>
      <c r="H166" s="2304"/>
      <c r="I166" s="18"/>
      <c r="J166" s="39"/>
      <c r="K166" s="2304"/>
      <c r="L166" s="2304"/>
      <c r="M166" s="2304"/>
      <c r="N166" s="627"/>
      <c r="O166" s="584"/>
      <c r="Q166" s="2588" t="s">
        <v>2140</v>
      </c>
      <c r="R166" s="2587"/>
      <c r="S166" s="2045"/>
      <c r="T166" s="2045"/>
      <c r="U166" s="2045"/>
    </row>
    <row r="167" spans="1:21" ht="12" customHeight="1" thickBot="1">
      <c r="A167" s="2045"/>
      <c r="B167" s="667"/>
      <c r="C167" s="668"/>
      <c r="D167" s="649"/>
      <c r="E167" s="649"/>
      <c r="F167" s="657"/>
      <c r="G167" s="649"/>
      <c r="H167" s="649"/>
      <c r="I167" s="669"/>
      <c r="J167" s="670"/>
      <c r="K167" s="649"/>
      <c r="L167" s="649"/>
      <c r="M167" s="649"/>
      <c r="N167" s="650"/>
      <c r="O167" s="584"/>
      <c r="Q167" s="2586" t="s">
        <v>2139</v>
      </c>
      <c r="R167" s="2586"/>
      <c r="S167" s="2586"/>
      <c r="T167" s="2586"/>
      <c r="U167" s="2045"/>
    </row>
    <row r="168" spans="1:21" ht="53.25" customHeight="1" thickBot="1">
      <c r="A168" s="2045"/>
      <c r="B168" s="2307"/>
      <c r="C168" s="2307"/>
      <c r="D168" s="2307"/>
      <c r="E168" s="2307"/>
      <c r="F168" s="29"/>
      <c r="G168" s="16"/>
      <c r="H168" s="2307"/>
      <c r="I168" s="18"/>
      <c r="J168" s="39"/>
      <c r="K168" s="2307"/>
      <c r="L168" s="2307"/>
      <c r="M168" s="7"/>
      <c r="N168" s="2307"/>
      <c r="O168" s="3"/>
    </row>
    <row r="169" spans="1:21" ht="28.5" customHeight="1">
      <c r="B169" s="3515" t="s">
        <v>1965</v>
      </c>
      <c r="C169" s="3516"/>
      <c r="D169" s="3516"/>
      <c r="E169" s="3516"/>
      <c r="F169" s="3516"/>
      <c r="G169" s="3516"/>
      <c r="H169" s="3516"/>
      <c r="I169" s="3516"/>
      <c r="J169" s="3516"/>
      <c r="K169" s="3516"/>
      <c r="L169" s="3516"/>
      <c r="M169" s="3516"/>
      <c r="N169" s="3517"/>
    </row>
    <row r="170" spans="1:21" ht="28.5" customHeight="1">
      <c r="B170" s="3465" t="s">
        <v>1963</v>
      </c>
      <c r="C170" s="3466"/>
      <c r="D170" s="3466"/>
      <c r="E170" s="3466"/>
      <c r="F170" s="3466"/>
      <c r="G170" s="3466"/>
      <c r="H170" s="3466"/>
      <c r="I170" s="3466"/>
      <c r="J170" s="3466"/>
      <c r="K170" s="3466"/>
      <c r="L170" s="3466"/>
      <c r="M170" s="3466"/>
      <c r="N170" s="3467"/>
    </row>
    <row r="171" spans="1:21" ht="28.5" customHeight="1">
      <c r="B171" s="3465" t="s">
        <v>1966</v>
      </c>
      <c r="C171" s="3466"/>
      <c r="D171" s="3466"/>
      <c r="E171" s="3466"/>
      <c r="F171" s="3466"/>
      <c r="G171" s="3466"/>
      <c r="H171" s="3466"/>
      <c r="I171" s="3466"/>
      <c r="J171" s="3466"/>
      <c r="K171" s="3466"/>
      <c r="L171" s="3466"/>
      <c r="M171" s="3466"/>
      <c r="N171" s="3467"/>
    </row>
    <row r="172" spans="1:21" ht="28.5" customHeight="1" thickBot="1">
      <c r="B172" s="3529" t="s">
        <v>348</v>
      </c>
      <c r="C172" s="3530"/>
      <c r="D172" s="3530"/>
      <c r="E172" s="3530"/>
      <c r="F172" s="3530"/>
      <c r="G172" s="3530"/>
      <c r="H172" s="3530"/>
      <c r="I172" s="3530"/>
      <c r="J172" s="3530"/>
      <c r="K172" s="3530"/>
      <c r="L172" s="3530"/>
      <c r="M172" s="3530"/>
      <c r="N172" s="3531"/>
    </row>
    <row r="173" spans="1:21" ht="26.25" customHeight="1">
      <c r="A173" s="2045"/>
      <c r="B173" s="2307"/>
      <c r="C173" s="2307"/>
      <c r="D173" s="2307"/>
      <c r="E173" s="2307"/>
      <c r="F173" s="29"/>
      <c r="G173" s="16"/>
      <c r="H173" s="2307"/>
      <c r="I173" s="18"/>
      <c r="J173" s="39"/>
      <c r="K173" s="2307"/>
      <c r="L173" s="2307"/>
      <c r="M173" s="7"/>
      <c r="N173" s="2307"/>
      <c r="O173" s="3"/>
    </row>
    <row r="175" spans="1:21" s="1" customFormat="1" ht="28.5" customHeight="1">
      <c r="B175" s="3511" t="s">
        <v>1967</v>
      </c>
      <c r="C175" s="3511"/>
      <c r="D175" s="3511"/>
      <c r="E175" s="3511"/>
      <c r="F175" s="3511"/>
      <c r="G175" s="3511"/>
      <c r="H175" s="3511"/>
      <c r="I175" s="3511"/>
      <c r="J175" s="3511"/>
      <c r="K175" s="3511"/>
      <c r="L175" s="3511"/>
      <c r="M175" s="3511"/>
      <c r="N175" s="3511"/>
    </row>
    <row r="176" spans="1:21" s="1" customFormat="1"/>
    <row r="177" spans="1:83" s="1" customFormat="1" ht="24" thickBot="1">
      <c r="B177" s="3512" t="s">
        <v>711</v>
      </c>
      <c r="C177" s="3513"/>
      <c r="D177" s="3513"/>
      <c r="E177" s="3513"/>
      <c r="F177" s="3513"/>
      <c r="G177" s="3513"/>
      <c r="H177" s="3513"/>
      <c r="I177" s="3513"/>
      <c r="J177" s="3513"/>
      <c r="K177" s="3513"/>
      <c r="L177" s="3513"/>
      <c r="M177" s="3513"/>
      <c r="N177" s="3514"/>
    </row>
    <row r="178" spans="1:83" s="1" customFormat="1">
      <c r="B178" s="42"/>
      <c r="C178" s="5"/>
      <c r="D178" s="5"/>
      <c r="E178" s="5"/>
      <c r="F178" s="5"/>
      <c r="G178" s="5"/>
      <c r="H178" s="5"/>
      <c r="I178" s="5"/>
      <c r="J178" s="5"/>
      <c r="K178" s="5"/>
      <c r="L178" s="5"/>
      <c r="M178" s="5"/>
    </row>
    <row r="179" spans="1:83" s="1" customFormat="1" ht="19.5" customHeight="1">
      <c r="A179" s="99" t="s">
        <v>440</v>
      </c>
      <c r="B179" s="95"/>
      <c r="C179" s="96" t="s">
        <v>439</v>
      </c>
      <c r="D179" s="97"/>
      <c r="E179" s="98"/>
      <c r="F179" s="98"/>
      <c r="G179" s="98"/>
      <c r="H179" s="98"/>
      <c r="I179" s="98"/>
      <c r="J179" s="98"/>
      <c r="K179" s="98"/>
      <c r="L179" s="98"/>
      <c r="M179" s="98"/>
      <c r="N179" s="98"/>
      <c r="O179" s="99" t="s">
        <v>440</v>
      </c>
    </row>
    <row r="180" spans="1:83" s="1" customFormat="1" ht="15.75" thickBot="1">
      <c r="N180" s="2405">
        <f>ROW()</f>
        <v>180</v>
      </c>
    </row>
    <row r="181" spans="1:83" s="1" customFormat="1" ht="24.75" customHeight="1" thickBot="1">
      <c r="A181" s="5"/>
      <c r="B181" s="3470" t="s">
        <v>1861</v>
      </c>
      <c r="C181" s="3471"/>
      <c r="D181" s="3471"/>
      <c r="E181" s="3471"/>
      <c r="F181" s="3471"/>
      <c r="G181" s="3471"/>
      <c r="H181" s="3471"/>
      <c r="I181" s="3471"/>
      <c r="J181" s="3471"/>
      <c r="K181" s="3471"/>
      <c r="L181" s="3471"/>
      <c r="M181" s="3471"/>
      <c r="N181" s="3472"/>
      <c r="Q181" s="2405" t="str">
        <f>ADDRESS(ROW(),COLUMN(),4)</f>
        <v>Q181</v>
      </c>
      <c r="AH181" s="2405" t="str">
        <f>ADDRESS(ROW(),COLUMN(),4)</f>
        <v>AH181</v>
      </c>
      <c r="AY181" s="2405" t="str">
        <f>ADDRESS(ROW(),COLUMN(),4)</f>
        <v>AY181</v>
      </c>
      <c r="BP181" s="2405" t="str">
        <f>ADDRESS(ROW(),COLUMN(),4)</f>
        <v>BP181</v>
      </c>
    </row>
    <row r="182" spans="1:83" s="1" customFormat="1" ht="27.75" customHeight="1">
      <c r="A182" s="618" t="s">
        <v>438</v>
      </c>
      <c r="B182" s="3473" t="s">
        <v>924</v>
      </c>
      <c r="C182" s="3473"/>
      <c r="D182" s="3473"/>
      <c r="E182" s="3474" t="s">
        <v>972</v>
      </c>
      <c r="F182" s="3474"/>
      <c r="G182" s="3474"/>
      <c r="H182" s="3474"/>
      <c r="I182" s="3474"/>
      <c r="J182" s="3474"/>
      <c r="K182" s="3474"/>
      <c r="L182" s="3474"/>
      <c r="M182" s="3474"/>
      <c r="N182" s="3475"/>
      <c r="Q182" s="91" t="s">
        <v>438</v>
      </c>
      <c r="R182" s="284" t="s">
        <v>931</v>
      </c>
      <c r="S182" s="267"/>
      <c r="T182" s="268"/>
      <c r="U182" s="268"/>
      <c r="V182" s="268"/>
      <c r="W182" s="285"/>
      <c r="X182" s="268"/>
      <c r="Y182" s="268"/>
      <c r="Z182" s="268"/>
      <c r="AA182" s="268"/>
      <c r="AB182" s="268"/>
      <c r="AC182" s="268"/>
      <c r="AD182" s="268"/>
      <c r="AE182" s="269"/>
      <c r="AF182" s="91" t="s">
        <v>438</v>
      </c>
      <c r="AG182" s="127"/>
      <c r="AH182" s="91" t="s">
        <v>438</v>
      </c>
      <c r="AI182" s="284" t="s">
        <v>932</v>
      </c>
      <c r="AJ182" s="267"/>
      <c r="AK182" s="268"/>
      <c r="AL182" s="268"/>
      <c r="AM182" s="268"/>
      <c r="AN182" s="285"/>
      <c r="AO182" s="268"/>
      <c r="AP182" s="268"/>
      <c r="AQ182" s="268"/>
      <c r="AR182" s="268"/>
      <c r="AS182" s="268"/>
      <c r="AT182" s="268"/>
      <c r="AU182" s="268"/>
      <c r="AV182" s="269"/>
      <c r="AW182" s="91" t="s">
        <v>438</v>
      </c>
      <c r="AY182" s="91" t="s">
        <v>438</v>
      </c>
      <c r="AZ182" s="284" t="s">
        <v>973</v>
      </c>
      <c r="BA182" s="267"/>
      <c r="BB182" s="268"/>
      <c r="BC182" s="268"/>
      <c r="BD182" s="268"/>
      <c r="BE182" s="285"/>
      <c r="BF182" s="268"/>
      <c r="BG182" s="268"/>
      <c r="BH182" s="268"/>
      <c r="BI182" s="268"/>
      <c r="BJ182" s="268"/>
      <c r="BK182" s="268"/>
      <c r="BL182" s="268"/>
      <c r="BM182" s="269"/>
      <c r="BN182" s="91" t="s">
        <v>438</v>
      </c>
      <c r="BP182" s="91" t="s">
        <v>438</v>
      </c>
      <c r="BQ182" s="438" t="s">
        <v>973</v>
      </c>
      <c r="BR182" s="267"/>
      <c r="BS182" s="268"/>
      <c r="BT182" s="268"/>
      <c r="BU182" s="268"/>
      <c r="BV182" s="285"/>
      <c r="BW182" s="268"/>
      <c r="BX182" s="268"/>
      <c r="BY182" s="268"/>
      <c r="BZ182" s="268"/>
      <c r="CA182" s="268"/>
      <c r="CB182" s="268"/>
      <c r="CC182" s="268"/>
      <c r="CD182" s="269"/>
      <c r="CE182" s="91" t="s">
        <v>438</v>
      </c>
    </row>
    <row r="183" spans="1:83" s="1" customFormat="1" ht="21" customHeight="1" thickBot="1">
      <c r="A183" s="3476" t="s">
        <v>976</v>
      </c>
      <c r="B183" s="651" t="s">
        <v>405</v>
      </c>
      <c r="C183" s="651"/>
      <c r="D183" s="651"/>
      <c r="E183" s="651"/>
      <c r="F183" s="651"/>
      <c r="G183" s="651"/>
      <c r="H183" s="651"/>
      <c r="I183" s="651"/>
      <c r="J183" s="651"/>
      <c r="K183" s="651"/>
      <c r="L183" s="651"/>
      <c r="M183" s="492" t="s">
        <v>71</v>
      </c>
      <c r="N183" s="652"/>
      <c r="Q183" s="3442" t="s">
        <v>976</v>
      </c>
      <c r="R183" s="490" t="s">
        <v>972</v>
      </c>
      <c r="S183" s="271"/>
      <c r="T183" s="272"/>
      <c r="U183" s="272"/>
      <c r="V183" s="272"/>
      <c r="W183" s="25"/>
      <c r="X183" s="272"/>
      <c r="Y183" s="272"/>
      <c r="Z183" s="272"/>
      <c r="AA183" s="272"/>
      <c r="AB183" s="272"/>
      <c r="AC183" s="272"/>
      <c r="AD183" s="272"/>
      <c r="AE183" s="272"/>
      <c r="AF183" s="3442" t="s">
        <v>976</v>
      </c>
      <c r="AG183" s="127"/>
      <c r="AH183" s="3442" t="s">
        <v>976</v>
      </c>
      <c r="AI183" s="270"/>
      <c r="AJ183" s="271"/>
      <c r="AK183" s="272"/>
      <c r="AL183" s="272"/>
      <c r="AM183" s="272"/>
      <c r="AN183" s="272"/>
      <c r="AO183" s="272"/>
      <c r="AP183" s="272"/>
      <c r="AQ183" s="272"/>
      <c r="AR183" s="272"/>
      <c r="AS183" s="272"/>
      <c r="AT183" s="272"/>
      <c r="AU183" s="272"/>
      <c r="AV183" s="273"/>
      <c r="AW183" s="3442" t="s">
        <v>976</v>
      </c>
      <c r="AY183" s="3442" t="s">
        <v>976</v>
      </c>
      <c r="AZ183" s="486"/>
      <c r="BA183" s="271"/>
      <c r="BB183" s="272"/>
      <c r="BC183" s="272"/>
      <c r="BD183" s="272"/>
      <c r="BE183" s="25"/>
      <c r="BF183" s="272"/>
      <c r="BG183" s="272"/>
      <c r="BH183" s="272"/>
      <c r="BI183" s="272"/>
      <c r="BJ183" s="272"/>
      <c r="BK183" s="272"/>
      <c r="BL183" s="272"/>
      <c r="BM183" s="272"/>
      <c r="BN183" s="3442" t="s">
        <v>976</v>
      </c>
      <c r="BP183" s="3442" t="s">
        <v>976</v>
      </c>
      <c r="BQ183" s="487"/>
      <c r="BR183" s="271"/>
      <c r="BS183" s="272"/>
      <c r="BT183" s="272"/>
      <c r="BU183" s="272"/>
      <c r="BV183" s="25"/>
      <c r="BW183" s="272"/>
      <c r="BX183" s="272"/>
      <c r="BY183" s="272"/>
      <c r="BZ183" s="272"/>
      <c r="CA183" s="272"/>
      <c r="CB183" s="272"/>
      <c r="CC183" s="272"/>
      <c r="CD183" s="273"/>
      <c r="CE183" s="3442" t="s">
        <v>976</v>
      </c>
    </row>
    <row r="184" spans="1:83" s="1" customFormat="1" ht="24" customHeight="1" thickBot="1">
      <c r="A184" s="3476"/>
      <c r="B184" s="25" t="s">
        <v>331</v>
      </c>
      <c r="C184" s="24"/>
      <c r="D184" s="7"/>
      <c r="E184" s="7"/>
      <c r="F184" s="7"/>
      <c r="G184" s="7"/>
      <c r="H184" s="7"/>
      <c r="I184" s="7"/>
      <c r="J184" s="7"/>
      <c r="K184" s="7"/>
      <c r="L184" s="149" t="s">
        <v>294</v>
      </c>
      <c r="M184" s="493">
        <v>3500</v>
      </c>
      <c r="N184" s="608" t="s">
        <v>295</v>
      </c>
      <c r="Q184" s="3442"/>
      <c r="R184" s="274"/>
      <c r="S184" s="47" t="s">
        <v>313</v>
      </c>
      <c r="T184" s="47"/>
      <c r="U184" s="2307"/>
      <c r="V184" s="29"/>
      <c r="W184" s="2307"/>
      <c r="X184" s="2307"/>
      <c r="Y184" s="18"/>
      <c r="Z184" s="5"/>
      <c r="AA184" s="5"/>
      <c r="AB184" s="2307"/>
      <c r="AC184" s="272"/>
      <c r="AD184" s="272"/>
      <c r="AE184" s="286" t="str">
        <f>B184</f>
        <v>ESTOUFFADE DE BŒUF BOURGUIGNONNE</v>
      </c>
      <c r="AF184" s="3442"/>
      <c r="AG184" s="127"/>
      <c r="AH184" s="3442"/>
      <c r="AI184" s="274"/>
      <c r="AJ184" s="10"/>
      <c r="AK184" s="47" t="s">
        <v>313</v>
      </c>
      <c r="AL184" s="47"/>
      <c r="AM184" s="2307"/>
      <c r="AN184" s="29"/>
      <c r="AO184" s="2307"/>
      <c r="AP184" s="2307"/>
      <c r="AQ184" s="18"/>
      <c r="AR184" s="25"/>
      <c r="AS184" s="2307"/>
      <c r="AT184" s="272"/>
      <c r="AU184" s="272"/>
      <c r="AV184" s="286" t="str">
        <f>B184</f>
        <v>ESTOUFFADE DE BŒUF BOURGUIGNONNE</v>
      </c>
      <c r="AW184" s="3442"/>
      <c r="AY184" s="3442"/>
      <c r="AZ184" s="218" t="s">
        <v>418</v>
      </c>
      <c r="BA184" s="110"/>
      <c r="BB184" s="111"/>
      <c r="BC184" s="111"/>
      <c r="BD184" s="111"/>
      <c r="BE184" s="106"/>
      <c r="BF184" s="106"/>
      <c r="BG184" s="106"/>
      <c r="BH184" s="106"/>
      <c r="BI184" s="106"/>
      <c r="BJ184" s="106"/>
      <c r="BK184" s="106"/>
      <c r="BL184" s="106"/>
      <c r="BM184" s="219"/>
      <c r="BN184" s="3442"/>
      <c r="BP184" s="3442"/>
      <c r="BQ184" s="132" t="s">
        <v>443</v>
      </c>
      <c r="BR184" s="110"/>
      <c r="BS184" s="111"/>
      <c r="BT184" s="111"/>
      <c r="BU184" s="111"/>
      <c r="BV184" s="106"/>
      <c r="BW184" s="106"/>
      <c r="BX184" s="106"/>
      <c r="BY184" s="106"/>
      <c r="BZ184" s="106"/>
      <c r="CA184" s="106"/>
      <c r="CB184" s="106"/>
      <c r="CC184" s="106"/>
      <c r="CD184" s="112"/>
      <c r="CE184" s="3442"/>
    </row>
    <row r="185" spans="1:83" s="1" customFormat="1" ht="15.95" customHeight="1" thickBot="1">
      <c r="A185" s="3476"/>
      <c r="B185" s="412" t="s">
        <v>952</v>
      </c>
      <c r="C185" s="147"/>
      <c r="D185" s="146"/>
      <c r="E185" s="82"/>
      <c r="F185" s="3462" t="s">
        <v>14</v>
      </c>
      <c r="G185" s="3462"/>
      <c r="H185" s="442"/>
      <c r="I185" s="82"/>
      <c r="J185" s="82"/>
      <c r="K185" s="442"/>
      <c r="L185" s="149" t="s">
        <v>968</v>
      </c>
      <c r="M185" s="90">
        <f>G189/M184</f>
        <v>0.16</v>
      </c>
      <c r="N185" s="609" t="s">
        <v>299</v>
      </c>
      <c r="Q185" s="3442"/>
      <c r="R185" s="475"/>
      <c r="S185" s="47"/>
      <c r="T185" s="47"/>
      <c r="U185" s="2307"/>
      <c r="V185" s="29"/>
      <c r="W185" s="2307"/>
      <c r="X185" s="2307"/>
      <c r="Y185" s="18"/>
      <c r="Z185" s="5"/>
      <c r="AA185" s="5"/>
      <c r="AB185" s="2307"/>
      <c r="AC185" s="272"/>
      <c r="AD185" s="272"/>
      <c r="AE185" s="286"/>
      <c r="AF185" s="3442"/>
      <c r="AG185" s="127"/>
      <c r="AH185" s="3442"/>
      <c r="AI185" s="276"/>
      <c r="AJ185" s="10"/>
      <c r="AK185" s="40"/>
      <c r="AL185" s="2307"/>
      <c r="AM185" s="2307"/>
      <c r="AN185" s="29"/>
      <c r="AO185" s="2307"/>
      <c r="AP185" s="2307"/>
      <c r="AQ185" s="18"/>
      <c r="AR185" s="39"/>
      <c r="AS185" s="2307"/>
      <c r="AT185" s="272"/>
      <c r="AU185" s="272"/>
      <c r="AV185" s="273"/>
      <c r="AW185" s="3442"/>
      <c r="AY185" s="3442"/>
      <c r="AZ185" s="220"/>
      <c r="BA185" s="43"/>
      <c r="BB185" s="43"/>
      <c r="BC185" s="43"/>
      <c r="BD185" s="106"/>
      <c r="BE185" s="106"/>
      <c r="BF185" s="106"/>
      <c r="BG185" s="106"/>
      <c r="BH185" s="106"/>
      <c r="BI185" s="106"/>
      <c r="BJ185" s="106"/>
      <c r="BK185" s="106"/>
      <c r="BL185" s="106"/>
      <c r="BM185" s="219"/>
      <c r="BN185" s="3442"/>
      <c r="BP185" s="3442"/>
      <c r="BQ185" s="134"/>
      <c r="BR185" s="5"/>
      <c r="BS185" s="5"/>
      <c r="BT185" s="5"/>
      <c r="BU185" s="106"/>
      <c r="BV185" s="106"/>
      <c r="BW185" s="106"/>
      <c r="BX185" s="106"/>
      <c r="BY185" s="106"/>
      <c r="BZ185" s="106"/>
      <c r="CA185" s="106"/>
      <c r="CB185" s="106"/>
      <c r="CC185" s="106"/>
      <c r="CD185" s="112"/>
      <c r="CE185" s="3442"/>
    </row>
    <row r="186" spans="1:83" s="1" customFormat="1" ht="15.95" customHeight="1" thickBot="1">
      <c r="A186" s="3476"/>
      <c r="B186" s="480">
        <v>100</v>
      </c>
      <c r="C186" s="3463" t="s">
        <v>0</v>
      </c>
      <c r="D186" s="88" t="s">
        <v>13</v>
      </c>
      <c r="E186" s="88"/>
      <c r="F186" s="444">
        <f>G186-I186</f>
        <v>1143.1000000000001</v>
      </c>
      <c r="G186" s="444">
        <f>SUM(G189,G194,G201,G213)</f>
        <v>1397.9</v>
      </c>
      <c r="H186" s="150"/>
      <c r="I186" s="445">
        <f>SUM(I189,I201,I213)</f>
        <v>254.8</v>
      </c>
      <c r="J186" s="89"/>
      <c r="K186" s="89" t="s">
        <v>293</v>
      </c>
      <c r="L186" s="89"/>
      <c r="M186" s="90">
        <f>F190/M184</f>
        <v>0.104</v>
      </c>
      <c r="N186" s="609" t="s">
        <v>969</v>
      </c>
      <c r="Q186" s="3442"/>
      <c r="R186" s="276"/>
      <c r="S186" s="40"/>
      <c r="T186" s="2307"/>
      <c r="U186" s="2307"/>
      <c r="V186" s="29"/>
      <c r="W186" s="2307"/>
      <c r="X186" s="2307"/>
      <c r="Y186" s="18"/>
      <c r="Z186" s="5"/>
      <c r="AA186" s="5"/>
      <c r="AB186" s="2307"/>
      <c r="AC186" s="272"/>
      <c r="AD186" s="272"/>
      <c r="AE186" s="273"/>
      <c r="AF186" s="3442"/>
      <c r="AG186" s="127"/>
      <c r="AH186" s="3442"/>
      <c r="AI186" s="275"/>
      <c r="AJ186" s="65" t="s">
        <v>404</v>
      </c>
      <c r="AK186" s="5"/>
      <c r="AL186" s="5"/>
      <c r="AM186" s="5"/>
      <c r="AN186" s="5"/>
      <c r="AO186" s="5"/>
      <c r="AP186" s="5"/>
      <c r="AQ186" s="5"/>
      <c r="AR186" s="5"/>
      <c r="AS186" s="5"/>
      <c r="AT186" s="277"/>
      <c r="AU186" s="272"/>
      <c r="AV186" s="273"/>
      <c r="AW186" s="3442"/>
      <c r="AY186" s="3442"/>
      <c r="AZ186" s="221" t="s">
        <v>440</v>
      </c>
      <c r="BA186" s="96" t="s">
        <v>439</v>
      </c>
      <c r="BB186" s="96"/>
      <c r="BC186" s="97"/>
      <c r="BD186" s="120"/>
      <c r="BE186" s="120"/>
      <c r="BF186" s="120"/>
      <c r="BG186" s="120"/>
      <c r="BH186" s="120"/>
      <c r="BI186" s="120"/>
      <c r="BJ186" s="120"/>
      <c r="BK186" s="120"/>
      <c r="BL186" s="120"/>
      <c r="BM186" s="222"/>
      <c r="BN186" s="3442"/>
      <c r="BP186" s="3442"/>
      <c r="BQ186" s="133" t="s">
        <v>440</v>
      </c>
      <c r="BR186" s="96" t="s">
        <v>439</v>
      </c>
      <c r="BS186" s="96"/>
      <c r="BT186" s="97"/>
      <c r="BU186" s="120"/>
      <c r="BV186" s="120"/>
      <c r="BW186" s="120"/>
      <c r="BX186" s="120"/>
      <c r="BY186" s="120"/>
      <c r="BZ186" s="120"/>
      <c r="CA186" s="120"/>
      <c r="CB186" s="120"/>
      <c r="CC186" s="120"/>
      <c r="CD186" s="121"/>
      <c r="CE186" s="3442"/>
    </row>
    <row r="187" spans="1:83" s="1" customFormat="1" ht="15.95" customHeight="1">
      <c r="A187" s="3476"/>
      <c r="B187" s="151"/>
      <c r="C187" s="3464"/>
      <c r="D187" s="152"/>
      <c r="E187" s="152"/>
      <c r="F187" s="446" t="s">
        <v>961</v>
      </c>
      <c r="G187" s="446" t="s">
        <v>297</v>
      </c>
      <c r="H187" s="155"/>
      <c r="I187" s="446" t="s">
        <v>962</v>
      </c>
      <c r="J187" s="152"/>
      <c r="K187" s="152"/>
      <c r="L187" s="3444" t="s">
        <v>917</v>
      </c>
      <c r="M187" s="3445"/>
      <c r="N187" s="653">
        <f>B186</f>
        <v>100</v>
      </c>
      <c r="Q187" s="3442"/>
      <c r="R187" s="275"/>
      <c r="S187" s="62" t="s">
        <v>359</v>
      </c>
      <c r="T187" s="62"/>
      <c r="U187" s="37"/>
      <c r="V187" s="2307"/>
      <c r="W187" s="29"/>
      <c r="X187" s="2307"/>
      <c r="Y187" s="18"/>
      <c r="Z187" s="5"/>
      <c r="AA187" s="5"/>
      <c r="AB187" s="2307"/>
      <c r="AC187" s="277"/>
      <c r="AD187" s="272"/>
      <c r="AE187" s="273"/>
      <c r="AF187" s="3442"/>
      <c r="AG187" s="127"/>
      <c r="AH187" s="3442"/>
      <c r="AI187" s="278"/>
      <c r="AJ187" s="5"/>
      <c r="AK187" s="66" t="s">
        <v>32</v>
      </c>
      <c r="AL187" s="44" t="s">
        <v>387</v>
      </c>
      <c r="AM187" s="5"/>
      <c r="AN187" s="5"/>
      <c r="AO187" s="5"/>
      <c r="AP187" s="5"/>
      <c r="AQ187" s="5"/>
      <c r="AR187" s="5"/>
      <c r="AS187" s="5"/>
      <c r="AT187" s="278"/>
      <c r="AU187" s="275"/>
      <c r="AV187" s="273"/>
      <c r="AW187" s="3442"/>
      <c r="AY187" s="3442"/>
      <c r="AZ187" s="191"/>
      <c r="BA187" s="43"/>
      <c r="BB187" s="43"/>
      <c r="BC187" s="43"/>
      <c r="BD187" s="106"/>
      <c r="BE187" s="106"/>
      <c r="BF187" s="106"/>
      <c r="BG187" s="106"/>
      <c r="BH187" s="106"/>
      <c r="BI187" s="106"/>
      <c r="BJ187" s="106"/>
      <c r="BK187" s="106"/>
      <c r="BL187" s="106"/>
      <c r="BM187" s="219"/>
      <c r="BN187" s="3442"/>
      <c r="BP187" s="3442"/>
      <c r="BQ187" s="119"/>
      <c r="BR187" s="5"/>
      <c r="BS187" s="5"/>
      <c r="BT187" s="106"/>
      <c r="BU187" s="106"/>
      <c r="BV187" s="106"/>
      <c r="BW187" s="106"/>
      <c r="BX187" s="106"/>
      <c r="BY187" s="106"/>
      <c r="BZ187" s="106"/>
      <c r="CA187" s="106"/>
      <c r="CB187" s="106"/>
      <c r="CC187" s="106"/>
      <c r="CD187" s="112"/>
      <c r="CE187" s="3442"/>
    </row>
    <row r="188" spans="1:83" s="1" customFormat="1" ht="15.95" customHeight="1">
      <c r="A188" s="3476"/>
      <c r="B188" s="146" t="s">
        <v>44</v>
      </c>
      <c r="C188" s="147" t="s">
        <v>54</v>
      </c>
      <c r="D188" s="146" t="s">
        <v>34</v>
      </c>
      <c r="E188" s="82"/>
      <c r="F188" s="156"/>
      <c r="G188" s="637"/>
      <c r="H188" s="637"/>
      <c r="I188" s="638"/>
      <c r="J188" s="43"/>
      <c r="K188" s="431" t="s">
        <v>63</v>
      </c>
      <c r="L188" s="7"/>
      <c r="M188" s="578"/>
      <c r="N188" s="632"/>
      <c r="Q188" s="3442"/>
      <c r="R188" s="278"/>
      <c r="S188" s="10"/>
      <c r="T188" s="20" t="s">
        <v>32</v>
      </c>
      <c r="U188" s="2307" t="s">
        <v>360</v>
      </c>
      <c r="V188" s="2307"/>
      <c r="W188" s="29"/>
      <c r="X188" s="2307"/>
      <c r="Y188" s="18"/>
      <c r="Z188" s="5"/>
      <c r="AA188" s="5"/>
      <c r="AB188" s="2307"/>
      <c r="AC188" s="278"/>
      <c r="AD188" s="275"/>
      <c r="AE188" s="273"/>
      <c r="AF188" s="3442"/>
      <c r="AG188" s="127"/>
      <c r="AH188" s="3442"/>
      <c r="AI188" s="278"/>
      <c r="AJ188" s="5"/>
      <c r="AK188" s="66" t="s">
        <v>42</v>
      </c>
      <c r="AL188" s="44" t="s">
        <v>388</v>
      </c>
      <c r="AM188" s="5"/>
      <c r="AN188" s="5"/>
      <c r="AO188" s="5"/>
      <c r="AP188" s="5"/>
      <c r="AQ188" s="5"/>
      <c r="AR188" s="5"/>
      <c r="AS188" s="5"/>
      <c r="AT188" s="279"/>
      <c r="AU188" s="280"/>
      <c r="AV188" s="273"/>
      <c r="AW188" s="3442"/>
      <c r="AY188" s="3442"/>
      <c r="AZ188" s="223" t="s">
        <v>44</v>
      </c>
      <c r="BA188" s="136" t="s">
        <v>445</v>
      </c>
      <c r="BB188" s="43"/>
      <c r="BC188" s="43"/>
      <c r="BD188" s="106"/>
      <c r="BE188" s="106"/>
      <c r="BF188" s="106"/>
      <c r="BG188" s="106"/>
      <c r="BH188" s="106"/>
      <c r="BI188" s="106"/>
      <c r="BJ188" s="106"/>
      <c r="BK188" s="106"/>
      <c r="BL188" s="106"/>
      <c r="BM188" s="219"/>
      <c r="BN188" s="3442"/>
      <c r="BP188" s="3442"/>
      <c r="BQ188" s="118" t="s">
        <v>34</v>
      </c>
      <c r="BR188" s="136" t="s">
        <v>13</v>
      </c>
      <c r="BS188" s="107" t="s">
        <v>444</v>
      </c>
      <c r="BT188" s="5"/>
      <c r="BU188" s="106"/>
      <c r="BV188" s="106"/>
      <c r="BW188" s="106"/>
      <c r="BX188" s="106"/>
      <c r="BY188" s="106"/>
      <c r="BZ188" s="106"/>
      <c r="CA188" s="106"/>
      <c r="CB188" s="106"/>
      <c r="CC188" s="106"/>
      <c r="CD188" s="106"/>
      <c r="CE188" s="3442"/>
    </row>
    <row r="189" spans="1:83" s="1" customFormat="1" ht="15.95" customHeight="1" thickBot="1">
      <c r="A189" s="3476"/>
      <c r="B189" s="148"/>
      <c r="C189" s="157"/>
      <c r="D189" s="264" t="s">
        <v>311</v>
      </c>
      <c r="E189" s="159"/>
      <c r="F189" s="494">
        <f>SUM(F190:F193)</f>
        <v>364</v>
      </c>
      <c r="G189" s="495">
        <f>SUM(G190:G193)</f>
        <v>560</v>
      </c>
      <c r="H189" s="264" t="s">
        <v>11</v>
      </c>
      <c r="I189" s="496">
        <f>SUM(I190:I193)</f>
        <v>196</v>
      </c>
      <c r="J189" s="50"/>
      <c r="K189" s="244" t="s">
        <v>970</v>
      </c>
      <c r="L189" s="7"/>
      <c r="M189" s="7"/>
      <c r="N189" s="615"/>
      <c r="Q189" s="3442"/>
      <c r="R189" s="278"/>
      <c r="S189" s="10"/>
      <c r="T189" s="20" t="s">
        <v>42</v>
      </c>
      <c r="U189" s="2307" t="s">
        <v>361</v>
      </c>
      <c r="V189" s="2307"/>
      <c r="W189" s="29"/>
      <c r="X189" s="2307"/>
      <c r="Y189" s="18"/>
      <c r="Z189" s="5"/>
      <c r="AA189" s="5"/>
      <c r="AB189" s="2307"/>
      <c r="AC189" s="279"/>
      <c r="AD189" s="280"/>
      <c r="AE189" s="273"/>
      <c r="AF189" s="3442"/>
      <c r="AG189" s="127"/>
      <c r="AH189" s="3442"/>
      <c r="AI189" s="278"/>
      <c r="AJ189" s="5"/>
      <c r="AK189" s="66" t="s">
        <v>52</v>
      </c>
      <c r="AL189" s="44" t="s">
        <v>389</v>
      </c>
      <c r="AM189" s="5"/>
      <c r="AN189" s="5"/>
      <c r="AO189" s="5"/>
      <c r="AP189" s="5"/>
      <c r="AQ189" s="5"/>
      <c r="AR189" s="5"/>
      <c r="AS189" s="5"/>
      <c r="AT189" s="281"/>
      <c r="AU189" s="274"/>
      <c r="AV189" s="273"/>
      <c r="AW189" s="3442"/>
      <c r="AY189" s="3442"/>
      <c r="AZ189" s="191"/>
      <c r="BA189" s="43"/>
      <c r="BB189" s="43"/>
      <c r="BC189" s="43"/>
      <c r="BD189" s="106"/>
      <c r="BE189" s="106"/>
      <c r="BF189" s="106"/>
      <c r="BG189" s="106"/>
      <c r="BH189" s="106"/>
      <c r="BI189" s="106"/>
      <c r="BJ189" s="106"/>
      <c r="BK189" s="106"/>
      <c r="BL189" s="106"/>
      <c r="BM189" s="219"/>
      <c r="BN189" s="3442"/>
      <c r="BP189" s="3442"/>
      <c r="BQ189" s="118"/>
      <c r="BR189" s="136"/>
      <c r="BS189" s="107"/>
      <c r="BT189" s="5"/>
      <c r="BU189" s="106"/>
      <c r="BV189" s="106"/>
      <c r="BW189" s="106"/>
      <c r="BX189" s="106"/>
      <c r="BY189" s="106"/>
      <c r="BZ189" s="106"/>
      <c r="CA189" s="106"/>
      <c r="CB189" s="106"/>
      <c r="CC189" s="106"/>
      <c r="CD189" s="106"/>
      <c r="CE189" s="3442"/>
    </row>
    <row r="190" spans="1:83" s="1" customFormat="1" ht="15.95" customHeight="1">
      <c r="A190" s="3476"/>
      <c r="B190" s="504">
        <v>16</v>
      </c>
      <c r="C190" s="505">
        <v>35</v>
      </c>
      <c r="D190" s="517" t="s">
        <v>332</v>
      </c>
      <c r="E190" s="518"/>
      <c r="F190" s="167">
        <f t="shared" ref="F190:F193" si="12">IF(C190&lt;=0,"",G190-(G190*C190%))</f>
        <v>364</v>
      </c>
      <c r="G190" s="86">
        <f>IF(B190="","",(B190/B186)*M184)</f>
        <v>560</v>
      </c>
      <c r="H190" s="406" t="s">
        <v>11</v>
      </c>
      <c r="I190" s="450">
        <f t="shared" ref="I190:I193" si="13">IF(ISBLANK(C190),"",G190-F190)</f>
        <v>196</v>
      </c>
      <c r="J190" s="63" t="s">
        <v>32</v>
      </c>
      <c r="K190" s="2307" t="s">
        <v>971</v>
      </c>
      <c r="L190" s="7"/>
      <c r="M190" s="7"/>
      <c r="N190" s="615"/>
      <c r="Q190" s="3442"/>
      <c r="R190" s="278"/>
      <c r="S190" s="10"/>
      <c r="T190" s="2307"/>
      <c r="U190" s="2307"/>
      <c r="V190" s="2307"/>
      <c r="W190" s="29"/>
      <c r="X190" s="2307"/>
      <c r="Y190" s="18"/>
      <c r="Z190" s="5"/>
      <c r="AA190" s="5"/>
      <c r="AB190" s="2307"/>
      <c r="AC190" s="281"/>
      <c r="AD190" s="274"/>
      <c r="AE190" s="273"/>
      <c r="AF190" s="3442"/>
      <c r="AG190" s="127"/>
      <c r="AH190" s="3442"/>
      <c r="AI190" s="278"/>
      <c r="AJ190" s="5"/>
      <c r="AK190" s="66" t="s">
        <v>61</v>
      </c>
      <c r="AL190" s="44" t="s">
        <v>390</v>
      </c>
      <c r="AM190" s="5"/>
      <c r="AN190" s="5"/>
      <c r="AO190" s="5"/>
      <c r="AP190" s="5"/>
      <c r="AQ190" s="5"/>
      <c r="AR190" s="5"/>
      <c r="AS190" s="5"/>
      <c r="AT190" s="272"/>
      <c r="AU190" s="272"/>
      <c r="AV190" s="273"/>
      <c r="AW190" s="3442"/>
      <c r="AY190" s="3442"/>
      <c r="AZ190" s="224"/>
      <c r="BA190" s="225" t="s">
        <v>420</v>
      </c>
      <c r="BB190" s="226"/>
      <c r="BC190" s="226"/>
      <c r="BD190" s="227"/>
      <c r="BE190" s="43"/>
      <c r="BF190" s="106"/>
      <c r="BG190" s="225" t="s">
        <v>419</v>
      </c>
      <c r="BH190" s="106"/>
      <c r="BI190" s="106"/>
      <c r="BJ190" s="106"/>
      <c r="BK190" s="106"/>
      <c r="BL190" s="106"/>
      <c r="BM190" s="219"/>
      <c r="BN190" s="3442"/>
      <c r="BP190" s="3442"/>
      <c r="BQ190" s="118" t="s">
        <v>44</v>
      </c>
      <c r="BR190" s="136" t="s">
        <v>445</v>
      </c>
      <c r="BS190" s="107" t="s">
        <v>458</v>
      </c>
      <c r="BT190" s="5"/>
      <c r="BU190" s="106"/>
      <c r="BV190" s="106"/>
      <c r="BW190" s="106"/>
      <c r="BX190" s="106"/>
      <c r="BY190" s="106"/>
      <c r="BZ190" s="106"/>
      <c r="CA190" s="106"/>
      <c r="CB190" s="106"/>
      <c r="CC190" s="106"/>
      <c r="CD190" s="106"/>
      <c r="CE190" s="3442"/>
    </row>
    <row r="191" spans="1:83" s="1" customFormat="1" ht="15.95" customHeight="1">
      <c r="A191" s="3476"/>
      <c r="B191" s="508"/>
      <c r="C191" s="52"/>
      <c r="D191" s="2307"/>
      <c r="E191" s="509"/>
      <c r="F191" s="167" t="str">
        <f t="shared" si="12"/>
        <v/>
      </c>
      <c r="G191" s="86" t="str">
        <f>IF(B191="","",(B191/B186)*M184)</f>
        <v/>
      </c>
      <c r="H191" s="406" t="s">
        <v>11</v>
      </c>
      <c r="I191" s="450" t="str">
        <f t="shared" si="13"/>
        <v/>
      </c>
      <c r="J191" s="63" t="s">
        <v>42</v>
      </c>
      <c r="K191" s="2307" t="s">
        <v>956</v>
      </c>
      <c r="L191" s="7"/>
      <c r="M191" s="7"/>
      <c r="N191" s="615"/>
      <c r="Q191" s="3442"/>
      <c r="R191" s="278"/>
      <c r="S191" s="62" t="s">
        <v>362</v>
      </c>
      <c r="T191" s="62"/>
      <c r="U191" s="37"/>
      <c r="V191" s="2307"/>
      <c r="W191" s="29"/>
      <c r="X191" s="2307"/>
      <c r="Y191" s="18"/>
      <c r="Z191" s="5"/>
      <c r="AA191" s="5"/>
      <c r="AB191" s="2307"/>
      <c r="AC191" s="272"/>
      <c r="AD191" s="272"/>
      <c r="AE191" s="273"/>
      <c r="AF191" s="3442"/>
      <c r="AG191" s="127"/>
      <c r="AH191" s="3442"/>
      <c r="AI191" s="275"/>
      <c r="AJ191" s="5"/>
      <c r="AK191" s="66" t="s">
        <v>69</v>
      </c>
      <c r="AL191" s="44" t="s">
        <v>391</v>
      </c>
      <c r="AM191" s="5"/>
      <c r="AN191" s="5"/>
      <c r="AO191" s="5"/>
      <c r="AP191" s="5"/>
      <c r="AQ191" s="5"/>
      <c r="AR191" s="5"/>
      <c r="AS191" s="5"/>
      <c r="AT191" s="272"/>
      <c r="AU191" s="272"/>
      <c r="AV191" s="273"/>
      <c r="AW191" s="3442"/>
      <c r="AY191" s="3442"/>
      <c r="AZ191" s="224"/>
      <c r="BA191" s="228" t="s">
        <v>915</v>
      </c>
      <c r="BB191" s="228"/>
      <c r="BC191" s="228"/>
      <c r="BD191" s="228"/>
      <c r="BE191" s="43"/>
      <c r="BF191" s="106"/>
      <c r="BG191" s="106"/>
      <c r="BH191" s="106"/>
      <c r="BI191" s="106"/>
      <c r="BJ191" s="106"/>
      <c r="BK191" s="106"/>
      <c r="BL191" s="106"/>
      <c r="BM191" s="219"/>
      <c r="BN191" s="3442"/>
      <c r="BP191" s="3442"/>
      <c r="BQ191" s="118"/>
      <c r="BR191" s="5"/>
      <c r="BS191" s="172" t="s">
        <v>420</v>
      </c>
      <c r="BT191" s="5"/>
      <c r="BU191" s="106"/>
      <c r="BV191" s="106"/>
      <c r="BW191" s="106"/>
      <c r="BX191" s="106"/>
      <c r="BY191" s="106"/>
      <c r="BZ191" s="106"/>
      <c r="CA191" s="106"/>
      <c r="CB191" s="106"/>
      <c r="CC191" s="106"/>
      <c r="CD191" s="106"/>
      <c r="CE191" s="3442"/>
    </row>
    <row r="192" spans="1:83" s="1" customFormat="1" ht="15.95" customHeight="1">
      <c r="A192" s="3476"/>
      <c r="B192" s="508"/>
      <c r="C192" s="52"/>
      <c r="D192" s="2307"/>
      <c r="E192" s="509"/>
      <c r="F192" s="167" t="str">
        <f t="shared" si="12"/>
        <v/>
      </c>
      <c r="G192" s="86" t="str">
        <f>IF(B192="","",(B192/B186)*M184)</f>
        <v/>
      </c>
      <c r="H192" s="406" t="s">
        <v>11</v>
      </c>
      <c r="I192" s="450" t="str">
        <f t="shared" si="13"/>
        <v/>
      </c>
      <c r="J192" s="63" t="s">
        <v>52</v>
      </c>
      <c r="K192" s="2307" t="s">
        <v>964</v>
      </c>
      <c r="L192" s="7"/>
      <c r="M192" s="7"/>
      <c r="N192" s="615"/>
      <c r="Q192" s="3442"/>
      <c r="R192" s="275"/>
      <c r="S192" s="10"/>
      <c r="T192" s="20" t="s">
        <v>32</v>
      </c>
      <c r="U192" s="2307" t="s">
        <v>363</v>
      </c>
      <c r="V192" s="2307"/>
      <c r="W192" s="29"/>
      <c r="X192" s="2307"/>
      <c r="Y192" s="18"/>
      <c r="Z192" s="5"/>
      <c r="AA192" s="5"/>
      <c r="AB192" s="2307"/>
      <c r="AC192" s="272"/>
      <c r="AD192" s="272"/>
      <c r="AE192" s="273"/>
      <c r="AF192" s="3442"/>
      <c r="AG192" s="127"/>
      <c r="AH192" s="3442"/>
      <c r="AI192" s="275"/>
      <c r="AJ192" s="65" t="s">
        <v>392</v>
      </c>
      <c r="AK192" s="66"/>
      <c r="AL192" s="5"/>
      <c r="AM192" s="5"/>
      <c r="AN192" s="5"/>
      <c r="AO192" s="5"/>
      <c r="AP192" s="5"/>
      <c r="AQ192" s="5"/>
      <c r="AR192" s="5"/>
      <c r="AS192" s="5"/>
      <c r="AT192" s="272"/>
      <c r="AU192" s="272"/>
      <c r="AV192" s="273"/>
      <c r="AW192" s="3442"/>
      <c r="AY192" s="3442"/>
      <c r="AZ192" s="224"/>
      <c r="BA192" s="228"/>
      <c r="BB192" s="228" t="s">
        <v>421</v>
      </c>
      <c r="BC192" s="228"/>
      <c r="BD192" s="228"/>
      <c r="BE192" s="43"/>
      <c r="BF192" s="106"/>
      <c r="BG192" s="106"/>
      <c r="BH192" s="106"/>
      <c r="BI192" s="106"/>
      <c r="BJ192" s="106"/>
      <c r="BK192" s="106"/>
      <c r="BL192" s="106"/>
      <c r="BM192" s="219"/>
      <c r="BN192" s="3442"/>
      <c r="BP192" s="3442"/>
      <c r="BQ192" s="118"/>
      <c r="BR192" s="5"/>
      <c r="BS192" s="107" t="s">
        <v>714</v>
      </c>
      <c r="BT192" s="5"/>
      <c r="BU192" s="106"/>
      <c r="BV192" s="106"/>
      <c r="BW192" s="106"/>
      <c r="BX192" s="106"/>
      <c r="BY192" s="106"/>
      <c r="BZ192" s="106"/>
      <c r="CA192" s="106"/>
      <c r="CB192" s="288"/>
      <c r="CC192" s="288"/>
      <c r="CD192" s="289"/>
      <c r="CE192" s="3442"/>
    </row>
    <row r="193" spans="1:83" s="1" customFormat="1" ht="15.95" customHeight="1" thickBot="1">
      <c r="A193" s="3476"/>
      <c r="B193" s="510"/>
      <c r="C193" s="511"/>
      <c r="D193" s="515"/>
      <c r="E193" s="513"/>
      <c r="F193" s="497" t="str">
        <f t="shared" si="12"/>
        <v/>
      </c>
      <c r="G193" s="498" t="str">
        <f>IF(B193="","",(B193/B186)*M184)</f>
        <v/>
      </c>
      <c r="H193" s="499" t="s">
        <v>11</v>
      </c>
      <c r="I193" s="500" t="str">
        <f t="shared" si="13"/>
        <v/>
      </c>
      <c r="J193" s="523" t="s">
        <v>61</v>
      </c>
      <c r="K193" s="420" t="s">
        <v>965</v>
      </c>
      <c r="L193" s="421"/>
      <c r="M193" s="421"/>
      <c r="N193" s="647"/>
      <c r="Q193" s="3442"/>
      <c r="R193" s="275"/>
      <c r="S193" s="10"/>
      <c r="T193" s="20" t="s">
        <v>42</v>
      </c>
      <c r="U193" s="2307" t="s">
        <v>364</v>
      </c>
      <c r="V193" s="2307"/>
      <c r="W193" s="29"/>
      <c r="X193" s="2307"/>
      <c r="Y193" s="18"/>
      <c r="Z193" s="5"/>
      <c r="AA193" s="5"/>
      <c r="AB193" s="2307"/>
      <c r="AC193" s="272"/>
      <c r="AD193" s="272"/>
      <c r="AE193" s="273"/>
      <c r="AF193" s="3442"/>
      <c r="AG193" s="127"/>
      <c r="AH193" s="3442"/>
      <c r="AI193" s="275"/>
      <c r="AJ193" s="5"/>
      <c r="AK193" s="66" t="s">
        <v>32</v>
      </c>
      <c r="AL193" s="44" t="s">
        <v>393</v>
      </c>
      <c r="AM193" s="5"/>
      <c r="AN193" s="5"/>
      <c r="AO193" s="5"/>
      <c r="AP193" s="5"/>
      <c r="AQ193" s="5"/>
      <c r="AR193" s="5"/>
      <c r="AS193" s="5"/>
      <c r="AT193" s="272"/>
      <c r="AU193" s="272"/>
      <c r="AV193" s="273"/>
      <c r="AW193" s="3442"/>
      <c r="AY193" s="3442"/>
      <c r="AZ193" s="224"/>
      <c r="BA193" s="228"/>
      <c r="BB193" s="228" t="s">
        <v>422</v>
      </c>
      <c r="BC193" s="228"/>
      <c r="BD193" s="228"/>
      <c r="BE193" s="43"/>
      <c r="BF193" s="106"/>
      <c r="BG193" s="106"/>
      <c r="BH193" s="106"/>
      <c r="BI193" s="106"/>
      <c r="BJ193" s="106"/>
      <c r="BK193" s="199"/>
      <c r="BL193" s="199"/>
      <c r="BM193" s="229"/>
      <c r="BN193" s="3442"/>
      <c r="BP193" s="3442"/>
      <c r="BQ193" s="118"/>
      <c r="BR193" s="5"/>
      <c r="BS193" s="107" t="s">
        <v>463</v>
      </c>
      <c r="BT193" s="5"/>
      <c r="BU193" s="106"/>
      <c r="BV193" s="106"/>
      <c r="BW193" s="106"/>
      <c r="BX193" s="106"/>
      <c r="BY193" s="106"/>
      <c r="BZ193" s="106"/>
      <c r="CA193" s="106"/>
      <c r="CB193" s="288"/>
      <c r="CC193" s="288"/>
      <c r="CD193" s="289"/>
      <c r="CE193" s="3442"/>
    </row>
    <row r="194" spans="1:83" s="1" customFormat="1" ht="15.95" customHeight="1" thickBot="1">
      <c r="A194" s="3476"/>
      <c r="B194" s="148"/>
      <c r="C194" s="148"/>
      <c r="D194" s="264" t="s">
        <v>928</v>
      </c>
      <c r="E194" s="88"/>
      <c r="F194" s="494">
        <f>SUM(F195:F199)</f>
        <v>0</v>
      </c>
      <c r="G194" s="495">
        <f>SUM(G195:G199)</f>
        <v>396.9</v>
      </c>
      <c r="H194" s="264" t="s">
        <v>11</v>
      </c>
      <c r="I194" s="496">
        <f>SUM(I195:I199)</f>
        <v>0</v>
      </c>
      <c r="J194" s="526"/>
      <c r="K194" s="55">
        <f>G195+G196</f>
        <v>351.4</v>
      </c>
      <c r="L194" s="659" t="s">
        <v>344</v>
      </c>
      <c r="M194" s="15"/>
      <c r="N194" s="631"/>
      <c r="Q194" s="3442"/>
      <c r="R194" s="275"/>
      <c r="S194" s="10"/>
      <c r="T194" s="20" t="s">
        <v>52</v>
      </c>
      <c r="U194" s="2307" t="s">
        <v>365</v>
      </c>
      <c r="V194" s="2307"/>
      <c r="W194" s="29"/>
      <c r="X194" s="2307"/>
      <c r="Y194" s="18"/>
      <c r="Z194" s="5"/>
      <c r="AA194" s="5"/>
      <c r="AB194" s="2307"/>
      <c r="AC194" s="272"/>
      <c r="AD194" s="272"/>
      <c r="AE194" s="273"/>
      <c r="AF194" s="3442"/>
      <c r="AG194" s="127"/>
      <c r="AH194" s="3442"/>
      <c r="AI194" s="282"/>
      <c r="AJ194" s="5"/>
      <c r="AK194" s="66" t="s">
        <v>42</v>
      </c>
      <c r="AL194" s="44" t="s">
        <v>394</v>
      </c>
      <c r="AM194" s="5"/>
      <c r="AN194" s="5"/>
      <c r="AO194" s="5"/>
      <c r="AP194" s="5"/>
      <c r="AQ194" s="5"/>
      <c r="AR194" s="5"/>
      <c r="AS194" s="5"/>
      <c r="AT194" s="272"/>
      <c r="AU194" s="272"/>
      <c r="AV194" s="273"/>
      <c r="AW194" s="3442"/>
      <c r="AY194" s="3442"/>
      <c r="AZ194" s="224"/>
      <c r="BA194" s="228"/>
      <c r="BB194" s="228" t="s">
        <v>423</v>
      </c>
      <c r="BC194" s="228"/>
      <c r="BD194" s="228"/>
      <c r="BE194" s="43"/>
      <c r="BF194" s="106"/>
      <c r="BG194" s="106"/>
      <c r="BH194" s="106"/>
      <c r="BI194" s="106"/>
      <c r="BJ194" s="106"/>
      <c r="BK194" s="199"/>
      <c r="BL194" s="199"/>
      <c r="BM194" s="229"/>
      <c r="BN194" s="3442"/>
      <c r="BP194" s="3442"/>
      <c r="BQ194" s="122"/>
      <c r="BR194" s="5"/>
      <c r="BT194" s="5"/>
      <c r="BU194" s="106"/>
      <c r="BV194" s="106"/>
      <c r="BW194" s="106"/>
      <c r="BX194" s="106"/>
      <c r="BY194" s="106"/>
      <c r="BZ194" s="106"/>
      <c r="CA194" s="106"/>
      <c r="CB194" s="106"/>
      <c r="CC194" s="106"/>
      <c r="CD194" s="112"/>
      <c r="CE194" s="3442"/>
    </row>
    <row r="195" spans="1:83" s="1" customFormat="1" ht="15.95" customHeight="1" thickBot="1">
      <c r="A195" s="3476"/>
      <c r="B195" s="504">
        <v>0.04</v>
      </c>
      <c r="C195" s="519"/>
      <c r="D195" s="514" t="s">
        <v>333</v>
      </c>
      <c r="E195" s="507"/>
      <c r="F195" s="167" t="str">
        <f t="shared" ref="F195:F200" si="14">IF(C195&lt;=0,"",G195-(G195*C195%))</f>
        <v/>
      </c>
      <c r="G195" s="449">
        <f>IF(B195="","",(B195/B186)*M184)</f>
        <v>1.4000000000000001</v>
      </c>
      <c r="H195" s="406" t="s">
        <v>11</v>
      </c>
      <c r="I195" s="450" t="str">
        <f t="shared" ref="I195:I199" si="15">IF(ISBLANK(C195),"",G195-F195)</f>
        <v/>
      </c>
      <c r="J195" s="63" t="s">
        <v>32</v>
      </c>
      <c r="K195" s="56">
        <f>K194/M184</f>
        <v>0.10039999999999999</v>
      </c>
      <c r="L195" s="659" t="s">
        <v>345</v>
      </c>
      <c r="M195" s="15"/>
      <c r="N195" s="631"/>
      <c r="Q195" s="3442"/>
      <c r="R195" s="282"/>
      <c r="S195" s="5"/>
      <c r="T195" s="20" t="s">
        <v>61</v>
      </c>
      <c r="U195" s="2307" t="s">
        <v>366</v>
      </c>
      <c r="V195" s="5"/>
      <c r="W195" s="5"/>
      <c r="X195" s="5"/>
      <c r="Y195" s="18"/>
      <c r="Z195" s="5"/>
      <c r="AA195" s="5"/>
      <c r="AB195" s="2307"/>
      <c r="AC195" s="272"/>
      <c r="AD195" s="272"/>
      <c r="AE195" s="273"/>
      <c r="AF195" s="3442"/>
      <c r="AG195" s="127"/>
      <c r="AH195" s="3442"/>
      <c r="AI195" s="282"/>
      <c r="AJ195" s="67" t="s">
        <v>395</v>
      </c>
      <c r="AK195" s="5"/>
      <c r="AL195" s="5"/>
      <c r="AM195" s="5"/>
      <c r="AN195" s="5"/>
      <c r="AO195" s="5"/>
      <c r="AP195" s="5"/>
      <c r="AQ195" s="5"/>
      <c r="AR195" s="5"/>
      <c r="AS195" s="5"/>
      <c r="AT195" s="272"/>
      <c r="AU195" s="272"/>
      <c r="AV195" s="273"/>
      <c r="AW195" s="3442"/>
      <c r="AY195" s="3442"/>
      <c r="AZ195" s="224"/>
      <c r="BA195" s="228"/>
      <c r="BB195" s="228" t="s">
        <v>424</v>
      </c>
      <c r="BC195" s="228"/>
      <c r="BD195" s="228"/>
      <c r="BE195" s="43"/>
      <c r="BF195" s="106"/>
      <c r="BG195" s="106"/>
      <c r="BH195" s="106"/>
      <c r="BI195" s="106"/>
      <c r="BJ195" s="106"/>
      <c r="BK195" s="106"/>
      <c r="BL195" s="106"/>
      <c r="BM195" s="219"/>
      <c r="BN195" s="3442"/>
      <c r="BP195" s="3442"/>
      <c r="BQ195" s="435" t="s">
        <v>952</v>
      </c>
      <c r="BR195" s="437" t="s">
        <v>974</v>
      </c>
      <c r="BU195" s="106"/>
      <c r="BV195" s="106"/>
      <c r="BW195" s="106"/>
      <c r="BX195" s="106"/>
      <c r="BY195" s="106"/>
      <c r="BZ195" s="106"/>
      <c r="CA195" s="106"/>
      <c r="CB195" s="106"/>
      <c r="CC195" s="106"/>
      <c r="CD195" s="112"/>
      <c r="CE195" s="3442"/>
    </row>
    <row r="196" spans="1:83" s="1" customFormat="1" ht="15.95" customHeight="1" thickBot="1">
      <c r="A196" s="3476"/>
      <c r="B196" s="508">
        <v>10</v>
      </c>
      <c r="C196" s="52"/>
      <c r="D196" s="2307" t="s">
        <v>334</v>
      </c>
      <c r="E196" s="520"/>
      <c r="F196" s="167" t="str">
        <f t="shared" si="14"/>
        <v/>
      </c>
      <c r="G196" s="449">
        <f>IF(B196="","",(B196/B186)*M184)</f>
        <v>350</v>
      </c>
      <c r="H196" s="406" t="s">
        <v>11</v>
      </c>
      <c r="I196" s="450" t="str">
        <f t="shared" si="15"/>
        <v/>
      </c>
      <c r="J196" s="63" t="s">
        <v>42</v>
      </c>
      <c r="K196" s="16"/>
      <c r="L196" s="660" t="s">
        <v>346</v>
      </c>
      <c r="M196" s="15"/>
      <c r="N196" s="631"/>
      <c r="Q196" s="3442"/>
      <c r="R196" s="282"/>
      <c r="S196" s="5"/>
      <c r="T196" s="20" t="s">
        <v>69</v>
      </c>
      <c r="U196" s="2307" t="s">
        <v>367</v>
      </c>
      <c r="V196" s="5"/>
      <c r="W196" s="5"/>
      <c r="X196" s="5"/>
      <c r="Y196" s="18"/>
      <c r="Z196" s="5"/>
      <c r="AA196" s="5"/>
      <c r="AB196" s="2307"/>
      <c r="AC196" s="272"/>
      <c r="AD196" s="272"/>
      <c r="AE196" s="273"/>
      <c r="AF196" s="3442"/>
      <c r="AG196" s="127"/>
      <c r="AH196" s="3442"/>
      <c r="AI196" s="278"/>
      <c r="AJ196" s="5"/>
      <c r="AK196" s="63" t="s">
        <v>32</v>
      </c>
      <c r="AL196" s="44" t="s">
        <v>396</v>
      </c>
      <c r="AM196" s="5"/>
      <c r="AN196" s="5"/>
      <c r="AO196" s="5"/>
      <c r="AP196" s="5"/>
      <c r="AQ196" s="5"/>
      <c r="AR196" s="5"/>
      <c r="AS196" s="5"/>
      <c r="AT196" s="272"/>
      <c r="AU196" s="272"/>
      <c r="AV196" s="273"/>
      <c r="AW196" s="3442"/>
      <c r="AY196" s="3442"/>
      <c r="AZ196" s="224"/>
      <c r="BA196" s="228"/>
      <c r="BB196" s="230" t="s">
        <v>425</v>
      </c>
      <c r="BC196" s="228"/>
      <c r="BD196" s="228"/>
      <c r="BE196" s="43"/>
      <c r="BF196" s="106"/>
      <c r="BG196" s="106"/>
      <c r="BH196" s="106"/>
      <c r="BI196" s="106"/>
      <c r="BJ196" s="3446" t="s">
        <v>922</v>
      </c>
      <c r="BK196" s="3447"/>
      <c r="BL196" s="3447"/>
      <c r="BM196" s="231" t="s">
        <v>919</v>
      </c>
      <c r="BN196" s="3442"/>
      <c r="BP196" s="3442"/>
      <c r="BQ196" s="481">
        <v>100</v>
      </c>
      <c r="BR196" s="482" t="s">
        <v>975</v>
      </c>
      <c r="BU196" s="106"/>
      <c r="BV196" s="106"/>
      <c r="BW196" s="106"/>
      <c r="BX196" s="106"/>
      <c r="BY196" s="106"/>
      <c r="BZ196" s="106"/>
      <c r="CA196" s="106"/>
      <c r="CB196" s="106"/>
      <c r="CC196" s="106"/>
      <c r="CD196" s="112"/>
      <c r="CE196" s="3442"/>
    </row>
    <row r="197" spans="1:83" s="1" customFormat="1" ht="15.95" customHeight="1">
      <c r="A197" s="3476"/>
      <c r="B197" s="508">
        <v>0.5</v>
      </c>
      <c r="C197" s="52"/>
      <c r="D197" s="2307" t="s">
        <v>335</v>
      </c>
      <c r="E197" s="520"/>
      <c r="F197" s="167" t="str">
        <f t="shared" si="14"/>
        <v/>
      </c>
      <c r="G197" s="449">
        <f>IF(B197="","",(B197/B186)*M184)</f>
        <v>17.5</v>
      </c>
      <c r="H197" s="406" t="s">
        <v>11</v>
      </c>
      <c r="I197" s="450" t="str">
        <f t="shared" si="15"/>
        <v/>
      </c>
      <c r="J197" s="63" t="s">
        <v>52</v>
      </c>
      <c r="K197" s="2307"/>
      <c r="L197" s="59" t="s">
        <v>347</v>
      </c>
      <c r="M197" s="15"/>
      <c r="N197" s="631"/>
      <c r="Q197" s="3442"/>
      <c r="R197" s="278"/>
      <c r="S197" s="61" t="s">
        <v>368</v>
      </c>
      <c r="T197" s="61"/>
      <c r="U197" s="5"/>
      <c r="V197" s="5"/>
      <c r="W197" s="5"/>
      <c r="X197" s="5"/>
      <c r="Y197" s="18"/>
      <c r="Z197" s="5"/>
      <c r="AA197" s="5"/>
      <c r="AB197" s="2307"/>
      <c r="AC197" s="272"/>
      <c r="AD197" s="272"/>
      <c r="AE197" s="273"/>
      <c r="AF197" s="3442"/>
      <c r="AG197" s="127"/>
      <c r="AH197" s="3442"/>
      <c r="AI197" s="278"/>
      <c r="AJ197" s="5"/>
      <c r="AK197" s="63" t="s">
        <v>42</v>
      </c>
      <c r="AL197" s="44" t="s">
        <v>397</v>
      </c>
      <c r="AM197" s="5"/>
      <c r="AN197" s="5"/>
      <c r="AO197" s="5"/>
      <c r="AP197" s="5"/>
      <c r="AQ197" s="5"/>
      <c r="AR197" s="5"/>
      <c r="AS197" s="5"/>
      <c r="AT197" s="275"/>
      <c r="AU197" s="275"/>
      <c r="AV197" s="283"/>
      <c r="AW197" s="3442"/>
      <c r="AY197" s="3442"/>
      <c r="AZ197" s="224"/>
      <c r="BA197" s="228"/>
      <c r="BB197" s="228" t="s">
        <v>426</v>
      </c>
      <c r="BC197" s="228"/>
      <c r="BD197" s="228"/>
      <c r="BE197" s="43"/>
      <c r="BF197" s="106"/>
      <c r="BG197" s="106"/>
      <c r="BH197" s="106"/>
      <c r="BI197" s="106"/>
      <c r="BJ197" s="202"/>
      <c r="BK197" s="203">
        <v>2</v>
      </c>
      <c r="BL197" s="201" t="s">
        <v>10</v>
      </c>
      <c r="BM197" s="232">
        <f>BK197</f>
        <v>2</v>
      </c>
      <c r="BN197" s="3442"/>
      <c r="BP197" s="3442"/>
      <c r="BU197" s="106"/>
      <c r="BV197" s="106"/>
      <c r="BW197" s="106"/>
      <c r="BX197" s="106"/>
      <c r="BY197" s="106"/>
      <c r="BZ197" s="106"/>
      <c r="CA197" s="106"/>
      <c r="CB197" s="106"/>
      <c r="CC197" s="106"/>
      <c r="CD197" s="112"/>
      <c r="CE197" s="3442"/>
    </row>
    <row r="198" spans="1:83" s="1" customFormat="1" ht="15.95" customHeight="1">
      <c r="A198" s="3476"/>
      <c r="B198" s="508">
        <v>0.3</v>
      </c>
      <c r="C198" s="52"/>
      <c r="D198" s="2307" t="s">
        <v>336</v>
      </c>
      <c r="E198" s="520"/>
      <c r="F198" s="167" t="str">
        <f t="shared" si="14"/>
        <v/>
      </c>
      <c r="G198" s="449">
        <f>IF(B198="","",(B198/B186)*M184)</f>
        <v>10.5</v>
      </c>
      <c r="H198" s="406" t="s">
        <v>11</v>
      </c>
      <c r="I198" s="450" t="str">
        <f t="shared" si="15"/>
        <v/>
      </c>
      <c r="J198" s="63" t="s">
        <v>61</v>
      </c>
      <c r="K198" s="7" t="s">
        <v>985</v>
      </c>
      <c r="L198" s="7"/>
      <c r="M198" s="15"/>
      <c r="N198" s="631"/>
      <c r="Q198" s="3442"/>
      <c r="R198" s="278"/>
      <c r="S198" s="5"/>
      <c r="T198" s="60" t="s">
        <v>32</v>
      </c>
      <c r="U198" s="44" t="s">
        <v>369</v>
      </c>
      <c r="V198" s="5"/>
      <c r="W198" s="5"/>
      <c r="X198" s="5"/>
      <c r="Y198" s="18"/>
      <c r="Z198" s="5"/>
      <c r="AA198" s="5"/>
      <c r="AB198" s="2307"/>
      <c r="AC198" s="272"/>
      <c r="AD198" s="272"/>
      <c r="AE198" s="273"/>
      <c r="AF198" s="3442"/>
      <c r="AG198" s="127"/>
      <c r="AH198" s="3442"/>
      <c r="AI198" s="278"/>
      <c r="AJ198" s="5"/>
      <c r="AK198" s="63" t="s">
        <v>52</v>
      </c>
      <c r="AL198" s="44" t="s">
        <v>398</v>
      </c>
      <c r="AM198" s="5"/>
      <c r="AN198" s="5"/>
      <c r="AO198" s="5"/>
      <c r="AP198" s="5"/>
      <c r="AQ198" s="5"/>
      <c r="AR198" s="5"/>
      <c r="AS198" s="5"/>
      <c r="AT198" s="275"/>
      <c r="AU198" s="275"/>
      <c r="AV198" s="283"/>
      <c r="AW198" s="3442"/>
      <c r="AY198" s="3442"/>
      <c r="AZ198" s="224"/>
      <c r="BA198" s="228"/>
      <c r="BB198" s="228" t="s">
        <v>427</v>
      </c>
      <c r="BC198" s="228"/>
      <c r="BD198" s="228"/>
      <c r="BE198" s="43"/>
      <c r="BF198" s="106"/>
      <c r="BG198" s="106"/>
      <c r="BH198" s="106"/>
      <c r="BI198" s="43"/>
      <c r="BJ198" s="202"/>
      <c r="BK198" s="74">
        <f>BK197*10</f>
        <v>20</v>
      </c>
      <c r="BL198" s="75" t="s">
        <v>429</v>
      </c>
      <c r="BM198" s="233">
        <f>BK197/10</f>
        <v>0.2</v>
      </c>
      <c r="BN198" s="3442"/>
      <c r="BP198" s="3442"/>
      <c r="BQ198" s="131" t="s">
        <v>54</v>
      </c>
      <c r="BR198" s="136" t="s">
        <v>460</v>
      </c>
      <c r="BS198" s="107" t="s">
        <v>461</v>
      </c>
      <c r="BT198" s="5"/>
      <c r="BU198" s="106"/>
      <c r="BV198" s="106"/>
      <c r="BW198" s="106"/>
      <c r="BX198" s="106"/>
      <c r="BY198" s="106"/>
      <c r="BZ198" s="106"/>
      <c r="CA198" s="106"/>
      <c r="CB198" s="106"/>
      <c r="CC198" s="106"/>
      <c r="CD198" s="112"/>
      <c r="CE198" s="3442"/>
    </row>
    <row r="199" spans="1:83" s="1" customFormat="1" ht="15.95" customHeight="1" thickBot="1">
      <c r="A199" s="3476"/>
      <c r="B199" s="510">
        <v>0.5</v>
      </c>
      <c r="C199" s="511"/>
      <c r="D199" s="515" t="s">
        <v>337</v>
      </c>
      <c r="E199" s="521"/>
      <c r="F199" s="501" t="str">
        <f t="shared" si="14"/>
        <v/>
      </c>
      <c r="G199" s="502">
        <f>IF(B199="","",(B199/B186)*M184)</f>
        <v>17.5</v>
      </c>
      <c r="H199" s="407" t="s">
        <v>11</v>
      </c>
      <c r="I199" s="503" t="str">
        <f t="shared" si="15"/>
        <v/>
      </c>
      <c r="J199" s="524" t="s">
        <v>69</v>
      </c>
      <c r="K199" s="92" t="s">
        <v>986</v>
      </c>
      <c r="L199" s="92"/>
      <c r="M199" s="529"/>
      <c r="N199" s="661"/>
      <c r="Q199" s="3442"/>
      <c r="R199" s="278"/>
      <c r="S199" s="5"/>
      <c r="T199" s="60" t="s">
        <v>42</v>
      </c>
      <c r="U199" s="44" t="s">
        <v>370</v>
      </c>
      <c r="V199" s="5"/>
      <c r="W199" s="5"/>
      <c r="X199" s="5"/>
      <c r="Y199" s="18"/>
      <c r="Z199" s="5"/>
      <c r="AA199" s="5"/>
      <c r="AB199" s="2307"/>
      <c r="AC199" s="272"/>
      <c r="AD199" s="272"/>
      <c r="AE199" s="273"/>
      <c r="AF199" s="3442"/>
      <c r="AG199" s="127"/>
      <c r="AH199" s="3442"/>
      <c r="AI199" s="278"/>
      <c r="AJ199" s="5"/>
      <c r="AK199" s="63" t="s">
        <v>61</v>
      </c>
      <c r="AL199" s="44" t="s">
        <v>399</v>
      </c>
      <c r="AM199" s="5"/>
      <c r="AN199" s="5"/>
      <c r="AO199" s="5"/>
      <c r="AP199" s="5"/>
      <c r="AQ199" s="5"/>
      <c r="AR199" s="5"/>
      <c r="AS199" s="5"/>
      <c r="AT199" s="275"/>
      <c r="AU199" s="275"/>
      <c r="AV199" s="283"/>
      <c r="AW199" s="3442"/>
      <c r="AY199" s="3442"/>
      <c r="AZ199" s="224"/>
      <c r="BA199" s="228"/>
      <c r="BB199" s="230" t="s">
        <v>428</v>
      </c>
      <c r="BC199" s="228"/>
      <c r="BD199" s="228"/>
      <c r="BE199" s="43"/>
      <c r="BF199" s="43"/>
      <c r="BG199" s="43"/>
      <c r="BH199" s="43"/>
      <c r="BI199" s="43"/>
      <c r="BJ199" s="204"/>
      <c r="BK199" s="74">
        <f>BK198*10</f>
        <v>200</v>
      </c>
      <c r="BL199" s="75" t="s">
        <v>430</v>
      </c>
      <c r="BM199" s="233">
        <f>BM198/10</f>
        <v>0.02</v>
      </c>
      <c r="BN199" s="3442"/>
      <c r="BP199" s="3442"/>
      <c r="BQ199" s="131"/>
      <c r="BR199" s="52">
        <v>20</v>
      </c>
      <c r="BS199" s="107"/>
      <c r="BT199" s="5"/>
      <c r="BU199" s="113"/>
      <c r="BV199" s="113"/>
      <c r="BW199" s="106"/>
      <c r="BX199" s="106"/>
      <c r="BY199" s="106"/>
      <c r="BZ199" s="43"/>
      <c r="CA199" s="43"/>
      <c r="CB199" s="43"/>
      <c r="CC199" s="43"/>
      <c r="CD199" s="112"/>
      <c r="CE199" s="3442"/>
    </row>
    <row r="200" spans="1:83" s="1" customFormat="1" ht="15.95" customHeight="1">
      <c r="A200" s="3476"/>
      <c r="B200" s="148"/>
      <c r="C200" s="169"/>
      <c r="D200" s="168"/>
      <c r="E200" s="168"/>
      <c r="F200" s="167" t="str">
        <f t="shared" si="14"/>
        <v/>
      </c>
      <c r="G200" s="86"/>
      <c r="H200" s="170"/>
      <c r="I200" s="171"/>
      <c r="J200" s="525"/>
      <c r="K200" s="2307"/>
      <c r="L200" s="7"/>
      <c r="M200" s="15"/>
      <c r="N200" s="631"/>
      <c r="Q200" s="3442"/>
      <c r="R200" s="278"/>
      <c r="S200" s="5"/>
      <c r="T200" s="60" t="s">
        <v>52</v>
      </c>
      <c r="U200" s="44" t="s">
        <v>371</v>
      </c>
      <c r="V200" s="5"/>
      <c r="W200" s="5"/>
      <c r="X200" s="5"/>
      <c r="Y200" s="18"/>
      <c r="Z200" s="5"/>
      <c r="AA200" s="5"/>
      <c r="AB200" s="5"/>
      <c r="AC200" s="272"/>
      <c r="AD200" s="272"/>
      <c r="AE200" s="273"/>
      <c r="AF200" s="3442"/>
      <c r="AG200" s="127"/>
      <c r="AH200" s="3442"/>
      <c r="AI200" s="278"/>
      <c r="AJ200" s="5"/>
      <c r="AK200" s="63" t="s">
        <v>69</v>
      </c>
      <c r="AL200" s="44" t="s">
        <v>400</v>
      </c>
      <c r="AM200" s="5"/>
      <c r="AN200" s="5"/>
      <c r="AO200" s="5"/>
      <c r="AP200" s="5"/>
      <c r="AQ200" s="5"/>
      <c r="AR200" s="5"/>
      <c r="AS200" s="5"/>
      <c r="AT200" s="275"/>
      <c r="AU200" s="275"/>
      <c r="AV200" s="283"/>
      <c r="AW200" s="3442"/>
      <c r="AY200" s="3442"/>
      <c r="AZ200" s="191"/>
      <c r="BA200" s="4"/>
      <c r="BB200" s="226"/>
      <c r="BC200" s="226"/>
      <c r="BD200" s="227"/>
      <c r="BE200" s="4"/>
      <c r="BF200" s="3448" t="s">
        <v>920</v>
      </c>
      <c r="BG200" s="3449"/>
      <c r="BH200" s="3449"/>
      <c r="BI200" s="3449"/>
      <c r="BJ200" s="205"/>
      <c r="BK200" s="206">
        <f>BK199*10</f>
        <v>2000</v>
      </c>
      <c r="BL200" s="200" t="s">
        <v>431</v>
      </c>
      <c r="BM200" s="234">
        <f>BM199/10</f>
        <v>2E-3</v>
      </c>
      <c r="BN200" s="3442"/>
      <c r="BP200" s="3442"/>
      <c r="BQ200" s="122"/>
      <c r="BR200" s="5"/>
      <c r="BS200" s="107"/>
      <c r="BT200" s="5"/>
      <c r="BU200" s="106"/>
      <c r="BV200" s="106"/>
      <c r="BW200" s="106"/>
      <c r="BX200" s="106"/>
      <c r="BY200" s="106"/>
      <c r="BZ200" s="43"/>
      <c r="CA200" s="43"/>
      <c r="CB200" s="43"/>
      <c r="CC200" s="43"/>
      <c r="CD200" s="112"/>
      <c r="CE200" s="3442"/>
    </row>
    <row r="201" spans="1:83" s="1" customFormat="1" ht="15.95" customHeight="1" thickBot="1">
      <c r="A201" s="3476"/>
      <c r="B201" s="148"/>
      <c r="C201" s="169"/>
      <c r="D201" s="264" t="s">
        <v>312</v>
      </c>
      <c r="E201" s="159"/>
      <c r="F201" s="494">
        <f>SUM(F202:F211)</f>
        <v>115.5</v>
      </c>
      <c r="G201" s="495">
        <f>SUM(G202:G211)</f>
        <v>150.5</v>
      </c>
      <c r="H201" s="264" t="s">
        <v>11</v>
      </c>
      <c r="I201" s="496">
        <f>SUM(I202:I211)</f>
        <v>24.5</v>
      </c>
      <c r="J201" s="526"/>
      <c r="K201" s="243" t="s">
        <v>407</v>
      </c>
      <c r="L201" s="7"/>
      <c r="M201" s="7"/>
      <c r="N201" s="615"/>
      <c r="Q201" s="3442"/>
      <c r="R201" s="278"/>
      <c r="S201" s="5"/>
      <c r="T201" s="60" t="s">
        <v>61</v>
      </c>
      <c r="U201" s="44" t="s">
        <v>372</v>
      </c>
      <c r="V201" s="5"/>
      <c r="W201" s="5"/>
      <c r="X201" s="5"/>
      <c r="Y201" s="18"/>
      <c r="Z201" s="5"/>
      <c r="AA201" s="5"/>
      <c r="AB201" s="5"/>
      <c r="AC201" s="272"/>
      <c r="AD201" s="272"/>
      <c r="AE201" s="273"/>
      <c r="AF201" s="3442"/>
      <c r="AG201" s="127"/>
      <c r="AH201" s="3442"/>
      <c r="AI201" s="275"/>
      <c r="AJ201" s="5"/>
      <c r="AK201" s="63" t="s">
        <v>78</v>
      </c>
      <c r="AL201" s="44" t="s">
        <v>417</v>
      </c>
      <c r="AM201" s="5"/>
      <c r="AN201" s="5"/>
      <c r="AO201" s="5"/>
      <c r="AP201" s="5"/>
      <c r="AQ201" s="5"/>
      <c r="AR201" s="5"/>
      <c r="AS201" s="5"/>
      <c r="AT201" s="275"/>
      <c r="AU201" s="275"/>
      <c r="AV201" s="283"/>
      <c r="AW201" s="3442"/>
      <c r="AY201" s="3442"/>
      <c r="AZ201" s="3468" t="s">
        <v>923</v>
      </c>
      <c r="BA201" s="3469"/>
      <c r="BB201" s="3450" t="s">
        <v>734</v>
      </c>
      <c r="BC201" s="3451"/>
      <c r="BD201" s="3451"/>
      <c r="BE201" s="3452"/>
      <c r="BF201" s="3453" t="s">
        <v>921</v>
      </c>
      <c r="BG201" s="3454"/>
      <c r="BH201" s="3454"/>
      <c r="BI201" s="3455"/>
      <c r="BJ201" s="3456" t="s">
        <v>738</v>
      </c>
      <c r="BK201" s="3457"/>
      <c r="BL201" s="3457"/>
      <c r="BM201" s="3458"/>
      <c r="BN201" s="3442"/>
      <c r="BP201" s="3442"/>
      <c r="BQ201" s="439" t="s">
        <v>63</v>
      </c>
      <c r="BR201" s="137" t="s">
        <v>293</v>
      </c>
      <c r="BS201" s="107" t="s">
        <v>966</v>
      </c>
      <c r="BT201" s="5"/>
      <c r="BU201" s="113"/>
      <c r="BV201" s="113"/>
      <c r="BW201" s="106"/>
      <c r="BX201" s="106"/>
      <c r="BY201" s="106"/>
      <c r="BZ201" s="43"/>
      <c r="CA201" s="43"/>
      <c r="CB201" s="43"/>
      <c r="CC201" s="43"/>
      <c r="CD201" s="112"/>
      <c r="CE201" s="3442"/>
    </row>
    <row r="202" spans="1:83" s="1" customFormat="1" ht="15.95" customHeight="1">
      <c r="A202" s="3476"/>
      <c r="B202" s="504">
        <v>2</v>
      </c>
      <c r="C202" s="505">
        <v>10</v>
      </c>
      <c r="D202" s="506" t="s">
        <v>338</v>
      </c>
      <c r="E202" s="507"/>
      <c r="F202" s="167">
        <f t="shared" ref="F202:F212" si="16">IF(C202&lt;=0,"",G202-(G202*C202%))</f>
        <v>63</v>
      </c>
      <c r="G202" s="449">
        <f>IF(B202="","",(B202/B186)*M184)</f>
        <v>70</v>
      </c>
      <c r="H202" s="406" t="s">
        <v>11</v>
      </c>
      <c r="I202" s="450">
        <f t="shared" ref="I202:I212" si="17">IF(ISBLANK(C202),"",G202-F202)</f>
        <v>7</v>
      </c>
      <c r="J202" s="63" t="s">
        <v>32</v>
      </c>
      <c r="K202" s="54">
        <f>G202+G203</f>
        <v>140</v>
      </c>
      <c r="L202" s="7" t="s">
        <v>355</v>
      </c>
      <c r="M202" s="2307"/>
      <c r="N202" s="627"/>
      <c r="Q202" s="3442"/>
      <c r="R202" s="275"/>
      <c r="S202" s="5"/>
      <c r="T202" s="60" t="s">
        <v>69</v>
      </c>
      <c r="U202" s="44" t="s">
        <v>373</v>
      </c>
      <c r="V202" s="5"/>
      <c r="W202" s="5"/>
      <c r="X202" s="5"/>
      <c r="Y202" s="18"/>
      <c r="Z202" s="5"/>
      <c r="AA202" s="5"/>
      <c r="AB202" s="5"/>
      <c r="AC202" s="275"/>
      <c r="AD202" s="275"/>
      <c r="AE202" s="283"/>
      <c r="AF202" s="3442"/>
      <c r="AG202" s="127"/>
      <c r="AH202" s="3442"/>
      <c r="AI202" s="274"/>
      <c r="AJ202" s="68" t="s">
        <v>401</v>
      </c>
      <c r="AK202" s="5"/>
      <c r="AL202" s="5"/>
      <c r="AM202" s="5"/>
      <c r="AN202" s="5"/>
      <c r="AO202" s="5"/>
      <c r="AP202" s="5"/>
      <c r="AQ202" s="5"/>
      <c r="AR202" s="5"/>
      <c r="AS202" s="5"/>
      <c r="AT202" s="275"/>
      <c r="AU202" s="275"/>
      <c r="AV202" s="283"/>
      <c r="AW202" s="3442"/>
      <c r="AY202" s="3442"/>
      <c r="AZ202" s="3459" t="s">
        <v>716</v>
      </c>
      <c r="BA202" s="3460"/>
      <c r="BB202" s="189" t="s">
        <v>735</v>
      </c>
      <c r="BC202" s="185" t="s">
        <v>736</v>
      </c>
      <c r="BD202" s="185" t="s">
        <v>737</v>
      </c>
      <c r="BE202" s="190" t="s">
        <v>738</v>
      </c>
      <c r="BF202" s="209" t="s">
        <v>918</v>
      </c>
      <c r="BG202" s="210" t="s">
        <v>446</v>
      </c>
      <c r="BH202" s="211" t="s">
        <v>441</v>
      </c>
      <c r="BI202" s="212" t="s">
        <v>445</v>
      </c>
      <c r="BJ202" s="191"/>
      <c r="BK202" s="184" t="s">
        <v>717</v>
      </c>
      <c r="BL202" s="43"/>
      <c r="BM202" s="198" t="s">
        <v>721</v>
      </c>
      <c r="BN202" s="3442"/>
      <c r="BP202" s="3442"/>
      <c r="BQ202" s="122"/>
      <c r="BR202" s="5"/>
      <c r="BS202" s="5"/>
      <c r="BT202" s="5"/>
      <c r="BU202" s="43"/>
      <c r="BV202" s="43"/>
      <c r="BW202" s="43"/>
      <c r="BX202" s="43"/>
      <c r="BY202" s="43"/>
      <c r="BZ202" s="43"/>
      <c r="CA202" s="43"/>
      <c r="CB202" s="43"/>
      <c r="CC202" s="43"/>
      <c r="CD202" s="123"/>
      <c r="CE202" s="3442"/>
    </row>
    <row r="203" spans="1:83" s="1" customFormat="1" ht="15.95" customHeight="1">
      <c r="A203" s="3476"/>
      <c r="B203" s="508">
        <v>2</v>
      </c>
      <c r="C203" s="33">
        <v>25</v>
      </c>
      <c r="D203" s="2307" t="s">
        <v>339</v>
      </c>
      <c r="E203" s="509"/>
      <c r="F203" s="167">
        <f t="shared" si="16"/>
        <v>52.5</v>
      </c>
      <c r="G203" s="449">
        <f>IF(B203="","",(B203/B186)*M184)</f>
        <v>70</v>
      </c>
      <c r="H203" s="406" t="s">
        <v>11</v>
      </c>
      <c r="I203" s="450">
        <f t="shared" si="17"/>
        <v>17.5</v>
      </c>
      <c r="J203" s="63" t="s">
        <v>42</v>
      </c>
      <c r="K203" s="28">
        <f>K202/M184</f>
        <v>0.04</v>
      </c>
      <c r="L203" s="2307" t="s">
        <v>356</v>
      </c>
      <c r="M203" s="2307"/>
      <c r="N203" s="627"/>
      <c r="Q203" s="3442"/>
      <c r="R203" s="274"/>
      <c r="S203" s="5"/>
      <c r="T203" s="60" t="s">
        <v>78</v>
      </c>
      <c r="U203" s="44" t="s">
        <v>374</v>
      </c>
      <c r="V203" s="5"/>
      <c r="W203" s="5"/>
      <c r="X203" s="5"/>
      <c r="Y203" s="18"/>
      <c r="Z203" s="5"/>
      <c r="AA203" s="5"/>
      <c r="AB203" s="5"/>
      <c r="AC203" s="275"/>
      <c r="AD203" s="275"/>
      <c r="AE203" s="283"/>
      <c r="AF203" s="3442"/>
      <c r="AG203" s="127"/>
      <c r="AH203" s="3442"/>
      <c r="AI203" s="275"/>
      <c r="AJ203" s="5"/>
      <c r="AK203" s="69" t="s">
        <v>32</v>
      </c>
      <c r="AL203" s="70" t="s">
        <v>402</v>
      </c>
      <c r="AM203" s="5"/>
      <c r="AN203" s="5"/>
      <c r="AO203" s="5"/>
      <c r="AP203" s="5"/>
      <c r="AQ203" s="5"/>
      <c r="AR203" s="5"/>
      <c r="AS203" s="5"/>
      <c r="AT203" s="275"/>
      <c r="AU203" s="275"/>
      <c r="AV203" s="283"/>
      <c r="AW203" s="3442"/>
      <c r="AY203" s="3442"/>
      <c r="AZ203" s="3459" t="s">
        <v>715</v>
      </c>
      <c r="BA203" s="3460"/>
      <c r="BB203" s="186" t="s">
        <v>739</v>
      </c>
      <c r="BC203" s="187" t="s">
        <v>740</v>
      </c>
      <c r="BD203" s="187" t="s">
        <v>741</v>
      </c>
      <c r="BE203" s="188" t="s">
        <v>742</v>
      </c>
      <c r="BF203" s="196" t="s">
        <v>729</v>
      </c>
      <c r="BG203" s="207">
        <v>10</v>
      </c>
      <c r="BH203" s="208">
        <v>0.05</v>
      </c>
      <c r="BI203" s="197">
        <f>BH203*BG203</f>
        <v>0.5</v>
      </c>
      <c r="BJ203" s="191"/>
      <c r="BK203" s="184" t="s">
        <v>718</v>
      </c>
      <c r="BL203" s="43"/>
      <c r="BM203" s="198" t="s">
        <v>722</v>
      </c>
      <c r="BN203" s="3442"/>
      <c r="BP203" s="3442"/>
      <c r="BQ203" s="440" t="s">
        <v>71</v>
      </c>
      <c r="BR203" s="137" t="s">
        <v>457</v>
      </c>
      <c r="BS203" s="107" t="s">
        <v>967</v>
      </c>
      <c r="BT203" s="5"/>
      <c r="BU203" s="43"/>
      <c r="BV203" s="43"/>
      <c r="BW203" s="43"/>
      <c r="BX203" s="43"/>
      <c r="BY203" s="43"/>
      <c r="BZ203" s="9" t="s">
        <v>294</v>
      </c>
      <c r="CA203" s="41">
        <v>3500</v>
      </c>
      <c r="CB203" s="36" t="s">
        <v>295</v>
      </c>
      <c r="CC203" s="43"/>
      <c r="CD203" s="123"/>
      <c r="CE203" s="3442"/>
    </row>
    <row r="204" spans="1:83" s="1" customFormat="1" ht="15.95" customHeight="1">
      <c r="A204" s="3476"/>
      <c r="B204" s="508">
        <v>0.2</v>
      </c>
      <c r="C204" s="52"/>
      <c r="D204" s="2307" t="s">
        <v>340</v>
      </c>
      <c r="E204" s="509"/>
      <c r="F204" s="167" t="str">
        <f t="shared" si="16"/>
        <v/>
      </c>
      <c r="G204" s="449">
        <f>IF(B204="","",(B204/B186)*M184)</f>
        <v>7</v>
      </c>
      <c r="H204" s="406" t="s">
        <v>11</v>
      </c>
      <c r="I204" s="450" t="str">
        <f t="shared" si="17"/>
        <v/>
      </c>
      <c r="J204" s="63" t="s">
        <v>52</v>
      </c>
      <c r="K204" s="2307"/>
      <c r="L204" s="2307" t="s">
        <v>357</v>
      </c>
      <c r="M204" s="2307"/>
      <c r="N204" s="627"/>
      <c r="Q204" s="3442"/>
      <c r="R204" s="275"/>
      <c r="S204" s="5"/>
      <c r="T204" s="60" t="s">
        <v>86</v>
      </c>
      <c r="U204" s="44" t="s">
        <v>375</v>
      </c>
      <c r="V204" s="5"/>
      <c r="W204" s="5"/>
      <c r="X204" s="5"/>
      <c r="Y204" s="18"/>
      <c r="Z204" s="5"/>
      <c r="AA204" s="5"/>
      <c r="AB204" s="5"/>
      <c r="AC204" s="275"/>
      <c r="AD204" s="275"/>
      <c r="AE204" s="283"/>
      <c r="AF204" s="3442"/>
      <c r="AG204" s="127"/>
      <c r="AH204" s="3442"/>
      <c r="AI204" s="275"/>
      <c r="AJ204" s="5"/>
      <c r="AK204" s="5"/>
      <c r="AL204" s="5"/>
      <c r="AM204" s="5"/>
      <c r="AN204" s="5"/>
      <c r="AO204" s="5"/>
      <c r="AP204" s="5"/>
      <c r="AQ204" s="5"/>
      <c r="AR204" s="5"/>
      <c r="AS204" s="5"/>
      <c r="AT204" s="5"/>
      <c r="AU204" s="5"/>
      <c r="AV204" s="5"/>
      <c r="AW204" s="3442"/>
      <c r="AY204" s="3442"/>
      <c r="AZ204" s="3459" t="s">
        <v>768</v>
      </c>
      <c r="BA204" s="3460"/>
      <c r="BB204" s="186" t="s">
        <v>743</v>
      </c>
      <c r="BC204" s="187" t="s">
        <v>744</v>
      </c>
      <c r="BD204" s="187" t="s">
        <v>745</v>
      </c>
      <c r="BE204" s="188" t="s">
        <v>746</v>
      </c>
      <c r="BF204" s="196" t="s">
        <v>730</v>
      </c>
      <c r="BG204" s="207">
        <v>10</v>
      </c>
      <c r="BH204" s="208">
        <v>0.02</v>
      </c>
      <c r="BI204" s="197">
        <f t="shared" ref="BI204:BI207" si="18">BH204*BG204</f>
        <v>0.2</v>
      </c>
      <c r="BJ204" s="191"/>
      <c r="BK204" s="184" t="s">
        <v>719</v>
      </c>
      <c r="BL204" s="43"/>
      <c r="BM204" s="198" t="s">
        <v>723</v>
      </c>
      <c r="BN204" s="3442"/>
      <c r="BP204" s="3442"/>
      <c r="BQ204" s="118"/>
      <c r="BR204" s="137"/>
      <c r="BS204" s="107"/>
      <c r="BT204" s="5"/>
      <c r="BU204" s="43"/>
      <c r="BV204" s="43"/>
      <c r="BW204" s="43"/>
      <c r="BX204" s="43"/>
      <c r="BY204" s="43"/>
      <c r="BZ204" s="9" t="s">
        <v>968</v>
      </c>
      <c r="CA204" s="27">
        <v>0.16</v>
      </c>
      <c r="CB204" s="8" t="s">
        <v>299</v>
      </c>
      <c r="CC204" s="43"/>
      <c r="CD204" s="123"/>
      <c r="CE204" s="3442"/>
    </row>
    <row r="205" spans="1:83" s="1" customFormat="1" ht="15.95" customHeight="1">
      <c r="A205" s="3476"/>
      <c r="B205" s="508">
        <v>0.1</v>
      </c>
      <c r="C205" s="52"/>
      <c r="D205" s="2307" t="s">
        <v>341</v>
      </c>
      <c r="E205" s="509"/>
      <c r="F205" s="167" t="str">
        <f t="shared" si="16"/>
        <v/>
      </c>
      <c r="G205" s="449">
        <f>IF(B205="","",(B205/B186)*M184)</f>
        <v>3.5</v>
      </c>
      <c r="H205" s="406" t="s">
        <v>11</v>
      </c>
      <c r="I205" s="450" t="str">
        <f t="shared" si="17"/>
        <v/>
      </c>
      <c r="J205" s="63" t="s">
        <v>61</v>
      </c>
      <c r="K205" s="2307"/>
      <c r="L205" s="2307" t="s">
        <v>358</v>
      </c>
      <c r="M205" s="2307"/>
      <c r="N205" s="627"/>
      <c r="Q205" s="3442"/>
      <c r="R205" s="275"/>
      <c r="S205" s="5"/>
      <c r="T205" s="60" t="s">
        <v>96</v>
      </c>
      <c r="U205" s="44" t="s">
        <v>376</v>
      </c>
      <c r="V205" s="5"/>
      <c r="W205" s="5"/>
      <c r="X205" s="5"/>
      <c r="Y205" s="18"/>
      <c r="Z205" s="5"/>
      <c r="AA205" s="5"/>
      <c r="AB205" s="5"/>
      <c r="AC205" s="275"/>
      <c r="AD205" s="275"/>
      <c r="AE205" s="283"/>
      <c r="AF205" s="3442"/>
      <c r="AG205" s="127"/>
      <c r="AH205" s="3442"/>
      <c r="AI205" s="275"/>
      <c r="AJ205" s="5"/>
      <c r="AK205" s="5"/>
      <c r="AL205" s="5"/>
      <c r="AM205" s="5"/>
      <c r="AN205" s="5"/>
      <c r="AO205" s="5"/>
      <c r="AP205" s="5"/>
      <c r="AQ205" s="5"/>
      <c r="AR205" s="5"/>
      <c r="AS205" s="5"/>
      <c r="AT205" s="5"/>
      <c r="AU205" s="5"/>
      <c r="AV205" s="5"/>
      <c r="AW205" s="3442"/>
      <c r="AY205" s="3442"/>
      <c r="AZ205" s="3459" t="s">
        <v>725</v>
      </c>
      <c r="BA205" s="3460"/>
      <c r="BB205" s="186" t="s">
        <v>747</v>
      </c>
      <c r="BC205" s="187" t="s">
        <v>748</v>
      </c>
      <c r="BD205" s="187" t="s">
        <v>749</v>
      </c>
      <c r="BE205" s="188" t="s">
        <v>750</v>
      </c>
      <c r="BF205" s="196" t="s">
        <v>731</v>
      </c>
      <c r="BG205" s="207">
        <v>10</v>
      </c>
      <c r="BH205" s="208">
        <v>0.03</v>
      </c>
      <c r="BI205" s="197">
        <f t="shared" si="18"/>
        <v>0.3</v>
      </c>
      <c r="BJ205" s="191"/>
      <c r="BK205" s="184" t="s">
        <v>720</v>
      </c>
      <c r="BL205" s="43"/>
      <c r="BM205" s="198" t="s">
        <v>724</v>
      </c>
      <c r="BN205" s="3442"/>
      <c r="BP205" s="3442"/>
      <c r="BU205" s="43"/>
      <c r="BV205" s="43"/>
      <c r="BW205" s="43"/>
      <c r="BX205" s="43"/>
      <c r="BY205" s="43"/>
      <c r="BZ205" s="15"/>
      <c r="CA205" s="27">
        <v>0.104</v>
      </c>
      <c r="CB205" s="8" t="s">
        <v>969</v>
      </c>
      <c r="CC205" s="43"/>
      <c r="CD205" s="123"/>
      <c r="CE205" s="3442"/>
    </row>
    <row r="206" spans="1:83" s="1" customFormat="1" ht="15.95" customHeight="1">
      <c r="A206" s="3476"/>
      <c r="B206" s="508"/>
      <c r="C206" s="52"/>
      <c r="D206" s="2307" t="s">
        <v>342</v>
      </c>
      <c r="E206" s="509"/>
      <c r="F206" s="167" t="str">
        <f t="shared" si="16"/>
        <v/>
      </c>
      <c r="G206" s="449" t="str">
        <f>IF(B206="","",(B206/B186)*M184)</f>
        <v/>
      </c>
      <c r="H206" s="406" t="s">
        <v>11</v>
      </c>
      <c r="I206" s="450" t="str">
        <f t="shared" si="17"/>
        <v/>
      </c>
      <c r="J206" s="63" t="s">
        <v>69</v>
      </c>
      <c r="K206" s="2307"/>
      <c r="L206" s="2307"/>
      <c r="M206" s="2307"/>
      <c r="N206" s="627"/>
      <c r="Q206" s="3442"/>
      <c r="R206" s="275"/>
      <c r="S206" s="5"/>
      <c r="T206" s="60" t="s">
        <v>166</v>
      </c>
      <c r="U206" s="44" t="s">
        <v>377</v>
      </c>
      <c r="V206" s="5"/>
      <c r="W206" s="5"/>
      <c r="X206" s="5"/>
      <c r="Y206" s="18"/>
      <c r="Z206" s="5"/>
      <c r="AA206" s="5"/>
      <c r="AB206" s="5"/>
      <c r="AC206" s="275"/>
      <c r="AD206" s="275"/>
      <c r="AE206" s="283"/>
      <c r="AF206" s="3442"/>
      <c r="AG206" s="127"/>
      <c r="AH206" s="3442"/>
      <c r="AI206" s="275"/>
      <c r="AJ206" s="5"/>
      <c r="AK206" s="5"/>
      <c r="AL206" s="5"/>
      <c r="AM206" s="5"/>
      <c r="AN206" s="5"/>
      <c r="AO206" s="5"/>
      <c r="AP206" s="5"/>
      <c r="AQ206" s="5"/>
      <c r="AR206" s="5"/>
      <c r="AS206" s="5"/>
      <c r="AT206" s="5"/>
      <c r="AU206" s="5"/>
      <c r="AV206" s="5"/>
      <c r="AW206" s="3442"/>
      <c r="AY206" s="3442"/>
      <c r="AZ206" s="3459" t="s">
        <v>726</v>
      </c>
      <c r="BA206" s="3460"/>
      <c r="BB206" s="186" t="s">
        <v>751</v>
      </c>
      <c r="BC206" s="187" t="s">
        <v>752</v>
      </c>
      <c r="BD206" s="187" t="s">
        <v>753</v>
      </c>
      <c r="BE206" s="188" t="s">
        <v>754</v>
      </c>
      <c r="BF206" s="196" t="s">
        <v>733</v>
      </c>
      <c r="BG206" s="207">
        <v>12</v>
      </c>
      <c r="BH206" s="208">
        <v>0.05</v>
      </c>
      <c r="BI206" s="197">
        <f t="shared" si="18"/>
        <v>0.60000000000000009</v>
      </c>
      <c r="BJ206" s="191"/>
      <c r="BK206" s="43"/>
      <c r="BL206" s="43"/>
      <c r="BM206" s="192"/>
      <c r="BN206" s="3442"/>
      <c r="BP206" s="3442"/>
      <c r="BQ206" s="64" t="s">
        <v>406</v>
      </c>
      <c r="BR206" s="43"/>
      <c r="BS206" s="43"/>
      <c r="BT206" s="43"/>
      <c r="BU206" s="64" t="s">
        <v>405</v>
      </c>
      <c r="BV206" s="43"/>
      <c r="BW206" s="43"/>
      <c r="BX206" s="43"/>
      <c r="BY206" s="43"/>
      <c r="BZ206" s="43"/>
      <c r="CA206" s="43"/>
      <c r="CB206" s="43"/>
      <c r="CC206" s="43"/>
      <c r="CD206" s="123"/>
      <c r="CE206" s="3442"/>
    </row>
    <row r="207" spans="1:83" s="1" customFormat="1" ht="15.95" customHeight="1" thickBot="1">
      <c r="A207" s="3476"/>
      <c r="B207" s="508"/>
      <c r="C207" s="52"/>
      <c r="D207" s="2307" t="s">
        <v>343</v>
      </c>
      <c r="E207" s="509"/>
      <c r="F207" s="167" t="str">
        <f t="shared" si="16"/>
        <v/>
      </c>
      <c r="G207" s="449" t="str">
        <f>IF(B207="","",(B207/B186)*M184)</f>
        <v/>
      </c>
      <c r="H207" s="406" t="s">
        <v>11</v>
      </c>
      <c r="I207" s="450" t="str">
        <f t="shared" si="17"/>
        <v/>
      </c>
      <c r="J207" s="63" t="s">
        <v>78</v>
      </c>
      <c r="K207" s="2307"/>
      <c r="L207" s="2307"/>
      <c r="M207" s="2307"/>
      <c r="N207" s="627"/>
      <c r="Q207" s="3442"/>
      <c r="R207" s="275"/>
      <c r="S207" s="5"/>
      <c r="T207" s="60" t="s">
        <v>174</v>
      </c>
      <c r="U207" s="44" t="s">
        <v>378</v>
      </c>
      <c r="V207" s="5"/>
      <c r="W207" s="5"/>
      <c r="X207" s="5"/>
      <c r="Y207" s="18"/>
      <c r="Z207" s="5"/>
      <c r="AA207" s="5"/>
      <c r="AB207" s="5"/>
      <c r="AC207" s="275"/>
      <c r="AD207" s="275"/>
      <c r="AE207" s="283"/>
      <c r="AF207" s="3442"/>
      <c r="AG207" s="127"/>
      <c r="AH207" s="3442"/>
      <c r="AI207" s="275"/>
      <c r="AJ207" s="5"/>
      <c r="AK207" s="5"/>
      <c r="AL207" s="5"/>
      <c r="AM207" s="5"/>
      <c r="AN207" s="5"/>
      <c r="AO207" s="5"/>
      <c r="AP207" s="5"/>
      <c r="AQ207" s="5"/>
      <c r="AR207" s="5"/>
      <c r="AS207" s="5"/>
      <c r="AT207" s="5"/>
      <c r="AU207" s="5"/>
      <c r="AV207" s="5"/>
      <c r="AW207" s="3442"/>
      <c r="AY207" s="3442"/>
      <c r="AZ207" s="3459" t="s">
        <v>727</v>
      </c>
      <c r="BA207" s="3460"/>
      <c r="BB207" s="191"/>
      <c r="BC207" s="43"/>
      <c r="BD207" s="43"/>
      <c r="BE207" s="192"/>
      <c r="BF207" s="196" t="s">
        <v>732</v>
      </c>
      <c r="BG207" s="207">
        <v>10</v>
      </c>
      <c r="BH207" s="208">
        <v>8.0000000000000002E-3</v>
      </c>
      <c r="BI207" s="197">
        <f t="shared" si="18"/>
        <v>0.08</v>
      </c>
      <c r="BJ207" s="191"/>
      <c r="BK207" s="43"/>
      <c r="BL207" s="43"/>
      <c r="BM207" s="192"/>
      <c r="BN207" s="3442"/>
      <c r="BP207" s="3442"/>
      <c r="BQ207" s="43"/>
      <c r="BR207" s="43"/>
      <c r="BS207" s="43"/>
      <c r="BT207" s="43"/>
      <c r="BU207" s="43"/>
      <c r="BV207" s="43"/>
      <c r="BW207" s="43"/>
      <c r="BX207" s="43"/>
      <c r="BY207" s="43"/>
      <c r="BZ207" s="43"/>
      <c r="CA207" s="43"/>
      <c r="CB207" s="43"/>
      <c r="CC207" s="43"/>
      <c r="CD207" s="123"/>
      <c r="CE207" s="3442"/>
    </row>
    <row r="208" spans="1:83" s="1" customFormat="1" ht="15.95" customHeight="1">
      <c r="A208" s="3476"/>
      <c r="B208" s="508"/>
      <c r="C208" s="52"/>
      <c r="D208" s="2307"/>
      <c r="E208" s="509"/>
      <c r="F208" s="167" t="str">
        <f t="shared" si="16"/>
        <v/>
      </c>
      <c r="G208" s="449" t="str">
        <f>IF(B208="","",(B208/B186)*M184)</f>
        <v/>
      </c>
      <c r="H208" s="406" t="s">
        <v>11</v>
      </c>
      <c r="I208" s="450" t="str">
        <f t="shared" si="17"/>
        <v/>
      </c>
      <c r="J208" s="63" t="s">
        <v>86</v>
      </c>
      <c r="K208" s="2307"/>
      <c r="L208" s="2307"/>
      <c r="M208" s="2307"/>
      <c r="N208" s="627"/>
      <c r="Q208" s="3442"/>
      <c r="R208" s="275"/>
      <c r="S208" s="5"/>
      <c r="T208" s="60" t="s">
        <v>182</v>
      </c>
      <c r="U208" s="44" t="s">
        <v>379</v>
      </c>
      <c r="V208" s="5"/>
      <c r="W208" s="5"/>
      <c r="X208" s="5"/>
      <c r="Y208" s="43"/>
      <c r="Z208" s="43"/>
      <c r="AA208" s="43"/>
      <c r="AB208" s="43"/>
      <c r="AC208" s="275"/>
      <c r="AD208" s="275"/>
      <c r="AE208" s="283"/>
      <c r="AF208" s="3442"/>
      <c r="AG208" s="127"/>
      <c r="AH208" s="3442"/>
      <c r="AI208" s="275"/>
      <c r="AJ208" s="44"/>
      <c r="AK208" s="44"/>
      <c r="AL208" s="44"/>
      <c r="AM208" s="44"/>
      <c r="AN208" s="44"/>
      <c r="AO208" s="44"/>
      <c r="AP208" s="44"/>
      <c r="AQ208" s="44"/>
      <c r="AR208" s="44"/>
      <c r="AS208" s="44"/>
      <c r="AT208" s="44"/>
      <c r="AU208" s="44"/>
      <c r="AV208" s="44"/>
      <c r="AW208" s="3442"/>
      <c r="AY208" s="3442"/>
      <c r="AZ208" s="193"/>
      <c r="BA208" s="195"/>
      <c r="BB208" s="193"/>
      <c r="BC208" s="194"/>
      <c r="BD208" s="194"/>
      <c r="BE208" s="195"/>
      <c r="BF208" s="193"/>
      <c r="BG208" s="194"/>
      <c r="BH208" s="194"/>
      <c r="BI208" s="195"/>
      <c r="BJ208" s="193"/>
      <c r="BK208" s="194"/>
      <c r="BL208" s="194"/>
      <c r="BM208" s="195"/>
      <c r="BN208" s="3442"/>
      <c r="BP208" s="3442"/>
      <c r="BQ208" s="43"/>
      <c r="BR208" s="252"/>
      <c r="BS208" s="253"/>
      <c r="BT208" s="254"/>
      <c r="BU208" s="254"/>
      <c r="BV208" s="254"/>
      <c r="BW208" s="254"/>
      <c r="BX208" s="248"/>
      <c r="BY208" s="248"/>
      <c r="BZ208" s="248"/>
      <c r="CA208" s="248"/>
      <c r="CB208" s="255"/>
      <c r="CC208" s="43"/>
      <c r="CD208" s="123"/>
      <c r="CE208" s="3442"/>
    </row>
    <row r="209" spans="1:83" s="1" customFormat="1" ht="15.95" customHeight="1">
      <c r="A209" s="3476"/>
      <c r="B209" s="508"/>
      <c r="C209" s="52"/>
      <c r="D209" s="2307"/>
      <c r="E209" s="509"/>
      <c r="F209" s="167" t="str">
        <f t="shared" si="16"/>
        <v/>
      </c>
      <c r="G209" s="449" t="str">
        <f>IF(B209="","",(B209/B186)*M184)</f>
        <v/>
      </c>
      <c r="H209" s="406" t="s">
        <v>11</v>
      </c>
      <c r="I209" s="450" t="str">
        <f t="shared" si="17"/>
        <v/>
      </c>
      <c r="J209" s="63" t="s">
        <v>96</v>
      </c>
      <c r="K209" s="2307"/>
      <c r="L209" s="2307"/>
      <c r="M209" s="2307"/>
      <c r="N209" s="627"/>
      <c r="Q209" s="3442"/>
      <c r="R209" s="275"/>
      <c r="S209" s="61" t="s">
        <v>403</v>
      </c>
      <c r="T209" s="60"/>
      <c r="U209" s="53"/>
      <c r="V209" s="5"/>
      <c r="W209" s="5"/>
      <c r="X209" s="5"/>
      <c r="Y209" s="43"/>
      <c r="Z209" s="43"/>
      <c r="AA209" s="43"/>
      <c r="AB209" s="43"/>
      <c r="AC209" s="275"/>
      <c r="AD209" s="275"/>
      <c r="AE209" s="283"/>
      <c r="AF209" s="3442"/>
      <c r="AG209" s="127"/>
      <c r="AH209" s="3442"/>
      <c r="AI209" s="275"/>
      <c r="AJ209" s="5"/>
      <c r="AK209" s="5"/>
      <c r="AL209" s="5"/>
      <c r="AM209" s="5"/>
      <c r="AN209" s="5"/>
      <c r="AO209" s="5"/>
      <c r="AP209" s="5"/>
      <c r="AQ209" s="5"/>
      <c r="AR209" s="5"/>
      <c r="AS209" s="5"/>
      <c r="AT209" s="5"/>
      <c r="AU209" s="5"/>
      <c r="AV209" s="5"/>
      <c r="AW209" s="3442"/>
      <c r="AY209" s="3442"/>
      <c r="AZ209" s="5"/>
      <c r="BA209" s="5"/>
      <c r="BB209" s="5"/>
      <c r="BC209" s="5"/>
      <c r="BD209" s="5"/>
      <c r="BE209" s="5"/>
      <c r="BF209" s="5"/>
      <c r="BG209" s="5"/>
      <c r="BH209" s="5"/>
      <c r="BI209" s="5"/>
      <c r="BJ209" s="5"/>
      <c r="BK209" s="5"/>
      <c r="BL209" s="5"/>
      <c r="BM209" s="5"/>
      <c r="BN209" s="3442"/>
      <c r="BP209" s="3442"/>
      <c r="BQ209" s="43"/>
      <c r="BR209" s="263" t="s">
        <v>408</v>
      </c>
      <c r="BS209" s="251"/>
      <c r="BT209" s="173"/>
      <c r="BU209" s="173"/>
      <c r="BV209" s="173"/>
      <c r="BW209" s="173"/>
      <c r="BX209" s="43"/>
      <c r="BY209" s="43"/>
      <c r="BZ209" s="43"/>
      <c r="CA209" s="43"/>
      <c r="CB209" s="257"/>
      <c r="CC209" s="43"/>
      <c r="CD209" s="123"/>
      <c r="CE209" s="3442"/>
    </row>
    <row r="210" spans="1:83" s="1" customFormat="1" ht="15.95" customHeight="1">
      <c r="A210" s="3476"/>
      <c r="B210" s="508"/>
      <c r="C210" s="52"/>
      <c r="D210" s="2307"/>
      <c r="E210" s="509"/>
      <c r="F210" s="167" t="str">
        <f t="shared" si="16"/>
        <v/>
      </c>
      <c r="G210" s="449" t="str">
        <f>IF(B210="","",(B210/B186)*M184)</f>
        <v/>
      </c>
      <c r="H210" s="406" t="s">
        <v>11</v>
      </c>
      <c r="I210" s="450" t="str">
        <f t="shared" si="17"/>
        <v/>
      </c>
      <c r="J210" s="63" t="s">
        <v>166</v>
      </c>
      <c r="K210" s="2307"/>
      <c r="L210" s="2307"/>
      <c r="M210" s="2307"/>
      <c r="N210" s="627"/>
      <c r="Q210" s="3442"/>
      <c r="R210" s="275"/>
      <c r="S210" s="5"/>
      <c r="T210" s="60" t="s">
        <v>32</v>
      </c>
      <c r="U210" s="44" t="s">
        <v>380</v>
      </c>
      <c r="V210" s="5"/>
      <c r="W210" s="5"/>
      <c r="X210" s="5"/>
      <c r="Y210" s="43"/>
      <c r="Z210" s="43"/>
      <c r="AA210" s="43"/>
      <c r="AB210" s="43"/>
      <c r="AC210" s="275"/>
      <c r="AD210" s="275"/>
      <c r="AE210" s="283"/>
      <c r="AF210" s="3442"/>
      <c r="AG210" s="127"/>
      <c r="AH210" s="3442"/>
      <c r="AI210" s="275"/>
      <c r="AJ210" s="5"/>
      <c r="AK210" s="5"/>
      <c r="AL210" s="5"/>
      <c r="AM210" s="5"/>
      <c r="AN210" s="5"/>
      <c r="AO210" s="5"/>
      <c r="AP210" s="5"/>
      <c r="AQ210" s="5"/>
      <c r="AR210" s="5"/>
      <c r="AS210" s="5"/>
      <c r="AT210" s="5"/>
      <c r="AU210" s="5"/>
      <c r="AV210" s="5"/>
      <c r="AW210" s="3442"/>
      <c r="AY210" s="3442"/>
      <c r="AZ210" s="5"/>
      <c r="BA210" s="5"/>
      <c r="BB210" s="5"/>
      <c r="BC210" s="5"/>
      <c r="BD210" s="5"/>
      <c r="BE210" s="5"/>
      <c r="BF210" s="5"/>
      <c r="BG210" s="5"/>
      <c r="BH210" s="5"/>
      <c r="BI210" s="5"/>
      <c r="BJ210" s="5"/>
      <c r="BK210" s="5"/>
      <c r="BL210" s="5"/>
      <c r="BM210" s="5"/>
      <c r="BN210" s="3442"/>
      <c r="BP210" s="3442"/>
      <c r="BQ210" s="43"/>
      <c r="BR210" s="256" t="s">
        <v>409</v>
      </c>
      <c r="BS210" s="251"/>
      <c r="BT210" s="173"/>
      <c r="BU210" s="173"/>
      <c r="BV210" s="173"/>
      <c r="BW210" s="173"/>
      <c r="BX210" s="43"/>
      <c r="BY210" s="43"/>
      <c r="BZ210" s="43"/>
      <c r="CA210" s="43"/>
      <c r="CB210" s="257"/>
      <c r="CC210" s="43"/>
      <c r="CD210" s="123"/>
      <c r="CE210" s="3442"/>
    </row>
    <row r="211" spans="1:83" s="1" customFormat="1" ht="15.95" customHeight="1" thickBot="1">
      <c r="A211" s="3476"/>
      <c r="B211" s="510"/>
      <c r="C211" s="511"/>
      <c r="D211" s="515"/>
      <c r="E211" s="513"/>
      <c r="F211" s="501" t="str">
        <f t="shared" si="16"/>
        <v/>
      </c>
      <c r="G211" s="502" t="str">
        <f>IF(B211="","",(B211/B186)*M184)</f>
        <v/>
      </c>
      <c r="H211" s="407" t="s">
        <v>11</v>
      </c>
      <c r="I211" s="450" t="str">
        <f t="shared" si="17"/>
        <v/>
      </c>
      <c r="J211" s="524" t="s">
        <v>174</v>
      </c>
      <c r="K211" s="2307"/>
      <c r="L211" s="2307"/>
      <c r="M211" s="2307"/>
      <c r="N211" s="627"/>
      <c r="Q211" s="3442"/>
      <c r="R211" s="275"/>
      <c r="S211" s="5"/>
      <c r="T211" s="60"/>
      <c r="U211" s="44" t="s">
        <v>381</v>
      </c>
      <c r="V211" s="5"/>
      <c r="W211" s="5"/>
      <c r="X211" s="5"/>
      <c r="Y211" s="43"/>
      <c r="Z211" s="43"/>
      <c r="AA211" s="43"/>
      <c r="AB211" s="43"/>
      <c r="AC211" s="275"/>
      <c r="AD211" s="275"/>
      <c r="AE211" s="283"/>
      <c r="AF211" s="3442"/>
      <c r="AH211" s="3442"/>
      <c r="AI211" s="275"/>
      <c r="AJ211" s="5"/>
      <c r="AK211" s="5"/>
      <c r="AL211" s="5"/>
      <c r="AM211" s="5"/>
      <c r="AN211" s="5"/>
      <c r="AO211" s="5"/>
      <c r="AP211" s="5"/>
      <c r="AQ211" s="5"/>
      <c r="AR211" s="5"/>
      <c r="AS211" s="5"/>
      <c r="AT211" s="5"/>
      <c r="AU211" s="5"/>
      <c r="AV211" s="5"/>
      <c r="AW211" s="3442"/>
      <c r="AY211" s="3442"/>
      <c r="AZ211" s="5"/>
      <c r="BA211" s="5"/>
      <c r="BB211" s="5"/>
      <c r="BC211" s="5"/>
      <c r="BD211" s="5"/>
      <c r="BE211" s="5"/>
      <c r="BF211" s="5"/>
      <c r="BG211" s="5"/>
      <c r="BH211" s="5"/>
      <c r="BI211" s="5"/>
      <c r="BJ211" s="5"/>
      <c r="BK211" s="5"/>
      <c r="BL211" s="5"/>
      <c r="BM211" s="5"/>
      <c r="BN211" s="3442"/>
      <c r="BP211" s="3442"/>
      <c r="BQ211" s="43"/>
      <c r="BR211" s="256" t="s">
        <v>410</v>
      </c>
      <c r="BS211" s="251"/>
      <c r="BT211" s="173"/>
      <c r="BU211" s="173"/>
      <c r="BV211" s="173"/>
      <c r="BW211" s="173"/>
      <c r="BX211" s="43"/>
      <c r="BY211" s="43"/>
      <c r="BZ211" s="43"/>
      <c r="CA211" s="43"/>
      <c r="CB211" s="257"/>
      <c r="CC211" s="43"/>
      <c r="CD211" s="123"/>
      <c r="CE211" s="3442"/>
    </row>
    <row r="212" spans="1:83" s="1" customFormat="1" ht="15.95" customHeight="1">
      <c r="A212" s="3476"/>
      <c r="B212" s="148"/>
      <c r="C212" s="88"/>
      <c r="D212" s="88"/>
      <c r="E212" s="88"/>
      <c r="F212" s="167" t="str">
        <f t="shared" si="16"/>
        <v/>
      </c>
      <c r="G212" s="86"/>
      <c r="H212" s="166"/>
      <c r="I212" s="457" t="str">
        <f t="shared" si="17"/>
        <v/>
      </c>
      <c r="J212" s="63"/>
      <c r="K212" s="428"/>
      <c r="L212" s="428"/>
      <c r="M212" s="428"/>
      <c r="N212" s="642"/>
      <c r="Q212" s="3442"/>
      <c r="R212" s="275"/>
      <c r="S212" s="5"/>
      <c r="T212" s="60" t="s">
        <v>42</v>
      </c>
      <c r="U212" s="44" t="s">
        <v>382</v>
      </c>
      <c r="V212" s="5"/>
      <c r="W212" s="5"/>
      <c r="X212" s="5"/>
      <c r="Y212" s="43"/>
      <c r="Z212" s="43"/>
      <c r="AA212" s="43"/>
      <c r="AB212" s="43"/>
      <c r="AC212" s="275"/>
      <c r="AD212" s="275"/>
      <c r="AE212" s="283"/>
      <c r="AF212" s="3442"/>
      <c r="AH212" s="3442"/>
      <c r="AI212" s="275"/>
      <c r="AJ212" s="5"/>
      <c r="AK212" s="5"/>
      <c r="AL212" s="5"/>
      <c r="AM212" s="5"/>
      <c r="AN212" s="5"/>
      <c r="AO212" s="5"/>
      <c r="AP212" s="5"/>
      <c r="AQ212" s="5"/>
      <c r="AR212" s="5"/>
      <c r="AS212" s="5"/>
      <c r="AT212" s="5"/>
      <c r="AU212" s="5"/>
      <c r="AV212" s="5"/>
      <c r="AW212" s="3442"/>
      <c r="AY212" s="3442"/>
      <c r="AZ212" s="5"/>
      <c r="BA212" s="5"/>
      <c r="BB212" s="5"/>
      <c r="BC212" s="5"/>
      <c r="BD212" s="5"/>
      <c r="BE212" s="5"/>
      <c r="BF212" s="5"/>
      <c r="BG212" s="5"/>
      <c r="BH212" s="5"/>
      <c r="BI212" s="5"/>
      <c r="BJ212" s="5"/>
      <c r="BK212" s="5"/>
      <c r="BL212" s="5"/>
      <c r="BM212" s="5"/>
      <c r="BN212" s="3442"/>
      <c r="BP212" s="3442"/>
      <c r="BQ212" s="43"/>
      <c r="BR212" s="256" t="s">
        <v>411</v>
      </c>
      <c r="BS212" s="251"/>
      <c r="BT212" s="173"/>
      <c r="BU212" s="173"/>
      <c r="BV212" s="173"/>
      <c r="BW212" s="173"/>
      <c r="BX212" s="43"/>
      <c r="BY212" s="43"/>
      <c r="BZ212" s="43"/>
      <c r="CA212" s="43"/>
      <c r="CB212" s="257"/>
      <c r="CC212" s="43"/>
      <c r="CD212" s="123"/>
      <c r="CE212" s="3442"/>
    </row>
    <row r="213" spans="1:83" s="1" customFormat="1" ht="15.95" customHeight="1" thickBot="1">
      <c r="A213" s="3476"/>
      <c r="B213" s="148"/>
      <c r="C213" s="148"/>
      <c r="D213" s="264" t="s">
        <v>348</v>
      </c>
      <c r="E213" s="159"/>
      <c r="F213" s="494">
        <f>SUM(F214:F219)</f>
        <v>151.19999999999999</v>
      </c>
      <c r="G213" s="495">
        <f>SUM(G214:G219)</f>
        <v>290.5</v>
      </c>
      <c r="H213" s="264" t="s">
        <v>11</v>
      </c>
      <c r="I213" s="496">
        <f>SUM(I214:I219)</f>
        <v>34.299999999999997</v>
      </c>
      <c r="J213" s="526"/>
      <c r="K213" s="58">
        <f>F213</f>
        <v>151.19999999999999</v>
      </c>
      <c r="L213" s="59" t="s">
        <v>352</v>
      </c>
      <c r="M213" s="7"/>
      <c r="N213" s="627"/>
      <c r="Q213" s="3442"/>
      <c r="R213" s="275"/>
      <c r="S213" s="5"/>
      <c r="T213" s="60" t="s">
        <v>52</v>
      </c>
      <c r="U213" s="44" t="s">
        <v>383</v>
      </c>
      <c r="V213" s="5"/>
      <c r="W213" s="5"/>
      <c r="X213" s="5"/>
      <c r="Y213" s="43"/>
      <c r="Z213" s="43"/>
      <c r="AA213" s="43"/>
      <c r="AB213" s="43"/>
      <c r="AC213" s="275"/>
      <c r="AD213" s="275"/>
      <c r="AE213" s="283"/>
      <c r="AF213" s="3442"/>
      <c r="AH213" s="3442"/>
      <c r="AI213" s="275"/>
      <c r="AJ213" s="5"/>
      <c r="AK213" s="5"/>
      <c r="AL213" s="5"/>
      <c r="AM213" s="5"/>
      <c r="AN213" s="5"/>
      <c r="AO213" s="5"/>
      <c r="AP213" s="5"/>
      <c r="AQ213" s="5"/>
      <c r="AR213" s="5"/>
      <c r="AS213" s="5"/>
      <c r="AT213" s="5"/>
      <c r="AU213" s="5"/>
      <c r="AV213" s="5"/>
      <c r="AW213" s="3442"/>
      <c r="AY213" s="3442"/>
      <c r="AZ213" s="5"/>
      <c r="BA213" s="5"/>
      <c r="BB213" s="5"/>
      <c r="BC213" s="5"/>
      <c r="BD213" s="5"/>
      <c r="BE213" s="5"/>
      <c r="BF213" s="5"/>
      <c r="BG213" s="5"/>
      <c r="BH213" s="5"/>
      <c r="BI213" s="5"/>
      <c r="BJ213" s="5"/>
      <c r="BK213" s="5"/>
      <c r="BL213" s="5"/>
      <c r="BM213" s="5"/>
      <c r="BN213" s="3442"/>
      <c r="BP213" s="3442"/>
      <c r="BQ213" s="43"/>
      <c r="BR213" s="256"/>
      <c r="BS213" s="251"/>
      <c r="BT213" s="173"/>
      <c r="BU213" s="173"/>
      <c r="BV213" s="173"/>
      <c r="BW213" s="173"/>
      <c r="BX213" s="43"/>
      <c r="BY213" s="43"/>
      <c r="BZ213" s="43"/>
      <c r="CA213" s="43"/>
      <c r="CB213" s="257"/>
      <c r="CC213" s="43"/>
      <c r="CD213" s="123"/>
      <c r="CE213" s="3442"/>
    </row>
    <row r="214" spans="1:83" s="1" customFormat="1" ht="15.95" customHeight="1">
      <c r="A214" s="3476"/>
      <c r="B214" s="504">
        <v>2.2999999999999998</v>
      </c>
      <c r="C214" s="505">
        <v>10</v>
      </c>
      <c r="D214" s="506" t="s">
        <v>349</v>
      </c>
      <c r="E214" s="507"/>
      <c r="F214" s="167">
        <f t="shared" ref="F214:F220" si="19">IF(C214&lt;=0,"",G214-(G214*C214%))</f>
        <v>72.45</v>
      </c>
      <c r="G214" s="449">
        <f>IF(B214="","",(B214/B186)*M184)</f>
        <v>80.5</v>
      </c>
      <c r="H214" s="406" t="s">
        <v>11</v>
      </c>
      <c r="I214" s="450">
        <f t="shared" ref="I214:I219" si="20">IF(ISBLANK(C214),"",G214-F214)</f>
        <v>8.0499999999999972</v>
      </c>
      <c r="J214" s="63" t="s">
        <v>32</v>
      </c>
      <c r="K214" s="56">
        <f>K213/M184</f>
        <v>4.3199999999999995E-2</v>
      </c>
      <c r="L214" s="659" t="s">
        <v>353</v>
      </c>
      <c r="M214" s="2307"/>
      <c r="N214" s="627"/>
      <c r="Q214" s="3442"/>
      <c r="R214" s="275"/>
      <c r="S214" s="5"/>
      <c r="T214" s="60" t="s">
        <v>61</v>
      </c>
      <c r="U214" s="44" t="s">
        <v>384</v>
      </c>
      <c r="V214" s="5"/>
      <c r="W214" s="5"/>
      <c r="X214" s="5"/>
      <c r="Y214" s="43"/>
      <c r="Z214" s="43"/>
      <c r="AA214" s="43"/>
      <c r="AB214" s="43"/>
      <c r="AC214" s="275"/>
      <c r="AD214" s="275"/>
      <c r="AE214" s="283"/>
      <c r="AF214" s="3442"/>
      <c r="AH214" s="3442"/>
      <c r="AI214" s="275"/>
      <c r="AJ214" s="5"/>
      <c r="AK214" s="5"/>
      <c r="AL214" s="5"/>
      <c r="AM214" s="5"/>
      <c r="AN214" s="5"/>
      <c r="AO214" s="5"/>
      <c r="AP214" s="5"/>
      <c r="AQ214" s="5"/>
      <c r="AR214" s="5"/>
      <c r="AS214" s="5"/>
      <c r="AT214" s="5"/>
      <c r="AU214" s="5"/>
      <c r="AV214" s="5"/>
      <c r="AW214" s="3442"/>
      <c r="AY214" s="3442"/>
      <c r="AZ214" s="5"/>
      <c r="BA214" s="5"/>
      <c r="BB214" s="5"/>
      <c r="BC214" s="5"/>
      <c r="BD214" s="5"/>
      <c r="BE214" s="5"/>
      <c r="BF214" s="5"/>
      <c r="BG214" s="5"/>
      <c r="BH214" s="5"/>
      <c r="BI214" s="5"/>
      <c r="BJ214" s="5"/>
      <c r="BK214" s="5"/>
      <c r="BL214" s="5"/>
      <c r="BM214" s="5"/>
      <c r="BN214" s="3442"/>
      <c r="BP214" s="3442"/>
      <c r="BQ214" s="43"/>
      <c r="BR214" s="256" t="s">
        <v>412</v>
      </c>
      <c r="BS214" s="251"/>
      <c r="BT214" s="173"/>
      <c r="BU214" s="173"/>
      <c r="BV214" s="173"/>
      <c r="BW214" s="173"/>
      <c r="BX214" s="43"/>
      <c r="BY214" s="43"/>
      <c r="BZ214" s="43"/>
      <c r="CA214" s="43"/>
      <c r="CB214" s="257"/>
      <c r="CC214" s="43"/>
      <c r="CD214" s="123"/>
      <c r="CE214" s="3442"/>
    </row>
    <row r="215" spans="1:83" s="1" customFormat="1" ht="15.95" customHeight="1">
      <c r="A215" s="3476"/>
      <c r="B215" s="508">
        <v>3</v>
      </c>
      <c r="C215" s="33">
        <v>25</v>
      </c>
      <c r="D215" s="45" t="s">
        <v>350</v>
      </c>
      <c r="E215" s="509"/>
      <c r="F215" s="167">
        <f t="shared" si="19"/>
        <v>78.75</v>
      </c>
      <c r="G215" s="449">
        <f>IF(B215="","",(B215/B186)*M184)</f>
        <v>105</v>
      </c>
      <c r="H215" s="406" t="s">
        <v>11</v>
      </c>
      <c r="I215" s="450">
        <f t="shared" si="20"/>
        <v>26.25</v>
      </c>
      <c r="J215" s="63" t="s">
        <v>42</v>
      </c>
      <c r="K215" s="57"/>
      <c r="L215" s="659" t="s">
        <v>354</v>
      </c>
      <c r="M215" s="2307"/>
      <c r="N215" s="627"/>
      <c r="Q215" s="3442"/>
      <c r="R215" s="275"/>
      <c r="S215" s="5"/>
      <c r="T215" s="60" t="s">
        <v>69</v>
      </c>
      <c r="U215" s="44" t="s">
        <v>385</v>
      </c>
      <c r="V215" s="5"/>
      <c r="W215" s="5"/>
      <c r="X215" s="5"/>
      <c r="Y215" s="43"/>
      <c r="Z215" s="43"/>
      <c r="AA215" s="43"/>
      <c r="AB215" s="43"/>
      <c r="AC215" s="275"/>
      <c r="AD215" s="275"/>
      <c r="AE215" s="283"/>
      <c r="AF215" s="3442"/>
      <c r="AH215" s="3442"/>
      <c r="AI215" s="275"/>
      <c r="AJ215" s="5"/>
      <c r="AK215" s="5"/>
      <c r="AL215" s="5"/>
      <c r="AM215" s="5"/>
      <c r="AN215" s="5"/>
      <c r="AO215" s="5"/>
      <c r="AP215" s="5"/>
      <c r="AQ215" s="5"/>
      <c r="AR215" s="5"/>
      <c r="AS215" s="5"/>
      <c r="AT215" s="5"/>
      <c r="AU215" s="5"/>
      <c r="AV215" s="5"/>
      <c r="AW215" s="3442"/>
      <c r="AY215" s="3442"/>
      <c r="AZ215" s="5"/>
      <c r="BA215" s="5"/>
      <c r="BB215" s="5"/>
      <c r="BC215" s="5"/>
      <c r="BD215" s="5"/>
      <c r="BE215" s="5"/>
      <c r="BF215" s="5"/>
      <c r="BG215" s="5"/>
      <c r="BH215" s="5"/>
      <c r="BI215" s="5"/>
      <c r="BJ215" s="5"/>
      <c r="BK215" s="5"/>
      <c r="BL215" s="5"/>
      <c r="BM215" s="5"/>
      <c r="BN215" s="3442"/>
      <c r="BP215" s="3442"/>
      <c r="BQ215" s="43"/>
      <c r="BR215" s="256" t="s">
        <v>413</v>
      </c>
      <c r="BS215" s="251"/>
      <c r="BT215" s="173"/>
      <c r="BU215" s="173"/>
      <c r="BV215" s="173"/>
      <c r="BW215" s="173"/>
      <c r="BX215" s="43"/>
      <c r="BY215" s="43"/>
      <c r="BZ215" s="43"/>
      <c r="CA215" s="43"/>
      <c r="CB215" s="257"/>
      <c r="CC215" s="43"/>
      <c r="CD215" s="123"/>
      <c r="CE215" s="3442"/>
    </row>
    <row r="216" spans="1:83" s="1" customFormat="1" ht="15.95" customHeight="1">
      <c r="A216" s="3476"/>
      <c r="B216" s="508">
        <v>3</v>
      </c>
      <c r="C216" s="33"/>
      <c r="D216" s="45" t="s">
        <v>351</v>
      </c>
      <c r="E216" s="509"/>
      <c r="F216" s="167" t="str">
        <f t="shared" si="19"/>
        <v/>
      </c>
      <c r="G216" s="449">
        <f>IF(B216="","",(B216/B186)*M184)</f>
        <v>105</v>
      </c>
      <c r="H216" s="406" t="s">
        <v>11</v>
      </c>
      <c r="I216" s="450" t="str">
        <f t="shared" si="20"/>
        <v/>
      </c>
      <c r="J216" s="63" t="s">
        <v>52</v>
      </c>
      <c r="K216" s="2307"/>
      <c r="L216" s="2307"/>
      <c r="M216" s="2307"/>
      <c r="N216" s="627"/>
      <c r="Q216" s="3442"/>
      <c r="R216" s="275"/>
      <c r="S216" s="5"/>
      <c r="T216" s="5"/>
      <c r="U216" s="44" t="s">
        <v>386</v>
      </c>
      <c r="V216" s="5"/>
      <c r="W216" s="5"/>
      <c r="X216" s="5"/>
      <c r="Y216" s="43"/>
      <c r="Z216" s="43"/>
      <c r="AA216" s="43"/>
      <c r="AB216" s="43"/>
      <c r="AC216" s="275"/>
      <c r="AD216" s="275"/>
      <c r="AE216" s="283"/>
      <c r="AF216" s="3442"/>
      <c r="AH216" s="3442"/>
      <c r="AI216" s="275"/>
      <c r="AJ216" s="275"/>
      <c r="AK216" s="275"/>
      <c r="AL216" s="275"/>
      <c r="AM216" s="275"/>
      <c r="AN216" s="275"/>
      <c r="AO216" s="275"/>
      <c r="AP216" s="275"/>
      <c r="AQ216" s="275"/>
      <c r="AR216" s="275"/>
      <c r="AS216" s="275"/>
      <c r="AT216" s="275"/>
      <c r="AU216" s="275"/>
      <c r="AV216" s="275"/>
      <c r="AW216" s="3442"/>
      <c r="AY216" s="3442"/>
      <c r="AZ216" s="5"/>
      <c r="BA216" s="5"/>
      <c r="BB216" s="5"/>
      <c r="BC216" s="5"/>
      <c r="BD216" s="5"/>
      <c r="BE216" s="5"/>
      <c r="BF216" s="5"/>
      <c r="BG216" s="5"/>
      <c r="BH216" s="5"/>
      <c r="BI216" s="5"/>
      <c r="BJ216" s="5"/>
      <c r="BK216" s="5"/>
      <c r="BL216" s="5"/>
      <c r="BM216" s="5"/>
      <c r="BN216" s="3442"/>
      <c r="BP216" s="3442"/>
      <c r="BQ216" s="43"/>
      <c r="BR216" s="256" t="s">
        <v>414</v>
      </c>
      <c r="BS216" s="251"/>
      <c r="BT216" s="173"/>
      <c r="BU216" s="173"/>
      <c r="BV216" s="173"/>
      <c r="BW216" s="173"/>
      <c r="BX216" s="43"/>
      <c r="BY216" s="43"/>
      <c r="BZ216" s="43"/>
      <c r="CA216" s="43"/>
      <c r="CB216" s="257"/>
      <c r="CC216" s="43"/>
      <c r="CD216" s="123"/>
      <c r="CE216" s="3442"/>
    </row>
    <row r="217" spans="1:83" s="1" customFormat="1" ht="15.95" customHeight="1" thickBot="1">
      <c r="A217" s="3476"/>
      <c r="B217" s="508"/>
      <c r="C217" s="52"/>
      <c r="D217" s="45"/>
      <c r="E217" s="509"/>
      <c r="F217" s="167" t="str">
        <f t="shared" si="19"/>
        <v/>
      </c>
      <c r="G217" s="449" t="str">
        <f>IF(B217="","",(B217/B186)*M184)</f>
        <v/>
      </c>
      <c r="H217" s="406" t="s">
        <v>11</v>
      </c>
      <c r="I217" s="450" t="str">
        <f t="shared" si="20"/>
        <v/>
      </c>
      <c r="J217" s="63" t="s">
        <v>61</v>
      </c>
      <c r="K217" s="2307"/>
      <c r="L217" s="2307"/>
      <c r="M217" s="2307"/>
      <c r="N217" s="627"/>
      <c r="Q217" s="3442"/>
      <c r="R217" s="43"/>
      <c r="S217" s="43"/>
      <c r="T217" s="43"/>
      <c r="U217" s="43"/>
      <c r="V217" s="43"/>
      <c r="W217" s="43"/>
      <c r="X217" s="43"/>
      <c r="Y217" s="43"/>
      <c r="Z217" s="43"/>
      <c r="AA217" s="43"/>
      <c r="AB217" s="43"/>
      <c r="AC217" s="275"/>
      <c r="AD217" s="275"/>
      <c r="AE217" s="283"/>
      <c r="AF217" s="3442"/>
      <c r="AH217" s="3442"/>
      <c r="AI217" s="275"/>
      <c r="AJ217" s="287"/>
      <c r="AK217" s="287"/>
      <c r="AL217" s="275"/>
      <c r="AM217" s="275"/>
      <c r="AN217" s="275"/>
      <c r="AO217" s="275"/>
      <c r="AP217" s="275"/>
      <c r="AQ217" s="275"/>
      <c r="AR217" s="275"/>
      <c r="AS217" s="275"/>
      <c r="AT217" s="275"/>
      <c r="AU217" s="275"/>
      <c r="AV217" s="275"/>
      <c r="AW217" s="3442"/>
      <c r="AY217" s="3442"/>
      <c r="AZ217" s="5"/>
      <c r="BA217" s="5"/>
      <c r="BB217" s="5"/>
      <c r="BC217" s="5"/>
      <c r="BD217" s="5"/>
      <c r="BE217" s="5"/>
      <c r="BF217" s="5"/>
      <c r="BG217" s="5"/>
      <c r="BH217" s="5"/>
      <c r="BI217" s="5"/>
      <c r="BJ217" s="5"/>
      <c r="BK217" s="5"/>
      <c r="BL217" s="5"/>
      <c r="BM217" s="5"/>
      <c r="BN217" s="3442"/>
      <c r="BP217" s="3442"/>
      <c r="BQ217" s="43"/>
      <c r="BR217" s="258" t="s">
        <v>415</v>
      </c>
      <c r="BS217" s="259"/>
      <c r="BT217" s="260"/>
      <c r="BU217" s="260"/>
      <c r="BV217" s="260"/>
      <c r="BW217" s="260"/>
      <c r="BX217" s="261"/>
      <c r="BY217" s="261"/>
      <c r="BZ217" s="261"/>
      <c r="CA217" s="261"/>
      <c r="CB217" s="262"/>
      <c r="CC217" s="43"/>
      <c r="CD217" s="123"/>
      <c r="CE217" s="3442"/>
    </row>
    <row r="218" spans="1:83" s="1" customFormat="1" ht="15.95" customHeight="1">
      <c r="A218" s="3476"/>
      <c r="B218" s="508"/>
      <c r="C218" s="52"/>
      <c r="D218" s="45"/>
      <c r="E218" s="509"/>
      <c r="F218" s="167" t="str">
        <f t="shared" si="19"/>
        <v/>
      </c>
      <c r="G218" s="449" t="str">
        <f>IF(B218="","",(B218/B186)*M184)</f>
        <v/>
      </c>
      <c r="H218" s="406" t="s">
        <v>11</v>
      </c>
      <c r="I218" s="450" t="str">
        <f t="shared" si="20"/>
        <v/>
      </c>
      <c r="J218" s="63" t="s">
        <v>69</v>
      </c>
      <c r="K218" s="2307"/>
      <c r="L218" s="2307"/>
      <c r="M218" s="2307"/>
      <c r="N218" s="627"/>
      <c r="Q218" s="3442"/>
      <c r="R218" s="43"/>
      <c r="S218" s="43"/>
      <c r="T218" s="43"/>
      <c r="U218" s="43"/>
      <c r="V218" s="43"/>
      <c r="W218" s="43"/>
      <c r="X218" s="43"/>
      <c r="Y218" s="43"/>
      <c r="Z218" s="43"/>
      <c r="AA218" s="43"/>
      <c r="AB218" s="43"/>
      <c r="AC218" s="275"/>
      <c r="AD218" s="275"/>
      <c r="AE218" s="283"/>
      <c r="AF218" s="3442"/>
      <c r="AH218" s="3442"/>
      <c r="AI218" s="4"/>
      <c r="AJ218" s="4"/>
      <c r="AK218" s="4"/>
      <c r="AL218" s="4"/>
      <c r="AM218" s="71" t="s">
        <v>416</v>
      </c>
      <c r="AN218" s="71"/>
      <c r="AO218" s="71"/>
      <c r="AP218" s="72"/>
      <c r="AQ218" s="72"/>
      <c r="AR218" s="72"/>
      <c r="AS218" s="72"/>
      <c r="AT218" s="72"/>
      <c r="AU218" s="72"/>
      <c r="AV218" s="72"/>
      <c r="AW218" s="3442"/>
      <c r="AY218" s="3442"/>
      <c r="AZ218" s="5"/>
      <c r="BA218" s="5"/>
      <c r="BB218" s="5"/>
      <c r="BC218" s="5"/>
      <c r="BD218" s="5"/>
      <c r="BE218" s="5"/>
      <c r="BF218" s="5"/>
      <c r="BG218" s="5"/>
      <c r="BH218" s="5"/>
      <c r="BI218" s="5"/>
      <c r="BJ218" s="5"/>
      <c r="BK218" s="5"/>
      <c r="BL218" s="5"/>
      <c r="BM218" s="5"/>
      <c r="BN218" s="3442"/>
      <c r="BP218" s="3442"/>
      <c r="BQ218" s="122"/>
      <c r="BR218" s="43"/>
      <c r="BS218" s="43"/>
      <c r="BT218" s="43"/>
      <c r="BU218" s="43"/>
      <c r="BV218" s="43"/>
      <c r="BW218" s="43"/>
      <c r="BX218" s="43"/>
      <c r="BY218" s="43"/>
      <c r="BZ218" s="43"/>
      <c r="CA218" s="43"/>
      <c r="CB218" s="43"/>
      <c r="CC218" s="43"/>
      <c r="CD218" s="123"/>
      <c r="CE218" s="3442"/>
    </row>
    <row r="219" spans="1:83" s="1" customFormat="1" ht="15.95" customHeight="1" thickBot="1">
      <c r="A219" s="3476"/>
      <c r="B219" s="510"/>
      <c r="C219" s="511"/>
      <c r="D219" s="512"/>
      <c r="E219" s="513"/>
      <c r="F219" s="167" t="str">
        <f t="shared" si="19"/>
        <v/>
      </c>
      <c r="G219" s="449" t="str">
        <f>IF(B219="","",(B219/B186)*M184)</f>
        <v/>
      </c>
      <c r="H219" s="406" t="s">
        <v>11</v>
      </c>
      <c r="I219" s="450" t="str">
        <f t="shared" si="20"/>
        <v/>
      </c>
      <c r="J219" s="63" t="s">
        <v>78</v>
      </c>
      <c r="K219" s="2307"/>
      <c r="L219" s="2307"/>
      <c r="M219" s="2307"/>
      <c r="N219" s="627"/>
      <c r="Q219" s="3442"/>
      <c r="R219" s="43"/>
      <c r="S219" s="43"/>
      <c r="T219" s="43"/>
      <c r="U219" s="43"/>
      <c r="V219" s="43"/>
      <c r="W219" s="43"/>
      <c r="X219" s="43"/>
      <c r="Y219" s="43"/>
      <c r="Z219" s="43"/>
      <c r="AA219" s="43"/>
      <c r="AB219" s="43"/>
      <c r="AC219" s="275"/>
      <c r="AD219" s="275"/>
      <c r="AE219" s="283"/>
      <c r="AF219" s="3442"/>
      <c r="AH219" s="3442"/>
      <c r="AI219" s="43"/>
      <c r="AJ219" s="43"/>
      <c r="AK219" s="43"/>
      <c r="AL219" s="43"/>
      <c r="AM219" s="43"/>
      <c r="AN219" s="43"/>
      <c r="AO219" s="43"/>
      <c r="AP219" s="43"/>
      <c r="AQ219" s="43"/>
      <c r="AR219" s="43"/>
      <c r="AS219" s="43"/>
      <c r="AT219" s="275"/>
      <c r="AU219" s="275"/>
      <c r="AV219" s="283"/>
      <c r="AW219" s="3442"/>
      <c r="AY219" s="3442"/>
      <c r="AZ219" s="5"/>
      <c r="BA219" s="5"/>
      <c r="BB219" s="5"/>
      <c r="BC219" s="5"/>
      <c r="BD219" s="5"/>
      <c r="BE219" s="5"/>
      <c r="BF219" s="5"/>
      <c r="BG219" s="5"/>
      <c r="BH219" s="5"/>
      <c r="BI219" s="5"/>
      <c r="BJ219" s="5"/>
      <c r="BK219" s="5"/>
      <c r="BL219" s="5"/>
      <c r="BM219" s="5"/>
      <c r="BN219" s="3442"/>
      <c r="BP219" s="3442"/>
      <c r="BQ219" s="122"/>
      <c r="BR219" s="3461" t="s">
        <v>924</v>
      </c>
      <c r="BS219" s="3461"/>
      <c r="BT219" s="3461"/>
      <c r="BU219" s="43"/>
      <c r="BV219" s="43"/>
      <c r="BW219" s="43"/>
      <c r="BX219" s="43"/>
      <c r="BY219" s="43"/>
      <c r="BZ219" s="43"/>
      <c r="CA219" s="43"/>
      <c r="CB219" s="43"/>
      <c r="CC219" s="43"/>
      <c r="CD219" s="123"/>
      <c r="CE219" s="3442"/>
    </row>
    <row r="220" spans="1:83" s="1" customFormat="1" ht="15.95" customHeight="1" thickBot="1">
      <c r="A220" s="3477"/>
      <c r="B220" s="656"/>
      <c r="C220" s="643"/>
      <c r="D220" s="643"/>
      <c r="E220" s="643"/>
      <c r="F220" s="657" t="str">
        <f t="shared" si="19"/>
        <v/>
      </c>
      <c r="G220" s="643"/>
      <c r="H220" s="643"/>
      <c r="I220" s="643"/>
      <c r="J220" s="643"/>
      <c r="K220" s="643"/>
      <c r="L220" s="643"/>
      <c r="M220" s="643"/>
      <c r="N220" s="646"/>
      <c r="Q220" s="3442"/>
      <c r="R220" s="488" t="s">
        <v>976</v>
      </c>
      <c r="S220" s="125"/>
      <c r="T220" s="125"/>
      <c r="U220" s="125"/>
      <c r="V220" s="125"/>
      <c r="W220" s="125"/>
      <c r="X220" s="125"/>
      <c r="Y220" s="125"/>
      <c r="Z220" s="125"/>
      <c r="AA220" s="125"/>
      <c r="AB220" s="125"/>
      <c r="AC220" s="489"/>
      <c r="AD220" s="125"/>
      <c r="AE220" s="126"/>
      <c r="AF220" s="3442"/>
      <c r="AH220" s="3442"/>
      <c r="AI220" s="488" t="s">
        <v>976</v>
      </c>
      <c r="AJ220" s="125"/>
      <c r="AK220" s="125"/>
      <c r="AL220" s="125"/>
      <c r="AM220" s="125"/>
      <c r="AN220" s="125"/>
      <c r="AO220" s="125"/>
      <c r="AP220" s="125"/>
      <c r="AQ220" s="125"/>
      <c r="AR220" s="125"/>
      <c r="AS220" s="125"/>
      <c r="AT220" s="489"/>
      <c r="AU220" s="125"/>
      <c r="AV220" s="126"/>
      <c r="AW220" s="3442"/>
      <c r="AY220" s="3442"/>
      <c r="AZ220" s="125"/>
      <c r="BA220" s="125"/>
      <c r="BB220" s="125"/>
      <c r="BC220" s="125"/>
      <c r="BD220" s="125"/>
      <c r="BE220" s="125"/>
      <c r="BF220" s="125"/>
      <c r="BG220" s="125"/>
      <c r="BH220" s="125"/>
      <c r="BI220" s="125"/>
      <c r="BJ220" s="125"/>
      <c r="BK220" s="125"/>
      <c r="BL220" s="125"/>
      <c r="BM220" s="125"/>
      <c r="BN220" s="3442"/>
      <c r="BP220" s="3442"/>
      <c r="BQ220" s="124"/>
      <c r="BR220" s="125"/>
      <c r="BS220" s="125"/>
      <c r="BT220" s="125"/>
      <c r="BU220" s="125"/>
      <c r="BV220" s="125"/>
      <c r="BW220" s="125"/>
      <c r="BX220" s="125"/>
      <c r="BY220" s="125"/>
      <c r="BZ220" s="125"/>
      <c r="CA220" s="125"/>
      <c r="CB220" s="125"/>
      <c r="CC220" s="125"/>
      <c r="CD220" s="126"/>
      <c r="CE220" s="3442"/>
    </row>
    <row r="221" spans="1:83" s="1" customFormat="1"/>
    <row r="222" spans="1:83" s="1" customFormat="1" ht="18.75">
      <c r="A222" s="99" t="s">
        <v>440</v>
      </c>
      <c r="B222" s="95"/>
      <c r="C222" s="96" t="s">
        <v>439</v>
      </c>
      <c r="D222" s="97"/>
      <c r="E222" s="98"/>
      <c r="F222" s="98"/>
      <c r="G222" s="98"/>
      <c r="H222" s="98"/>
      <c r="I222" s="98"/>
      <c r="J222" s="98"/>
      <c r="K222" s="98"/>
      <c r="L222" s="98"/>
      <c r="M222" s="98"/>
      <c r="N222" s="98"/>
      <c r="O222" s="99" t="s">
        <v>440</v>
      </c>
    </row>
    <row r="223" spans="1:83" s="1" customFormat="1" ht="15.75" thickBot="1">
      <c r="N223" s="2405">
        <f>ROW()</f>
        <v>223</v>
      </c>
    </row>
    <row r="224" spans="1:83" s="1" customFormat="1" ht="24.75" customHeight="1" thickBot="1">
      <c r="A224" s="5"/>
      <c r="B224" s="3470" t="s">
        <v>927</v>
      </c>
      <c r="C224" s="3471"/>
      <c r="D224" s="3471"/>
      <c r="E224" s="3471"/>
      <c r="F224" s="3471"/>
      <c r="G224" s="3471"/>
      <c r="H224" s="3471"/>
      <c r="I224" s="3471"/>
      <c r="J224" s="3471"/>
      <c r="K224" s="3471"/>
      <c r="L224" s="3471"/>
      <c r="M224" s="3471"/>
      <c r="N224" s="3472"/>
    </row>
    <row r="225" spans="1:83" s="1" customFormat="1" ht="29.25" customHeight="1">
      <c r="A225" s="618" t="s">
        <v>438</v>
      </c>
      <c r="B225" s="3473" t="s">
        <v>924</v>
      </c>
      <c r="C225" s="3473"/>
      <c r="D225" s="3473"/>
      <c r="E225" s="3474" t="s">
        <v>972</v>
      </c>
      <c r="F225" s="3474"/>
      <c r="G225" s="3474"/>
      <c r="H225" s="3474"/>
      <c r="I225" s="3474"/>
      <c r="J225" s="3474"/>
      <c r="K225" s="3474"/>
      <c r="L225" s="3474"/>
      <c r="M225" s="3474"/>
      <c r="N225" s="3475"/>
      <c r="Q225" s="91" t="s">
        <v>438</v>
      </c>
      <c r="R225" s="284" t="s">
        <v>931</v>
      </c>
      <c r="S225" s="267"/>
      <c r="T225" s="268"/>
      <c r="U225" s="268"/>
      <c r="V225" s="268"/>
      <c r="W225" s="285"/>
      <c r="X225" s="268"/>
      <c r="Y225" s="268"/>
      <c r="Z225" s="268"/>
      <c r="AA225" s="268"/>
      <c r="AB225" s="268"/>
      <c r="AC225" s="268"/>
      <c r="AD225" s="268"/>
      <c r="AE225" s="269"/>
      <c r="AF225" s="91" t="s">
        <v>438</v>
      </c>
      <c r="AG225" s="127"/>
      <c r="AH225" s="91" t="s">
        <v>438</v>
      </c>
      <c r="AI225" s="284" t="s">
        <v>932</v>
      </c>
      <c r="AJ225" s="267"/>
      <c r="AK225" s="268"/>
      <c r="AL225" s="268"/>
      <c r="AM225" s="268"/>
      <c r="AN225" s="285"/>
      <c r="AO225" s="268"/>
      <c r="AP225" s="268"/>
      <c r="AQ225" s="268"/>
      <c r="AR225" s="268"/>
      <c r="AS225" s="268"/>
      <c r="AT225" s="268"/>
      <c r="AU225" s="268"/>
      <c r="AV225" s="269"/>
      <c r="AW225" s="91" t="s">
        <v>438</v>
      </c>
      <c r="AY225" s="91" t="s">
        <v>438</v>
      </c>
      <c r="AZ225" s="284" t="s">
        <v>973</v>
      </c>
      <c r="BA225" s="267"/>
      <c r="BB225" s="268"/>
      <c r="BC225" s="268"/>
      <c r="BD225" s="268"/>
      <c r="BE225" s="285"/>
      <c r="BF225" s="268"/>
      <c r="BG225" s="268"/>
      <c r="BH225" s="268"/>
      <c r="BI225" s="268"/>
      <c r="BJ225" s="268"/>
      <c r="BK225" s="268"/>
      <c r="BL225" s="268"/>
      <c r="BM225" s="269"/>
      <c r="BN225" s="91" t="s">
        <v>438</v>
      </c>
      <c r="BP225" s="91" t="s">
        <v>438</v>
      </c>
      <c r="BQ225" s="438" t="s">
        <v>973</v>
      </c>
      <c r="BR225" s="267"/>
      <c r="BS225" s="268"/>
      <c r="BT225" s="268"/>
      <c r="BU225" s="268"/>
      <c r="BV225" s="285"/>
      <c r="BW225" s="268"/>
      <c r="BX225" s="268"/>
      <c r="BY225" s="268"/>
      <c r="BZ225" s="268"/>
      <c r="CA225" s="268"/>
      <c r="CB225" s="268"/>
      <c r="CC225" s="268"/>
      <c r="CD225" s="269"/>
      <c r="CE225" s="91" t="s">
        <v>438</v>
      </c>
    </row>
    <row r="226" spans="1:83" s="1" customFormat="1" ht="21" customHeight="1">
      <c r="A226" s="3476" t="s">
        <v>976</v>
      </c>
      <c r="B226" s="651" t="s">
        <v>984</v>
      </c>
      <c r="C226" s="651"/>
      <c r="D226" s="250"/>
      <c r="E226" s="250"/>
      <c r="F226" s="250"/>
      <c r="G226" s="250"/>
      <c r="H226" s="250"/>
      <c r="I226" s="250"/>
      <c r="J226" s="250"/>
      <c r="K226" s="250"/>
      <c r="L226" s="250"/>
      <c r="M226" s="491" t="s">
        <v>71</v>
      </c>
      <c r="N226" s="658"/>
      <c r="Q226" s="3442" t="s">
        <v>976</v>
      </c>
      <c r="R226" s="490" t="s">
        <v>972</v>
      </c>
      <c r="S226" s="271"/>
      <c r="T226" s="272"/>
      <c r="U226" s="272"/>
      <c r="V226" s="272"/>
      <c r="W226" s="25"/>
      <c r="X226" s="272"/>
      <c r="Y226" s="272"/>
      <c r="Z226" s="272"/>
      <c r="AA226" s="272"/>
      <c r="AB226" s="272"/>
      <c r="AC226" s="272"/>
      <c r="AD226" s="272"/>
      <c r="AE226" s="272"/>
      <c r="AF226" s="3442" t="s">
        <v>976</v>
      </c>
      <c r="AG226" s="127"/>
      <c r="AH226" s="3442" t="s">
        <v>976</v>
      </c>
      <c r="AI226" s="270"/>
      <c r="AJ226" s="271"/>
      <c r="AK226" s="272"/>
      <c r="AL226" s="272"/>
      <c r="AM226" s="272"/>
      <c r="AN226" s="272"/>
      <c r="AO226" s="272"/>
      <c r="AP226" s="272"/>
      <c r="AQ226" s="272"/>
      <c r="AR226" s="272"/>
      <c r="AS226" s="272"/>
      <c r="AT226" s="272"/>
      <c r="AU226" s="272"/>
      <c r="AV226" s="273"/>
      <c r="AW226" s="3442" t="s">
        <v>976</v>
      </c>
      <c r="AY226" s="3442" t="s">
        <v>976</v>
      </c>
      <c r="AZ226" s="486"/>
      <c r="BA226" s="271"/>
      <c r="BB226" s="272"/>
      <c r="BC226" s="272"/>
      <c r="BD226" s="272"/>
      <c r="BE226" s="25"/>
      <c r="BF226" s="272"/>
      <c r="BG226" s="272"/>
      <c r="BH226" s="272"/>
      <c r="BI226" s="272"/>
      <c r="BJ226" s="272"/>
      <c r="BK226" s="272"/>
      <c r="BL226" s="272"/>
      <c r="BM226" s="272"/>
      <c r="BN226" s="3442" t="s">
        <v>976</v>
      </c>
      <c r="BP226" s="3442" t="s">
        <v>976</v>
      </c>
      <c r="BQ226" s="487"/>
      <c r="BR226" s="271"/>
      <c r="BS226" s="272"/>
      <c r="BT226" s="272"/>
      <c r="BU226" s="272"/>
      <c r="BV226" s="25"/>
      <c r="BW226" s="272"/>
      <c r="BX226" s="272"/>
      <c r="BY226" s="272"/>
      <c r="BZ226" s="272"/>
      <c r="CA226" s="272"/>
      <c r="CB226" s="272"/>
      <c r="CC226" s="272"/>
      <c r="CD226" s="273"/>
      <c r="CE226" s="3442" t="s">
        <v>976</v>
      </c>
    </row>
    <row r="227" spans="1:83" s="1" customFormat="1" ht="24" customHeight="1">
      <c r="A227" s="3476"/>
      <c r="B227" s="25" t="s">
        <v>1864</v>
      </c>
      <c r="C227" s="24"/>
      <c r="D227" s="7"/>
      <c r="E227" s="7"/>
      <c r="F227" s="7"/>
      <c r="G227" s="7"/>
      <c r="H227" s="7"/>
      <c r="I227" s="7"/>
      <c r="J227" s="7"/>
      <c r="K227" s="7"/>
      <c r="L227" s="2275" t="s">
        <v>294</v>
      </c>
      <c r="M227" s="2407">
        <v>50</v>
      </c>
      <c r="N227" s="2408" t="s">
        <v>295</v>
      </c>
      <c r="Q227" s="3442"/>
      <c r="R227" s="274"/>
      <c r="S227" s="47" t="s">
        <v>313</v>
      </c>
      <c r="T227" s="47"/>
      <c r="U227" s="2307"/>
      <c r="V227" s="29"/>
      <c r="W227" s="2307"/>
      <c r="X227" s="2307"/>
      <c r="Y227" s="18"/>
      <c r="Z227" s="5"/>
      <c r="AA227" s="5"/>
      <c r="AB227" s="2307"/>
      <c r="AC227" s="272"/>
      <c r="AD227" s="272"/>
      <c r="AE227" s="286" t="str">
        <f>B227</f>
        <v>SAISISSEZ LE NOM DE VOTRE RECETTE colonne B</v>
      </c>
      <c r="AF227" s="3442"/>
      <c r="AG227" s="127"/>
      <c r="AH227" s="3442"/>
      <c r="AI227" s="274"/>
      <c r="AJ227" s="10"/>
      <c r="AK227" s="47" t="s">
        <v>313</v>
      </c>
      <c r="AL227" s="47"/>
      <c r="AM227" s="2307"/>
      <c r="AN227" s="29"/>
      <c r="AO227" s="2307"/>
      <c r="AP227" s="2307"/>
      <c r="AQ227" s="18"/>
      <c r="AR227" s="25"/>
      <c r="AS227" s="2307"/>
      <c r="AT227" s="272"/>
      <c r="AU227" s="272"/>
      <c r="AV227" s="286" t="str">
        <f>B227</f>
        <v>SAISISSEZ LE NOM DE VOTRE RECETTE colonne B</v>
      </c>
      <c r="AW227" s="3442"/>
      <c r="AY227" s="3442"/>
      <c r="AZ227" s="218" t="s">
        <v>418</v>
      </c>
      <c r="BA227" s="110"/>
      <c r="BB227" s="111"/>
      <c r="BC227" s="111"/>
      <c r="BD227" s="111"/>
      <c r="BE227" s="106"/>
      <c r="BF227" s="106"/>
      <c r="BG227" s="106"/>
      <c r="BH227" s="106"/>
      <c r="BI227" s="106"/>
      <c r="BJ227" s="106"/>
      <c r="BK227" s="106"/>
      <c r="BL227" s="106"/>
      <c r="BM227" s="219"/>
      <c r="BN227" s="3442"/>
      <c r="BP227" s="3442"/>
      <c r="BQ227" s="132" t="s">
        <v>443</v>
      </c>
      <c r="BR227" s="110"/>
      <c r="BS227" s="111"/>
      <c r="BT227" s="111"/>
      <c r="BU227" s="111"/>
      <c r="BV227" s="106"/>
      <c r="BW227" s="106"/>
      <c r="BX227" s="106"/>
      <c r="BY227" s="106"/>
      <c r="BZ227" s="106"/>
      <c r="CA227" s="106"/>
      <c r="CB227" s="106"/>
      <c r="CC227" s="106"/>
      <c r="CD227" s="112"/>
      <c r="CE227" s="3442"/>
    </row>
    <row r="228" spans="1:83" s="1" customFormat="1" ht="15.95" customHeight="1" thickBot="1">
      <c r="A228" s="3476"/>
      <c r="B228" s="411" t="s">
        <v>952</v>
      </c>
      <c r="C228" s="116"/>
      <c r="D228" s="115"/>
      <c r="E228" s="7"/>
      <c r="F228" s="3443" t="s">
        <v>14</v>
      </c>
      <c r="G228" s="3443"/>
      <c r="H228" s="431"/>
      <c r="I228" s="7"/>
      <c r="J228" s="7"/>
      <c r="K228" s="431"/>
      <c r="L228" s="28" t="s">
        <v>968</v>
      </c>
      <c r="M228" s="27">
        <f>G232/M227</f>
        <v>0</v>
      </c>
      <c r="N228" s="615" t="s">
        <v>299</v>
      </c>
      <c r="Q228" s="3442"/>
      <c r="R228" s="475"/>
      <c r="S228" s="47"/>
      <c r="T228" s="47"/>
      <c r="U228" s="2307"/>
      <c r="V228" s="29"/>
      <c r="W228" s="2307"/>
      <c r="X228" s="2307"/>
      <c r="Y228" s="18"/>
      <c r="Z228" s="5"/>
      <c r="AA228" s="5"/>
      <c r="AB228" s="2307"/>
      <c r="AC228" s="272"/>
      <c r="AD228" s="272"/>
      <c r="AE228" s="286"/>
      <c r="AF228" s="3442"/>
      <c r="AG228" s="127"/>
      <c r="AH228" s="3442"/>
      <c r="AI228" s="276"/>
      <c r="AJ228" s="10"/>
      <c r="AK228" s="40"/>
      <c r="AL228" s="2307"/>
      <c r="AM228" s="2307"/>
      <c r="AN228" s="29"/>
      <c r="AO228" s="2307"/>
      <c r="AP228" s="2307"/>
      <c r="AQ228" s="18"/>
      <c r="AR228" s="39"/>
      <c r="AS228" s="2307"/>
      <c r="AT228" s="272"/>
      <c r="AU228" s="272"/>
      <c r="AV228" s="273"/>
      <c r="AW228" s="3442"/>
      <c r="AY228" s="3442"/>
      <c r="AZ228" s="220"/>
      <c r="BA228" s="43"/>
      <c r="BB228" s="43"/>
      <c r="BC228" s="43"/>
      <c r="BD228" s="106"/>
      <c r="BE228" s="106"/>
      <c r="BF228" s="106"/>
      <c r="BG228" s="106"/>
      <c r="BH228" s="106"/>
      <c r="BI228" s="106"/>
      <c r="BJ228" s="106"/>
      <c r="BK228" s="106"/>
      <c r="BL228" s="106"/>
      <c r="BM228" s="219"/>
      <c r="BN228" s="3442"/>
      <c r="BP228" s="3442"/>
      <c r="BQ228" s="134"/>
      <c r="BR228" s="5"/>
      <c r="BS228" s="5"/>
      <c r="BT228" s="5"/>
      <c r="BU228" s="106"/>
      <c r="BV228" s="106"/>
      <c r="BW228" s="106"/>
      <c r="BX228" s="106"/>
      <c r="BY228" s="106"/>
      <c r="BZ228" s="106"/>
      <c r="CA228" s="106"/>
      <c r="CB228" s="106"/>
      <c r="CC228" s="106"/>
      <c r="CD228" s="112"/>
      <c r="CE228" s="3442"/>
    </row>
    <row r="229" spans="1:83" s="1" customFormat="1" ht="15.95" customHeight="1" thickBot="1">
      <c r="A229" s="3476"/>
      <c r="B229" s="480">
        <v>100</v>
      </c>
      <c r="C229" s="3478" t="s">
        <v>0</v>
      </c>
      <c r="D229" s="2307" t="s">
        <v>13</v>
      </c>
      <c r="E229" s="2307"/>
      <c r="F229" s="433">
        <f>G229-I229</f>
        <v>0</v>
      </c>
      <c r="G229" s="433">
        <f>SUM(G232,G237,G244,G256)</f>
        <v>0</v>
      </c>
      <c r="H229" s="103"/>
      <c r="I229" s="434">
        <f>SUM(I232,I244,I256)</f>
        <v>0</v>
      </c>
      <c r="J229" s="15"/>
      <c r="K229" s="15" t="s">
        <v>293</v>
      </c>
      <c r="L229" s="15"/>
      <c r="M229" s="27">
        <f>F232/M227</f>
        <v>0</v>
      </c>
      <c r="N229" s="615" t="s">
        <v>969</v>
      </c>
      <c r="Q229" s="3442"/>
      <c r="R229" s="276"/>
      <c r="S229" s="40"/>
      <c r="T229" s="2307"/>
      <c r="U229" s="2307"/>
      <c r="V229" s="29"/>
      <c r="W229" s="2307"/>
      <c r="X229" s="2307"/>
      <c r="Y229" s="18"/>
      <c r="Z229" s="5"/>
      <c r="AA229" s="5"/>
      <c r="AB229" s="2307"/>
      <c r="AC229" s="272"/>
      <c r="AD229" s="272"/>
      <c r="AE229" s="273"/>
      <c r="AF229" s="3442"/>
      <c r="AG229" s="127"/>
      <c r="AH229" s="3442"/>
      <c r="AI229" s="275"/>
      <c r="AJ229" s="65" t="s">
        <v>404</v>
      </c>
      <c r="AK229" s="5"/>
      <c r="AL229" s="5"/>
      <c r="AM229" s="5"/>
      <c r="AN229" s="5"/>
      <c r="AO229" s="5"/>
      <c r="AP229" s="5"/>
      <c r="AQ229" s="5"/>
      <c r="AR229" s="5"/>
      <c r="AS229" s="5"/>
      <c r="AT229" s="277"/>
      <c r="AU229" s="272"/>
      <c r="AV229" s="273"/>
      <c r="AW229" s="3442"/>
      <c r="AY229" s="3442"/>
      <c r="AZ229" s="221" t="s">
        <v>440</v>
      </c>
      <c r="BA229" s="96" t="s">
        <v>439</v>
      </c>
      <c r="BB229" s="96"/>
      <c r="BC229" s="97"/>
      <c r="BD229" s="120"/>
      <c r="BE229" s="120"/>
      <c r="BF229" s="120"/>
      <c r="BG229" s="120"/>
      <c r="BH229" s="120"/>
      <c r="BI229" s="120"/>
      <c r="BJ229" s="120"/>
      <c r="BK229" s="120"/>
      <c r="BL229" s="120"/>
      <c r="BM229" s="222"/>
      <c r="BN229" s="3442"/>
      <c r="BP229" s="3442"/>
      <c r="BQ229" s="133" t="s">
        <v>440</v>
      </c>
      <c r="BR229" s="96" t="s">
        <v>439</v>
      </c>
      <c r="BS229" s="96"/>
      <c r="BT229" s="97"/>
      <c r="BU229" s="120"/>
      <c r="BV229" s="120"/>
      <c r="BW229" s="120"/>
      <c r="BX229" s="120"/>
      <c r="BY229" s="120"/>
      <c r="BZ229" s="120"/>
      <c r="CA229" s="120"/>
      <c r="CB229" s="120"/>
      <c r="CC229" s="120"/>
      <c r="CD229" s="121"/>
      <c r="CE229" s="3442"/>
    </row>
    <row r="230" spans="1:83" s="1" customFormat="1" ht="15.95" customHeight="1">
      <c r="A230" s="3476"/>
      <c r="B230" s="104"/>
      <c r="C230" s="3479"/>
      <c r="D230" s="92"/>
      <c r="E230" s="92"/>
      <c r="F230" s="2409" t="s">
        <v>961</v>
      </c>
      <c r="G230" s="2410" t="s">
        <v>297</v>
      </c>
      <c r="H230" s="105"/>
      <c r="I230" s="425" t="s">
        <v>962</v>
      </c>
      <c r="J230" s="92"/>
      <c r="K230" s="92"/>
      <c r="L230" s="3444" t="s">
        <v>917</v>
      </c>
      <c r="M230" s="3445"/>
      <c r="N230" s="653">
        <f>B229</f>
        <v>100</v>
      </c>
      <c r="Q230" s="3442"/>
      <c r="R230" s="275"/>
      <c r="S230" s="62" t="s">
        <v>359</v>
      </c>
      <c r="T230" s="62"/>
      <c r="U230" s="37"/>
      <c r="V230" s="2307"/>
      <c r="W230" s="29"/>
      <c r="X230" s="2307"/>
      <c r="Y230" s="18"/>
      <c r="Z230" s="5"/>
      <c r="AA230" s="5"/>
      <c r="AB230" s="2307"/>
      <c r="AC230" s="277"/>
      <c r="AD230" s="272"/>
      <c r="AE230" s="273"/>
      <c r="AF230" s="3442"/>
      <c r="AG230" s="127"/>
      <c r="AH230" s="3442"/>
      <c r="AI230" s="278"/>
      <c r="AJ230" s="5"/>
      <c r="AK230" s="66" t="s">
        <v>32</v>
      </c>
      <c r="AL230" s="44" t="s">
        <v>279</v>
      </c>
      <c r="AM230" s="5"/>
      <c r="AN230" s="5"/>
      <c r="AO230" s="5"/>
      <c r="AP230" s="5"/>
      <c r="AQ230" s="5"/>
      <c r="AR230" s="5"/>
      <c r="AS230" s="5"/>
      <c r="AT230" s="278"/>
      <c r="AU230" s="275"/>
      <c r="AV230" s="273"/>
      <c r="AW230" s="3442"/>
      <c r="AY230" s="3442"/>
      <c r="AZ230" s="191"/>
      <c r="BA230" s="43"/>
      <c r="BB230" s="43"/>
      <c r="BC230" s="43"/>
      <c r="BD230" s="106"/>
      <c r="BE230" s="106"/>
      <c r="BF230" s="106"/>
      <c r="BG230" s="106"/>
      <c r="BH230" s="106"/>
      <c r="BI230" s="106"/>
      <c r="BJ230" s="106"/>
      <c r="BK230" s="106"/>
      <c r="BL230" s="106"/>
      <c r="BM230" s="219"/>
      <c r="BN230" s="3442"/>
      <c r="BP230" s="3442"/>
      <c r="BQ230" s="119"/>
      <c r="BR230" s="5"/>
      <c r="BS230" s="5"/>
      <c r="BT230" s="106"/>
      <c r="BU230" s="106"/>
      <c r="BV230" s="106"/>
      <c r="BW230" s="106"/>
      <c r="BX230" s="106"/>
      <c r="BY230" s="106"/>
      <c r="BZ230" s="106"/>
      <c r="CA230" s="106"/>
      <c r="CB230" s="106"/>
      <c r="CC230" s="106"/>
      <c r="CD230" s="112"/>
      <c r="CE230" s="3442"/>
    </row>
    <row r="231" spans="1:83" s="1" customFormat="1" ht="15.95" customHeight="1">
      <c r="A231" s="3476"/>
      <c r="B231" s="115" t="s">
        <v>44</v>
      </c>
      <c r="C231" s="116" t="s">
        <v>54</v>
      </c>
      <c r="D231" s="115" t="s">
        <v>34</v>
      </c>
      <c r="E231" s="7"/>
      <c r="F231" s="102"/>
      <c r="G231" s="43"/>
      <c r="H231" s="43"/>
      <c r="I231" s="645"/>
      <c r="J231" s="43"/>
      <c r="K231" s="2414" t="s">
        <v>63</v>
      </c>
      <c r="L231" s="474"/>
      <c r="M231" s="578"/>
      <c r="N231" s="2415"/>
      <c r="Q231" s="3442"/>
      <c r="R231" s="278"/>
      <c r="S231" s="10"/>
      <c r="T231" s="20" t="s">
        <v>32</v>
      </c>
      <c r="U231" s="2307" t="s">
        <v>360</v>
      </c>
      <c r="V231" s="2307"/>
      <c r="W231" s="29"/>
      <c r="X231" s="2307"/>
      <c r="Y231" s="18"/>
      <c r="Z231" s="5"/>
      <c r="AA231" s="5"/>
      <c r="AB231" s="2307"/>
      <c r="AC231" s="278"/>
      <c r="AD231" s="275"/>
      <c r="AE231" s="273"/>
      <c r="AF231" s="3442"/>
      <c r="AG231" s="127"/>
      <c r="AH231" s="3442"/>
      <c r="AI231" s="278"/>
      <c r="AJ231" s="5"/>
      <c r="AK231" s="66" t="s">
        <v>42</v>
      </c>
      <c r="AL231" s="44" t="s">
        <v>939</v>
      </c>
      <c r="AM231" s="5"/>
      <c r="AN231" s="5"/>
      <c r="AO231" s="5"/>
      <c r="AP231" s="5"/>
      <c r="AQ231" s="5"/>
      <c r="AR231" s="5"/>
      <c r="AS231" s="5"/>
      <c r="AT231" s="279"/>
      <c r="AU231" s="280"/>
      <c r="AV231" s="273"/>
      <c r="AW231" s="3442"/>
      <c r="AY231" s="3442"/>
      <c r="AZ231" s="223" t="s">
        <v>44</v>
      </c>
      <c r="BA231" s="136" t="s">
        <v>445</v>
      </c>
      <c r="BB231" s="43"/>
      <c r="BC231" s="43"/>
      <c r="BD231" s="106"/>
      <c r="BE231" s="106"/>
      <c r="BF231" s="106"/>
      <c r="BG231" s="106"/>
      <c r="BH231" s="106"/>
      <c r="BI231" s="106"/>
      <c r="BJ231" s="106"/>
      <c r="BK231" s="106"/>
      <c r="BL231" s="106"/>
      <c r="BM231" s="219"/>
      <c r="BN231" s="3442"/>
      <c r="BP231" s="3442"/>
      <c r="BQ231" s="118" t="s">
        <v>34</v>
      </c>
      <c r="BR231" s="136" t="s">
        <v>13</v>
      </c>
      <c r="BS231" s="107" t="s">
        <v>444</v>
      </c>
      <c r="BT231" s="5"/>
      <c r="BU231" s="106"/>
      <c r="BV231" s="106"/>
      <c r="BW231" s="106"/>
      <c r="BX231" s="106"/>
      <c r="BY231" s="106"/>
      <c r="BZ231" s="106"/>
      <c r="CA231" s="106"/>
      <c r="CB231" s="106"/>
      <c r="CC231" s="106"/>
      <c r="CD231" s="106"/>
      <c r="CE231" s="3442"/>
    </row>
    <row r="232" spans="1:83" s="1" customFormat="1" ht="15.95" customHeight="1">
      <c r="A232" s="3476"/>
      <c r="B232" s="10"/>
      <c r="C232" s="101"/>
      <c r="D232" s="26" t="s">
        <v>311</v>
      </c>
      <c r="E232" s="129"/>
      <c r="F232" s="483">
        <f>SUM(F233:F236)</f>
        <v>0</v>
      </c>
      <c r="G232" s="484">
        <f>SUM(G233:G236)</f>
        <v>0</v>
      </c>
      <c r="H232" s="26" t="s">
        <v>11</v>
      </c>
      <c r="I232" s="485">
        <f>SUM(I233:I236)</f>
        <v>0</v>
      </c>
      <c r="J232" s="50"/>
      <c r="K232" s="2307"/>
      <c r="L232" s="7"/>
      <c r="M232" s="7"/>
      <c r="N232" s="2093"/>
      <c r="Q232" s="3442"/>
      <c r="R232" s="278"/>
      <c r="S232" s="10"/>
      <c r="T232" s="20" t="s">
        <v>42</v>
      </c>
      <c r="U232" s="2307" t="s">
        <v>361</v>
      </c>
      <c r="V232" s="2307"/>
      <c r="W232" s="29"/>
      <c r="X232" s="2307"/>
      <c r="Y232" s="18"/>
      <c r="Z232" s="5"/>
      <c r="AA232" s="5"/>
      <c r="AB232" s="2307"/>
      <c r="AC232" s="279"/>
      <c r="AD232" s="280"/>
      <c r="AE232" s="273"/>
      <c r="AF232" s="3442"/>
      <c r="AG232" s="127"/>
      <c r="AH232" s="3442"/>
      <c r="AI232" s="278"/>
      <c r="AJ232" s="5"/>
      <c r="AK232" s="66" t="s">
        <v>52</v>
      </c>
      <c r="AL232" s="44"/>
      <c r="AM232" s="5"/>
      <c r="AN232" s="5"/>
      <c r="AO232" s="5"/>
      <c r="AP232" s="5"/>
      <c r="AQ232" s="5"/>
      <c r="AR232" s="5"/>
      <c r="AS232" s="5"/>
      <c r="AT232" s="281"/>
      <c r="AU232" s="274"/>
      <c r="AV232" s="273"/>
      <c r="AW232" s="3442"/>
      <c r="AY232" s="3442"/>
      <c r="AZ232" s="191"/>
      <c r="BA232" s="43"/>
      <c r="BB232" s="43"/>
      <c r="BC232" s="43"/>
      <c r="BD232" s="106"/>
      <c r="BE232" s="106"/>
      <c r="BF232" s="106"/>
      <c r="BG232" s="106"/>
      <c r="BH232" s="106"/>
      <c r="BI232" s="106"/>
      <c r="BJ232" s="106"/>
      <c r="BK232" s="106"/>
      <c r="BL232" s="106"/>
      <c r="BM232" s="219"/>
      <c r="BN232" s="3442"/>
      <c r="BP232" s="3442"/>
      <c r="BQ232" s="118"/>
      <c r="BR232" s="136"/>
      <c r="BS232" s="107"/>
      <c r="BT232" s="5"/>
      <c r="BU232" s="106"/>
      <c r="BV232" s="106"/>
      <c r="BW232" s="106"/>
      <c r="BX232" s="106"/>
      <c r="BY232" s="106"/>
      <c r="BZ232" s="106"/>
      <c r="CA232" s="106"/>
      <c r="CB232" s="106"/>
      <c r="CC232" s="106"/>
      <c r="CD232" s="106"/>
      <c r="CE232" s="3442"/>
    </row>
    <row r="233" spans="1:83" s="1" customFormat="1" ht="15.95" customHeight="1">
      <c r="A233" s="3476"/>
      <c r="B233" s="2258"/>
      <c r="C233" s="52"/>
      <c r="D233" s="2307" t="s">
        <v>963</v>
      </c>
      <c r="E233" s="23"/>
      <c r="F233" s="29" t="str">
        <f t="shared" ref="F233:F242" si="21">IF(ISTEXT(B233),B233,IF(B233="","",IF(C233="",G233,G233-(G233*C233%))))</f>
        <v/>
      </c>
      <c r="G233" s="419" t="str">
        <f>IF(ISTEXT(B233),B233,IF(B233="","",(B233/B229)*M227))</f>
        <v/>
      </c>
      <c r="H233" s="2208" t="s">
        <v>11</v>
      </c>
      <c r="I233" s="426" t="str">
        <f t="shared" ref="I233:I236" si="22">IF(ISBLANK(C233),"",G233-F233)</f>
        <v/>
      </c>
      <c r="J233" s="63" t="s">
        <v>32</v>
      </c>
      <c r="K233" s="2307" t="s">
        <v>929</v>
      </c>
      <c r="L233" s="2307"/>
      <c r="M233" s="2307"/>
      <c r="N233" s="2308"/>
      <c r="Q233" s="3442"/>
      <c r="R233" s="278"/>
      <c r="S233" s="10"/>
      <c r="T233" s="2307"/>
      <c r="U233" s="2307"/>
      <c r="V233" s="2307"/>
      <c r="W233" s="29"/>
      <c r="X233" s="2307"/>
      <c r="Y233" s="18"/>
      <c r="Z233" s="5"/>
      <c r="AA233" s="5"/>
      <c r="AB233" s="2307"/>
      <c r="AC233" s="281"/>
      <c r="AD233" s="274"/>
      <c r="AE233" s="273"/>
      <c r="AF233" s="3442"/>
      <c r="AG233" s="127"/>
      <c r="AH233" s="3442"/>
      <c r="AI233" s="278"/>
      <c r="AJ233" s="5"/>
      <c r="AK233" s="66" t="s">
        <v>61</v>
      </c>
      <c r="AL233" s="44"/>
      <c r="AM233" s="5"/>
      <c r="AN233" s="5"/>
      <c r="AO233" s="5"/>
      <c r="AP233" s="5"/>
      <c r="AQ233" s="5"/>
      <c r="AR233" s="5"/>
      <c r="AS233" s="5"/>
      <c r="AT233" s="272"/>
      <c r="AU233" s="272"/>
      <c r="AV233" s="273"/>
      <c r="AW233" s="3442"/>
      <c r="AY233" s="3442"/>
      <c r="AZ233" s="224"/>
      <c r="BA233" s="225" t="s">
        <v>420</v>
      </c>
      <c r="BB233" s="226"/>
      <c r="BC233" s="226"/>
      <c r="BD233" s="227"/>
      <c r="BE233" s="43"/>
      <c r="BF233" s="106"/>
      <c r="BG233" s="225" t="s">
        <v>419</v>
      </c>
      <c r="BH233" s="106"/>
      <c r="BI233" s="106"/>
      <c r="BJ233" s="106"/>
      <c r="BK233" s="106"/>
      <c r="BL233" s="106"/>
      <c r="BM233" s="219"/>
      <c r="BN233" s="3442"/>
      <c r="BP233" s="3442"/>
      <c r="BQ233" s="118" t="s">
        <v>44</v>
      </c>
      <c r="BR233" s="136" t="s">
        <v>445</v>
      </c>
      <c r="BS233" s="107" t="s">
        <v>458</v>
      </c>
      <c r="BT233" s="5"/>
      <c r="BU233" s="106"/>
      <c r="BV233" s="106"/>
      <c r="BW233" s="106"/>
      <c r="BX233" s="106"/>
      <c r="BY233" s="106"/>
      <c r="BZ233" s="106"/>
      <c r="CA233" s="106"/>
      <c r="CB233" s="106"/>
      <c r="CC233" s="106"/>
      <c r="CD233" s="106"/>
      <c r="CE233" s="3442"/>
    </row>
    <row r="234" spans="1:83" s="1" customFormat="1" ht="15.95" customHeight="1">
      <c r="A234" s="3476"/>
      <c r="B234" s="2258"/>
      <c r="C234" s="52"/>
      <c r="D234" s="2307" t="s">
        <v>957</v>
      </c>
      <c r="E234" s="2307"/>
      <c r="F234" s="29" t="str">
        <f t="shared" si="21"/>
        <v/>
      </c>
      <c r="G234" s="419" t="str">
        <f>IF(ISTEXT(B234),B234,IF(B234="","",(B234/B229)*M227))</f>
        <v/>
      </c>
      <c r="H234" s="2208"/>
      <c r="I234" s="426" t="str">
        <f t="shared" si="22"/>
        <v/>
      </c>
      <c r="J234" s="63" t="s">
        <v>42</v>
      </c>
      <c r="K234" s="2307"/>
      <c r="L234" s="2307"/>
      <c r="M234" s="2307"/>
      <c r="N234" s="2308"/>
      <c r="Q234" s="3442"/>
      <c r="R234" s="278"/>
      <c r="S234" s="62" t="s">
        <v>362</v>
      </c>
      <c r="T234" s="62"/>
      <c r="U234" s="37"/>
      <c r="V234" s="2307"/>
      <c r="W234" s="29"/>
      <c r="X234" s="2307"/>
      <c r="Y234" s="18"/>
      <c r="Z234" s="5"/>
      <c r="AA234" s="5"/>
      <c r="AB234" s="2307"/>
      <c r="AC234" s="272"/>
      <c r="AD234" s="272"/>
      <c r="AE234" s="273"/>
      <c r="AF234" s="3442"/>
      <c r="AG234" s="127"/>
      <c r="AH234" s="3442"/>
      <c r="AI234" s="275"/>
      <c r="AJ234" s="5"/>
      <c r="AK234" s="66" t="s">
        <v>69</v>
      </c>
      <c r="AL234" s="44"/>
      <c r="AM234" s="5"/>
      <c r="AN234" s="5"/>
      <c r="AO234" s="5"/>
      <c r="AP234" s="5"/>
      <c r="AQ234" s="5"/>
      <c r="AR234" s="5"/>
      <c r="AS234" s="5"/>
      <c r="AT234" s="272"/>
      <c r="AU234" s="272"/>
      <c r="AV234" s="273"/>
      <c r="AW234" s="3442"/>
      <c r="AY234" s="3442"/>
      <c r="AZ234" s="224"/>
      <c r="BA234" s="228" t="s">
        <v>915</v>
      </c>
      <c r="BB234" s="228"/>
      <c r="BC234" s="228"/>
      <c r="BD234" s="228"/>
      <c r="BE234" s="43"/>
      <c r="BF234" s="106"/>
      <c r="BG234" s="106"/>
      <c r="BH234" s="106"/>
      <c r="BI234" s="106"/>
      <c r="BJ234" s="106"/>
      <c r="BK234" s="106"/>
      <c r="BL234" s="106"/>
      <c r="BM234" s="219"/>
      <c r="BN234" s="3442"/>
      <c r="BP234" s="3442"/>
      <c r="BQ234" s="118"/>
      <c r="BR234" s="5"/>
      <c r="BS234" s="172" t="s">
        <v>420</v>
      </c>
      <c r="BT234" s="5"/>
      <c r="BU234" s="106"/>
      <c r="BV234" s="106"/>
      <c r="BW234" s="106"/>
      <c r="BX234" s="106"/>
      <c r="BY234" s="106"/>
      <c r="BZ234" s="106"/>
      <c r="CA234" s="106"/>
      <c r="CB234" s="106"/>
      <c r="CC234" s="106"/>
      <c r="CD234" s="106"/>
      <c r="CE234" s="3442"/>
    </row>
    <row r="235" spans="1:83" s="1" customFormat="1" ht="15.95" customHeight="1">
      <c r="A235" s="3476"/>
      <c r="B235" s="2258"/>
      <c r="C235" s="52"/>
      <c r="D235" s="2307" t="s">
        <v>958</v>
      </c>
      <c r="E235" s="2307"/>
      <c r="F235" s="29" t="str">
        <f t="shared" si="21"/>
        <v/>
      </c>
      <c r="G235" s="419" t="str">
        <f>IF(ISTEXT(B235),B235,IF(B235="","",(B235/B229)*M227))</f>
        <v/>
      </c>
      <c r="H235" s="2208"/>
      <c r="I235" s="426" t="str">
        <f t="shared" si="22"/>
        <v/>
      </c>
      <c r="J235" s="63" t="s">
        <v>52</v>
      </c>
      <c r="K235" s="2307" t="s">
        <v>930</v>
      </c>
      <c r="L235" s="2307"/>
      <c r="M235" s="2307"/>
      <c r="N235" s="2308"/>
      <c r="Q235" s="3442"/>
      <c r="R235" s="275"/>
      <c r="S235" s="10"/>
      <c r="T235" s="20" t="s">
        <v>32</v>
      </c>
      <c r="U235" s="2307" t="s">
        <v>363</v>
      </c>
      <c r="V235" s="2307"/>
      <c r="W235" s="29"/>
      <c r="X235" s="2307"/>
      <c r="Y235" s="18"/>
      <c r="Z235" s="5"/>
      <c r="AA235" s="5"/>
      <c r="AB235" s="2307"/>
      <c r="AC235" s="272"/>
      <c r="AD235" s="272"/>
      <c r="AE235" s="273"/>
      <c r="AF235" s="3442"/>
      <c r="AG235" s="127"/>
      <c r="AH235" s="3442"/>
      <c r="AI235" s="275"/>
      <c r="AJ235" s="65" t="s">
        <v>983</v>
      </c>
      <c r="AK235" s="66"/>
      <c r="AL235" s="5"/>
      <c r="AM235" s="5"/>
      <c r="AN235" s="5"/>
      <c r="AO235" s="5"/>
      <c r="AP235" s="5"/>
      <c r="AQ235" s="5"/>
      <c r="AR235" s="5"/>
      <c r="AS235" s="5"/>
      <c r="AT235" s="272"/>
      <c r="AU235" s="272"/>
      <c r="AV235" s="273"/>
      <c r="AW235" s="3442"/>
      <c r="AY235" s="3442"/>
      <c r="AZ235" s="224"/>
      <c r="BA235" s="228"/>
      <c r="BB235" s="228" t="s">
        <v>421</v>
      </c>
      <c r="BC235" s="228"/>
      <c r="BD235" s="228"/>
      <c r="BE235" s="43"/>
      <c r="BF235" s="106"/>
      <c r="BG235" s="106"/>
      <c r="BH235" s="106"/>
      <c r="BI235" s="106"/>
      <c r="BJ235" s="106"/>
      <c r="BK235" s="106"/>
      <c r="BL235" s="106"/>
      <c r="BM235" s="219"/>
      <c r="BN235" s="3442"/>
      <c r="BP235" s="3442"/>
      <c r="BQ235" s="118"/>
      <c r="BR235" s="5"/>
      <c r="BS235" s="107" t="s">
        <v>714</v>
      </c>
      <c r="BT235" s="5"/>
      <c r="BU235" s="106"/>
      <c r="BV235" s="106"/>
      <c r="BW235" s="106"/>
      <c r="BX235" s="106"/>
      <c r="BY235" s="106"/>
      <c r="BZ235" s="106"/>
      <c r="CA235" s="106"/>
      <c r="CB235" s="288"/>
      <c r="CC235" s="288"/>
      <c r="CD235" s="289"/>
      <c r="CE235" s="3442"/>
    </row>
    <row r="236" spans="1:83" s="1" customFormat="1" ht="15.95" customHeight="1">
      <c r="A236" s="3476"/>
      <c r="B236" s="2258"/>
      <c r="C236" s="423"/>
      <c r="D236" s="420" t="s">
        <v>959</v>
      </c>
      <c r="E236" s="420"/>
      <c r="F236" s="424" t="str">
        <f t="shared" si="21"/>
        <v/>
      </c>
      <c r="G236" s="2411" t="str">
        <f>IF(ISTEXT(B236),B236,IF(B236="","",(B236/B229)*M227))</f>
        <v/>
      </c>
      <c r="H236" s="2413"/>
      <c r="I236" s="476" t="str">
        <f t="shared" si="22"/>
        <v/>
      </c>
      <c r="J236" s="2416" t="s">
        <v>61</v>
      </c>
      <c r="K236" s="2417"/>
      <c r="L236" s="2417"/>
      <c r="M236" s="2417"/>
      <c r="N236" s="2418"/>
      <c r="Q236" s="3442"/>
      <c r="R236" s="275"/>
      <c r="S236" s="10"/>
      <c r="T236" s="20" t="s">
        <v>42</v>
      </c>
      <c r="U236" s="2307"/>
      <c r="V236" s="2307"/>
      <c r="W236" s="29"/>
      <c r="X236" s="2307"/>
      <c r="Y236" s="18"/>
      <c r="Z236" s="5"/>
      <c r="AA236" s="5"/>
      <c r="AB236" s="2307"/>
      <c r="AC236" s="272"/>
      <c r="AD236" s="272"/>
      <c r="AE236" s="273"/>
      <c r="AF236" s="3442"/>
      <c r="AG236" s="127"/>
      <c r="AH236" s="3442"/>
      <c r="AI236" s="275"/>
      <c r="AJ236" s="5"/>
      <c r="AK236" s="66" t="s">
        <v>32</v>
      </c>
      <c r="AL236" s="44" t="s">
        <v>936</v>
      </c>
      <c r="AM236" s="5"/>
      <c r="AN236" s="5"/>
      <c r="AO236" s="5"/>
      <c r="AP236" s="5"/>
      <c r="AQ236" s="5"/>
      <c r="AR236" s="5"/>
      <c r="AS236" s="5"/>
      <c r="AT236" s="272"/>
      <c r="AU236" s="272"/>
      <c r="AV236" s="273"/>
      <c r="AW236" s="3442"/>
      <c r="AY236" s="3442"/>
      <c r="AZ236" s="224"/>
      <c r="BA236" s="228"/>
      <c r="BB236" s="228" t="s">
        <v>422</v>
      </c>
      <c r="BC236" s="228"/>
      <c r="BD236" s="228"/>
      <c r="BE236" s="43"/>
      <c r="BF236" s="106"/>
      <c r="BG236" s="106"/>
      <c r="BH236" s="106"/>
      <c r="BI236" s="106"/>
      <c r="BJ236" s="106"/>
      <c r="BK236" s="199"/>
      <c r="BL236" s="199"/>
      <c r="BM236" s="229"/>
      <c r="BN236" s="3442"/>
      <c r="BP236" s="3442"/>
      <c r="BQ236" s="118"/>
      <c r="BR236" s="5"/>
      <c r="BS236" s="107" t="s">
        <v>463</v>
      </c>
      <c r="BT236" s="5"/>
      <c r="BU236" s="106"/>
      <c r="BV236" s="106"/>
      <c r="BW236" s="106"/>
      <c r="BX236" s="106"/>
      <c r="BY236" s="106"/>
      <c r="BZ236" s="106"/>
      <c r="CA236" s="106"/>
      <c r="CB236" s="288"/>
      <c r="CC236" s="288"/>
      <c r="CD236" s="289"/>
      <c r="CE236" s="3442"/>
    </row>
    <row r="237" spans="1:83" s="1" customFormat="1" ht="15.95" customHeight="1">
      <c r="A237" s="3476"/>
      <c r="B237" s="10"/>
      <c r="C237" s="10"/>
      <c r="D237" s="26" t="s">
        <v>928</v>
      </c>
      <c r="E237" s="2307"/>
      <c r="F237" s="483">
        <f>SUM(F238:F242)</f>
        <v>0</v>
      </c>
      <c r="G237" s="484">
        <f>SUM(G238:G242)</f>
        <v>0</v>
      </c>
      <c r="H237" s="26" t="s">
        <v>11</v>
      </c>
      <c r="I237" s="485">
        <f>SUM(I238:I242)</f>
        <v>0</v>
      </c>
      <c r="J237" s="432"/>
      <c r="K237" s="2307"/>
      <c r="L237" s="2307"/>
      <c r="M237" s="2307"/>
      <c r="N237" s="2308"/>
      <c r="Q237" s="3442"/>
      <c r="R237" s="275"/>
      <c r="S237" s="10"/>
      <c r="T237" s="20" t="s">
        <v>52</v>
      </c>
      <c r="U237" s="2307" t="s">
        <v>933</v>
      </c>
      <c r="V237" s="2307"/>
      <c r="W237" s="29"/>
      <c r="X237" s="2307"/>
      <c r="Y237" s="18"/>
      <c r="Z237" s="5"/>
      <c r="AA237" s="5"/>
      <c r="AB237" s="2307"/>
      <c r="AC237" s="272"/>
      <c r="AD237" s="272"/>
      <c r="AE237" s="273"/>
      <c r="AF237" s="3442"/>
      <c r="AG237" s="127"/>
      <c r="AH237" s="3442"/>
      <c r="AI237" s="282"/>
      <c r="AJ237" s="5"/>
      <c r="AK237" s="66" t="s">
        <v>42</v>
      </c>
      <c r="AL237" s="44"/>
      <c r="AM237" s="5"/>
      <c r="AN237" s="5"/>
      <c r="AO237" s="5"/>
      <c r="AP237" s="5"/>
      <c r="AQ237" s="5"/>
      <c r="AR237" s="5"/>
      <c r="AS237" s="5"/>
      <c r="AT237" s="272"/>
      <c r="AU237" s="272"/>
      <c r="AV237" s="273"/>
      <c r="AW237" s="3442"/>
      <c r="AY237" s="3442"/>
      <c r="AZ237" s="224"/>
      <c r="BA237" s="228"/>
      <c r="BB237" s="228" t="s">
        <v>423</v>
      </c>
      <c r="BC237" s="228"/>
      <c r="BD237" s="228"/>
      <c r="BE237" s="43"/>
      <c r="BF237" s="106"/>
      <c r="BG237" s="106"/>
      <c r="BH237" s="106"/>
      <c r="BI237" s="106"/>
      <c r="BJ237" s="106"/>
      <c r="BK237" s="199"/>
      <c r="BL237" s="199"/>
      <c r="BM237" s="229"/>
      <c r="BN237" s="3442"/>
      <c r="BP237" s="3442"/>
      <c r="BQ237" s="122"/>
      <c r="BR237" s="5"/>
      <c r="BT237" s="5"/>
      <c r="BU237" s="106"/>
      <c r="BV237" s="106"/>
      <c r="BW237" s="106"/>
      <c r="BX237" s="106"/>
      <c r="BY237" s="106"/>
      <c r="BZ237" s="106"/>
      <c r="CA237" s="106"/>
      <c r="CB237" s="106"/>
      <c r="CC237" s="106"/>
      <c r="CD237" s="112"/>
      <c r="CE237" s="3442"/>
    </row>
    <row r="238" spans="1:83" s="1" customFormat="1" ht="15.95" customHeight="1" thickBot="1">
      <c r="A238" s="3476"/>
      <c r="B238" s="2258"/>
      <c r="C238" s="52"/>
      <c r="D238" s="2307"/>
      <c r="E238" s="2307"/>
      <c r="F238" s="29" t="str">
        <f t="shared" si="21"/>
        <v/>
      </c>
      <c r="G238" s="419" t="str">
        <f>IF(ISTEXT(B238),B238,IF(B238="","",(B238/B229)*M227))</f>
        <v/>
      </c>
      <c r="H238" s="2208"/>
      <c r="I238" s="426" t="str">
        <f t="shared" ref="I238:I242" si="23">IF(ISBLANK(C238),"",G238-F238)</f>
        <v/>
      </c>
      <c r="J238" s="63" t="s">
        <v>32</v>
      </c>
      <c r="K238" s="2307"/>
      <c r="L238" s="2307"/>
      <c r="M238" s="2307"/>
      <c r="N238" s="2308"/>
      <c r="Q238" s="3442"/>
      <c r="R238" s="282"/>
      <c r="S238" s="5"/>
      <c r="T238" s="20" t="s">
        <v>61</v>
      </c>
      <c r="U238" s="2307" t="s">
        <v>977</v>
      </c>
      <c r="V238" s="5"/>
      <c r="W238" s="5"/>
      <c r="X238" s="5"/>
      <c r="Y238" s="18"/>
      <c r="Z238" s="5"/>
      <c r="AA238" s="5"/>
      <c r="AB238" s="2307"/>
      <c r="AC238" s="272"/>
      <c r="AD238" s="272"/>
      <c r="AE238" s="273"/>
      <c r="AF238" s="3442"/>
      <c r="AG238" s="127"/>
      <c r="AH238" s="3442"/>
      <c r="AI238" s="282"/>
      <c r="AJ238" s="67" t="s">
        <v>941</v>
      </c>
      <c r="AK238" s="5"/>
      <c r="AL238" s="5"/>
      <c r="AM238" s="5"/>
      <c r="AN238" s="5"/>
      <c r="AO238" s="5"/>
      <c r="AP238" s="5"/>
      <c r="AQ238" s="5"/>
      <c r="AR238" s="5"/>
      <c r="AS238" s="5"/>
      <c r="AT238" s="272"/>
      <c r="AU238" s="272"/>
      <c r="AV238" s="273"/>
      <c r="AW238" s="3442"/>
      <c r="AY238" s="3442"/>
      <c r="AZ238" s="224"/>
      <c r="BA238" s="228"/>
      <c r="BB238" s="228" t="s">
        <v>424</v>
      </c>
      <c r="BC238" s="228"/>
      <c r="BD238" s="228"/>
      <c r="BE238" s="43"/>
      <c r="BF238" s="106"/>
      <c r="BG238" s="106"/>
      <c r="BH238" s="106"/>
      <c r="BI238" s="106"/>
      <c r="BJ238" s="106"/>
      <c r="BK238" s="106"/>
      <c r="BL238" s="106"/>
      <c r="BM238" s="219"/>
      <c r="BN238" s="3442"/>
      <c r="BP238" s="3442"/>
      <c r="BQ238" s="435" t="s">
        <v>952</v>
      </c>
      <c r="BR238" s="437" t="s">
        <v>974</v>
      </c>
      <c r="BU238" s="106"/>
      <c r="BV238" s="106"/>
      <c r="BW238" s="106"/>
      <c r="BX238" s="106"/>
      <c r="BY238" s="106"/>
      <c r="BZ238" s="106"/>
      <c r="CA238" s="106"/>
      <c r="CB238" s="106"/>
      <c r="CC238" s="106"/>
      <c r="CD238" s="112"/>
      <c r="CE238" s="3442"/>
    </row>
    <row r="239" spans="1:83" s="1" customFormat="1" ht="15.95" customHeight="1" thickBot="1">
      <c r="A239" s="3476"/>
      <c r="B239" s="2258"/>
      <c r="C239" s="52"/>
      <c r="D239" s="2307"/>
      <c r="E239" s="13"/>
      <c r="F239" s="29" t="str">
        <f t="shared" si="21"/>
        <v/>
      </c>
      <c r="G239" s="419" t="str">
        <f>IF(ISTEXT(B239),B239,IF(B239="","",(B239/B229)*M227))</f>
        <v/>
      </c>
      <c r="H239" s="2208"/>
      <c r="I239" s="426" t="str">
        <f t="shared" si="23"/>
        <v/>
      </c>
      <c r="J239" s="63" t="s">
        <v>42</v>
      </c>
      <c r="K239" s="2307"/>
      <c r="L239" s="2307"/>
      <c r="M239" s="2307"/>
      <c r="N239" s="2308"/>
      <c r="Q239" s="3442"/>
      <c r="R239" s="282"/>
      <c r="S239" s="5"/>
      <c r="T239" s="20" t="s">
        <v>69</v>
      </c>
      <c r="U239" s="2307" t="s">
        <v>978</v>
      </c>
      <c r="V239" s="5"/>
      <c r="W239" s="5"/>
      <c r="X239" s="5"/>
      <c r="Y239" s="18"/>
      <c r="Z239" s="5"/>
      <c r="AA239" s="5"/>
      <c r="AB239" s="2307"/>
      <c r="AC239" s="272"/>
      <c r="AD239" s="272"/>
      <c r="AE239" s="273"/>
      <c r="AF239" s="3442"/>
      <c r="AG239" s="127"/>
      <c r="AH239" s="3442"/>
      <c r="AI239" s="278"/>
      <c r="AJ239" s="5"/>
      <c r="AK239" s="63" t="s">
        <v>32</v>
      </c>
      <c r="AL239" s="44"/>
      <c r="AM239" s="5"/>
      <c r="AN239" s="5"/>
      <c r="AO239" s="5"/>
      <c r="AP239" s="5"/>
      <c r="AQ239" s="5"/>
      <c r="AR239" s="5"/>
      <c r="AS239" s="5"/>
      <c r="AT239" s="272"/>
      <c r="AU239" s="272"/>
      <c r="AV239" s="273"/>
      <c r="AW239" s="3442"/>
      <c r="AY239" s="3442"/>
      <c r="AZ239" s="224"/>
      <c r="BA239" s="228"/>
      <c r="BB239" s="230" t="s">
        <v>425</v>
      </c>
      <c r="BC239" s="228"/>
      <c r="BD239" s="228"/>
      <c r="BE239" s="43"/>
      <c r="BF239" s="106"/>
      <c r="BG239" s="106"/>
      <c r="BH239" s="106"/>
      <c r="BI239" s="106"/>
      <c r="BJ239" s="3446" t="s">
        <v>922</v>
      </c>
      <c r="BK239" s="3447"/>
      <c r="BL239" s="3447"/>
      <c r="BM239" s="231" t="s">
        <v>919</v>
      </c>
      <c r="BN239" s="3442"/>
      <c r="BP239" s="3442"/>
      <c r="BQ239" s="481">
        <v>100</v>
      </c>
      <c r="BR239" s="482" t="s">
        <v>975</v>
      </c>
      <c r="BU239" s="106"/>
      <c r="BV239" s="106"/>
      <c r="BW239" s="106"/>
      <c r="BX239" s="106"/>
      <c r="BY239" s="106"/>
      <c r="BZ239" s="106"/>
      <c r="CA239" s="106"/>
      <c r="CB239" s="106"/>
      <c r="CC239" s="106"/>
      <c r="CD239" s="112"/>
      <c r="CE239" s="3442"/>
    </row>
    <row r="240" spans="1:83" s="1" customFormat="1" ht="15.95" customHeight="1">
      <c r="A240" s="3476"/>
      <c r="B240" s="2258"/>
      <c r="C240" s="52"/>
      <c r="D240" s="2307"/>
      <c r="E240" s="13"/>
      <c r="F240" s="29" t="str">
        <f t="shared" si="21"/>
        <v/>
      </c>
      <c r="G240" s="419" t="str">
        <f>IF(ISTEXT(B240),B240,IF(B240="","",(B240/B229)*M227))</f>
        <v/>
      </c>
      <c r="H240" s="2208"/>
      <c r="I240" s="426" t="str">
        <f t="shared" si="23"/>
        <v/>
      </c>
      <c r="J240" s="63" t="s">
        <v>52</v>
      </c>
      <c r="K240" s="2307"/>
      <c r="L240" s="2307"/>
      <c r="M240" s="2307"/>
      <c r="N240" s="2308"/>
      <c r="Q240" s="3442"/>
      <c r="R240" s="278"/>
      <c r="S240" s="61" t="s">
        <v>942</v>
      </c>
      <c r="T240" s="61"/>
      <c r="U240" s="5"/>
      <c r="V240" s="5"/>
      <c r="W240" s="5"/>
      <c r="X240" s="5"/>
      <c r="Y240" s="18"/>
      <c r="Z240" s="5"/>
      <c r="AA240" s="5"/>
      <c r="AB240" s="2307"/>
      <c r="AC240" s="272"/>
      <c r="AD240" s="272"/>
      <c r="AE240" s="273"/>
      <c r="AF240" s="3442"/>
      <c r="AG240" s="127"/>
      <c r="AH240" s="3442"/>
      <c r="AI240" s="278"/>
      <c r="AJ240" s="5"/>
      <c r="AK240" s="63" t="s">
        <v>42</v>
      </c>
      <c r="AL240" s="44" t="s">
        <v>940</v>
      </c>
      <c r="AM240" s="5"/>
      <c r="AN240" s="5"/>
      <c r="AO240" s="5"/>
      <c r="AP240" s="5"/>
      <c r="AQ240" s="5"/>
      <c r="AR240" s="5"/>
      <c r="AS240" s="5"/>
      <c r="AT240" s="275"/>
      <c r="AU240" s="275"/>
      <c r="AV240" s="283"/>
      <c r="AW240" s="3442"/>
      <c r="AY240" s="3442"/>
      <c r="AZ240" s="224"/>
      <c r="BA240" s="228"/>
      <c r="BB240" s="228" t="s">
        <v>426</v>
      </c>
      <c r="BC240" s="228"/>
      <c r="BD240" s="228"/>
      <c r="BE240" s="43"/>
      <c r="BF240" s="106"/>
      <c r="BG240" s="106"/>
      <c r="BH240" s="106"/>
      <c r="BI240" s="106"/>
      <c r="BJ240" s="202"/>
      <c r="BK240" s="203">
        <v>2</v>
      </c>
      <c r="BL240" s="201" t="s">
        <v>10</v>
      </c>
      <c r="BM240" s="232">
        <f>BK240</f>
        <v>2</v>
      </c>
      <c r="BN240" s="3442"/>
      <c r="BP240" s="3442"/>
      <c r="BU240" s="106"/>
      <c r="BV240" s="106"/>
      <c r="BW240" s="106"/>
      <c r="BX240" s="106"/>
      <c r="BY240" s="106"/>
      <c r="BZ240" s="106"/>
      <c r="CA240" s="106"/>
      <c r="CB240" s="106"/>
      <c r="CC240" s="106"/>
      <c r="CD240" s="112"/>
      <c r="CE240" s="3442"/>
    </row>
    <row r="241" spans="1:83" s="1" customFormat="1" ht="15.95" customHeight="1">
      <c r="A241" s="3476"/>
      <c r="B241" s="2258"/>
      <c r="C241" s="52"/>
      <c r="D241" s="2307"/>
      <c r="E241" s="13"/>
      <c r="F241" s="29" t="str">
        <f t="shared" si="21"/>
        <v/>
      </c>
      <c r="G241" s="419" t="str">
        <f>IF(ISTEXT(B241),B241,IF(B241="","",(B241/B229)*M227))</f>
        <v/>
      </c>
      <c r="H241" s="2208"/>
      <c r="I241" s="426" t="str">
        <f t="shared" si="23"/>
        <v/>
      </c>
      <c r="J241" s="63" t="s">
        <v>61</v>
      </c>
      <c r="K241" s="2307"/>
      <c r="L241" s="2307"/>
      <c r="M241" s="2307"/>
      <c r="N241" s="2308"/>
      <c r="Q241" s="3442"/>
      <c r="R241" s="278"/>
      <c r="S241" s="5"/>
      <c r="T241" s="60" t="s">
        <v>32</v>
      </c>
      <c r="U241" s="44" t="s">
        <v>934</v>
      </c>
      <c r="V241" s="5"/>
      <c r="W241" s="5"/>
      <c r="X241" s="5"/>
      <c r="Y241" s="18"/>
      <c r="Z241" s="5"/>
      <c r="AA241" s="5"/>
      <c r="AB241" s="2307"/>
      <c r="AC241" s="272"/>
      <c r="AD241" s="272"/>
      <c r="AE241" s="273"/>
      <c r="AF241" s="3442"/>
      <c r="AG241" s="127"/>
      <c r="AH241" s="3442"/>
      <c r="AI241" s="278"/>
      <c r="AJ241" s="5"/>
      <c r="AK241" s="63" t="s">
        <v>52</v>
      </c>
      <c r="AL241" s="44"/>
      <c r="AM241" s="5"/>
      <c r="AN241" s="5"/>
      <c r="AO241" s="5"/>
      <c r="AP241" s="5"/>
      <c r="AQ241" s="5"/>
      <c r="AR241" s="5"/>
      <c r="AS241" s="5"/>
      <c r="AT241" s="275"/>
      <c r="AU241" s="275"/>
      <c r="AV241" s="283"/>
      <c r="AW241" s="3442"/>
      <c r="AY241" s="3442"/>
      <c r="AZ241" s="224"/>
      <c r="BA241" s="228"/>
      <c r="BB241" s="228" t="s">
        <v>427</v>
      </c>
      <c r="BC241" s="228"/>
      <c r="BD241" s="228"/>
      <c r="BE241" s="43"/>
      <c r="BF241" s="106"/>
      <c r="BG241" s="106"/>
      <c r="BH241" s="106"/>
      <c r="BI241" s="43"/>
      <c r="BJ241" s="202"/>
      <c r="BK241" s="74">
        <f>BK240*10</f>
        <v>20</v>
      </c>
      <c r="BL241" s="75" t="s">
        <v>429</v>
      </c>
      <c r="BM241" s="233">
        <f>BK240/10</f>
        <v>0.2</v>
      </c>
      <c r="BN241" s="3442"/>
      <c r="BP241" s="3442"/>
      <c r="BQ241" s="131" t="s">
        <v>54</v>
      </c>
      <c r="BR241" s="136" t="s">
        <v>460</v>
      </c>
      <c r="BS241" s="107" t="s">
        <v>461</v>
      </c>
      <c r="BT241" s="5"/>
      <c r="BU241" s="106"/>
      <c r="BV241" s="106"/>
      <c r="BW241" s="106"/>
      <c r="BX241" s="106"/>
      <c r="BY241" s="106"/>
      <c r="BZ241" s="106"/>
      <c r="CA241" s="106"/>
      <c r="CB241" s="106"/>
      <c r="CC241" s="106"/>
      <c r="CD241" s="112"/>
      <c r="CE241" s="3442"/>
    </row>
    <row r="242" spans="1:83" s="1" customFormat="1" ht="15.95" customHeight="1">
      <c r="A242" s="3476"/>
      <c r="B242" s="2258"/>
      <c r="C242" s="477"/>
      <c r="D242" s="246"/>
      <c r="E242" s="266"/>
      <c r="F242" s="247" t="str">
        <f t="shared" si="21"/>
        <v/>
      </c>
      <c r="G242" s="478" t="str">
        <f>IF(ISTEXT(B242),B242,IF(B242="","",(B242/B229)*M227))</f>
        <v/>
      </c>
      <c r="H242" s="2412"/>
      <c r="I242" s="479" t="str">
        <f t="shared" si="23"/>
        <v/>
      </c>
      <c r="J242" s="2419" t="s">
        <v>69</v>
      </c>
      <c r="K242" s="2221"/>
      <c r="L242" s="2221"/>
      <c r="M242" s="2221"/>
      <c r="N242" s="2225"/>
      <c r="Q242" s="3442"/>
      <c r="R242" s="278"/>
      <c r="S242" s="5"/>
      <c r="T242" s="60" t="s">
        <v>42</v>
      </c>
      <c r="U242" s="44"/>
      <c r="V242" s="5"/>
      <c r="W242" s="5"/>
      <c r="X242" s="5"/>
      <c r="Y242" s="18"/>
      <c r="Z242" s="5"/>
      <c r="AA242" s="5"/>
      <c r="AB242" s="2307"/>
      <c r="AC242" s="272"/>
      <c r="AD242" s="272"/>
      <c r="AE242" s="273"/>
      <c r="AF242" s="3442"/>
      <c r="AG242" s="127"/>
      <c r="AH242" s="3442"/>
      <c r="AI242" s="278"/>
      <c r="AJ242" s="5"/>
      <c r="AK242" s="63" t="s">
        <v>61</v>
      </c>
      <c r="AL242" s="44" t="s">
        <v>175</v>
      </c>
      <c r="AM242" s="5"/>
      <c r="AN242" s="5"/>
      <c r="AO242" s="5"/>
      <c r="AP242" s="5"/>
      <c r="AQ242" s="5"/>
      <c r="AR242" s="5"/>
      <c r="AS242" s="5"/>
      <c r="AT242" s="275"/>
      <c r="AU242" s="275"/>
      <c r="AV242" s="283"/>
      <c r="AW242" s="3442"/>
      <c r="AY242" s="3442"/>
      <c r="AZ242" s="224"/>
      <c r="BA242" s="228"/>
      <c r="BB242" s="230" t="s">
        <v>428</v>
      </c>
      <c r="BC242" s="228"/>
      <c r="BD242" s="228"/>
      <c r="BE242" s="43"/>
      <c r="BF242" s="43"/>
      <c r="BG242" s="43"/>
      <c r="BH242" s="43"/>
      <c r="BI242" s="43"/>
      <c r="BJ242" s="204"/>
      <c r="BK242" s="74">
        <f>BK241*10</f>
        <v>200</v>
      </c>
      <c r="BL242" s="75" t="s">
        <v>430</v>
      </c>
      <c r="BM242" s="233">
        <f>BM241/10</f>
        <v>0.02</v>
      </c>
      <c r="BN242" s="3442"/>
      <c r="BP242" s="3442"/>
      <c r="BQ242" s="131"/>
      <c r="BR242" s="52">
        <v>20</v>
      </c>
      <c r="BS242" s="107"/>
      <c r="BT242" s="5"/>
      <c r="BU242" s="113"/>
      <c r="BV242" s="113"/>
      <c r="BW242" s="106"/>
      <c r="BX242" s="106"/>
      <c r="BY242" s="106"/>
      <c r="BZ242" s="43"/>
      <c r="CA242" s="43"/>
      <c r="CB242" s="43"/>
      <c r="CC242" s="43"/>
      <c r="CD242" s="112"/>
      <c r="CE242" s="3442"/>
    </row>
    <row r="243" spans="1:83" s="1" customFormat="1" ht="15.95" customHeight="1">
      <c r="A243" s="3476"/>
      <c r="B243" s="10"/>
      <c r="C243" s="40"/>
      <c r="D243" s="13"/>
      <c r="E243" s="13"/>
      <c r="F243" s="29" t="str">
        <f t="shared" ref="F243" si="24">IF(C243&lt;=0,"",G243-(G243*C243%))</f>
        <v/>
      </c>
      <c r="G243" s="16"/>
      <c r="H243" s="94"/>
      <c r="I243" s="38"/>
      <c r="J243" s="525"/>
      <c r="K243" s="2307"/>
      <c r="L243" s="2307"/>
      <c r="M243" s="2307"/>
      <c r="N243" s="2308"/>
      <c r="Q243" s="3442"/>
      <c r="R243" s="278"/>
      <c r="S243" s="5"/>
      <c r="T243" s="60" t="s">
        <v>52</v>
      </c>
      <c r="U243" s="44" t="s">
        <v>979</v>
      </c>
      <c r="V243" s="5"/>
      <c r="W243" s="5"/>
      <c r="X243" s="5"/>
      <c r="Y243" s="18"/>
      <c r="Z243" s="5"/>
      <c r="AA243" s="5"/>
      <c r="AB243" s="5"/>
      <c r="AC243" s="272"/>
      <c r="AD243" s="272"/>
      <c r="AE243" s="273"/>
      <c r="AF243" s="3442"/>
      <c r="AG243" s="127"/>
      <c r="AH243" s="3442"/>
      <c r="AI243" s="278"/>
      <c r="AJ243" s="5"/>
      <c r="AK243" s="63" t="s">
        <v>69</v>
      </c>
      <c r="AL243" s="44"/>
      <c r="AM243" s="5"/>
      <c r="AN243" s="5"/>
      <c r="AO243" s="5"/>
      <c r="AP243" s="5"/>
      <c r="AQ243" s="5"/>
      <c r="AR243" s="5"/>
      <c r="AS243" s="5"/>
      <c r="AT243" s="275"/>
      <c r="AU243" s="275"/>
      <c r="AV243" s="283"/>
      <c r="AW243" s="3442"/>
      <c r="AY243" s="3442"/>
      <c r="AZ243" s="191"/>
      <c r="BA243" s="4"/>
      <c r="BB243" s="226"/>
      <c r="BC243" s="226"/>
      <c r="BD243" s="227"/>
      <c r="BE243" s="4"/>
      <c r="BF243" s="3448" t="s">
        <v>920</v>
      </c>
      <c r="BG243" s="3449"/>
      <c r="BH243" s="3449"/>
      <c r="BI243" s="3449"/>
      <c r="BJ243" s="205"/>
      <c r="BK243" s="206">
        <f>BK242*10</f>
        <v>2000</v>
      </c>
      <c r="BL243" s="200" t="s">
        <v>431</v>
      </c>
      <c r="BM243" s="234">
        <f>BM242/10</f>
        <v>2E-3</v>
      </c>
      <c r="BN243" s="3442"/>
      <c r="BP243" s="3442"/>
      <c r="BQ243" s="122"/>
      <c r="BR243" s="5"/>
      <c r="BS243" s="107"/>
      <c r="BT243" s="5"/>
      <c r="BU243" s="106"/>
      <c r="BV243" s="106"/>
      <c r="BW243" s="106"/>
      <c r="BX243" s="106"/>
      <c r="BY243" s="106"/>
      <c r="BZ243" s="43"/>
      <c r="CA243" s="43"/>
      <c r="CB243" s="43"/>
      <c r="CC243" s="43"/>
      <c r="CD243" s="112"/>
      <c r="CE243" s="3442"/>
    </row>
    <row r="244" spans="1:83" s="1" customFormat="1" ht="15.95" customHeight="1">
      <c r="A244" s="3476"/>
      <c r="B244" s="10"/>
      <c r="C244" s="40"/>
      <c r="D244" s="26" t="s">
        <v>312</v>
      </c>
      <c r="E244" s="129"/>
      <c r="F244" s="483">
        <f>SUM(F245:F254)</f>
        <v>0</v>
      </c>
      <c r="G244" s="484">
        <f>SUM(G245:G254)</f>
        <v>0</v>
      </c>
      <c r="H244" s="26" t="s">
        <v>11</v>
      </c>
      <c r="I244" s="485">
        <f>SUM(I245:I254)</f>
        <v>0</v>
      </c>
      <c r="J244" s="526"/>
      <c r="K244" s="2307"/>
      <c r="L244" s="2307"/>
      <c r="M244" s="2307"/>
      <c r="N244" s="2308"/>
      <c r="Q244" s="3442"/>
      <c r="R244" s="278"/>
      <c r="S244" s="5"/>
      <c r="T244" s="60" t="s">
        <v>61</v>
      </c>
      <c r="U244" s="44" t="s">
        <v>935</v>
      </c>
      <c r="V244" s="5"/>
      <c r="W244" s="5"/>
      <c r="X244" s="5"/>
      <c r="Y244" s="18"/>
      <c r="Z244" s="5"/>
      <c r="AA244" s="5"/>
      <c r="AB244" s="5"/>
      <c r="AC244" s="272"/>
      <c r="AD244" s="272"/>
      <c r="AE244" s="273"/>
      <c r="AF244" s="3442"/>
      <c r="AG244" s="127"/>
      <c r="AH244" s="3442"/>
      <c r="AI244" s="275"/>
      <c r="AJ244" s="5"/>
      <c r="AK244" s="63" t="s">
        <v>78</v>
      </c>
      <c r="AL244" s="44" t="s">
        <v>981</v>
      </c>
      <c r="AM244" s="5"/>
      <c r="AN244" s="5"/>
      <c r="AO244" s="5"/>
      <c r="AP244" s="5"/>
      <c r="AQ244" s="5"/>
      <c r="AR244" s="5"/>
      <c r="AS244" s="5"/>
      <c r="AT244" s="275"/>
      <c r="AU244" s="275"/>
      <c r="AV244" s="283"/>
      <c r="AW244" s="3442"/>
      <c r="AY244" s="3442"/>
      <c r="AZ244" s="3468" t="s">
        <v>923</v>
      </c>
      <c r="BA244" s="3469"/>
      <c r="BB244" s="3450" t="s">
        <v>734</v>
      </c>
      <c r="BC244" s="3451"/>
      <c r="BD244" s="3451"/>
      <c r="BE244" s="3452"/>
      <c r="BF244" s="3453" t="s">
        <v>921</v>
      </c>
      <c r="BG244" s="3454"/>
      <c r="BH244" s="3454"/>
      <c r="BI244" s="3455"/>
      <c r="BJ244" s="3456" t="s">
        <v>738</v>
      </c>
      <c r="BK244" s="3457"/>
      <c r="BL244" s="3457"/>
      <c r="BM244" s="3458"/>
      <c r="BN244" s="3442"/>
      <c r="BP244" s="3442"/>
      <c r="BQ244" s="439" t="s">
        <v>63</v>
      </c>
      <c r="BR244" s="137" t="s">
        <v>293</v>
      </c>
      <c r="BS244" s="107" t="s">
        <v>966</v>
      </c>
      <c r="BT244" s="5"/>
      <c r="BU244" s="113"/>
      <c r="BV244" s="113"/>
      <c r="BW244" s="106"/>
      <c r="BX244" s="106"/>
      <c r="BY244" s="106"/>
      <c r="BZ244" s="43"/>
      <c r="CA244" s="43"/>
      <c r="CB244" s="43"/>
      <c r="CC244" s="43"/>
      <c r="CD244" s="112"/>
      <c r="CE244" s="3442"/>
    </row>
    <row r="245" spans="1:83" s="1" customFormat="1" ht="15.95" customHeight="1">
      <c r="A245" s="3476"/>
      <c r="B245" s="2258"/>
      <c r="C245" s="52"/>
      <c r="D245" s="45"/>
      <c r="E245" s="2307"/>
      <c r="F245" s="29" t="str">
        <f t="shared" ref="F245:F254" si="25">IF(ISTEXT(B245),B245,IF(B245="","",IF(C245="",G245,G245-(G245*C245%))))</f>
        <v/>
      </c>
      <c r="G245" s="419" t="str">
        <f>IF(ISTEXT(B245),B245,IF(B245="","",(B245/B229)*M227))</f>
        <v/>
      </c>
      <c r="H245" s="2208" t="s">
        <v>11</v>
      </c>
      <c r="I245" s="426" t="str">
        <f t="shared" ref="I245:I255" si="26">IF(ISBLANK(C245),"",G245-F245)</f>
        <v/>
      </c>
      <c r="J245" s="63" t="s">
        <v>32</v>
      </c>
      <c r="K245" s="2307"/>
      <c r="L245" s="2307"/>
      <c r="M245" s="2307"/>
      <c r="N245" s="2308"/>
      <c r="Q245" s="3442"/>
      <c r="R245" s="275"/>
      <c r="S245" s="5"/>
      <c r="T245" s="60" t="s">
        <v>69</v>
      </c>
      <c r="U245" s="44"/>
      <c r="V245" s="5"/>
      <c r="W245" s="5"/>
      <c r="X245" s="5"/>
      <c r="Y245" s="18"/>
      <c r="Z245" s="5"/>
      <c r="AA245" s="5"/>
      <c r="AB245" s="5"/>
      <c r="AC245" s="275"/>
      <c r="AD245" s="275"/>
      <c r="AE245" s="283"/>
      <c r="AF245" s="3442"/>
      <c r="AG245" s="127"/>
      <c r="AH245" s="3442"/>
      <c r="AI245" s="274"/>
      <c r="AJ245" s="68" t="s">
        <v>401</v>
      </c>
      <c r="AK245" s="5"/>
      <c r="AL245" s="5"/>
      <c r="AM245" s="5"/>
      <c r="AN245" s="5"/>
      <c r="AO245" s="5"/>
      <c r="AP245" s="5"/>
      <c r="AQ245" s="5"/>
      <c r="AR245" s="5"/>
      <c r="AS245" s="5"/>
      <c r="AT245" s="275"/>
      <c r="AU245" s="275"/>
      <c r="AV245" s="283"/>
      <c r="AW245" s="3442"/>
      <c r="AY245" s="3442"/>
      <c r="AZ245" s="3459" t="s">
        <v>716</v>
      </c>
      <c r="BA245" s="3460"/>
      <c r="BB245" s="189" t="s">
        <v>735</v>
      </c>
      <c r="BC245" s="185" t="s">
        <v>736</v>
      </c>
      <c r="BD245" s="185" t="s">
        <v>737</v>
      </c>
      <c r="BE245" s="190" t="s">
        <v>738</v>
      </c>
      <c r="BF245" s="209" t="s">
        <v>918</v>
      </c>
      <c r="BG245" s="210" t="s">
        <v>446</v>
      </c>
      <c r="BH245" s="211" t="s">
        <v>441</v>
      </c>
      <c r="BI245" s="212" t="s">
        <v>445</v>
      </c>
      <c r="BJ245" s="191"/>
      <c r="BK245" s="184" t="s">
        <v>717</v>
      </c>
      <c r="BL245" s="43"/>
      <c r="BM245" s="198" t="s">
        <v>721</v>
      </c>
      <c r="BN245" s="3442"/>
      <c r="BP245" s="3442"/>
      <c r="BQ245" s="122"/>
      <c r="BR245" s="5"/>
      <c r="BS245" s="5"/>
      <c r="BT245" s="5"/>
      <c r="BU245" s="43"/>
      <c r="BV245" s="43"/>
      <c r="BW245" s="43"/>
      <c r="BX245" s="43"/>
      <c r="BY245" s="43"/>
      <c r="BZ245" s="43"/>
      <c r="CA245" s="43"/>
      <c r="CB245" s="43"/>
      <c r="CC245" s="43"/>
      <c r="CD245" s="123"/>
      <c r="CE245" s="3442"/>
    </row>
    <row r="246" spans="1:83" s="1" customFormat="1" ht="15.95" customHeight="1">
      <c r="A246" s="3476"/>
      <c r="B246" s="2258"/>
      <c r="C246" s="52"/>
      <c r="D246" s="45"/>
      <c r="E246" s="2307"/>
      <c r="F246" s="29" t="str">
        <f t="shared" si="25"/>
        <v/>
      </c>
      <c r="G246" s="419" t="str">
        <f>IF(ISTEXT(B246),B246,IF(B246="","",(B246/B229)*M227))</f>
        <v/>
      </c>
      <c r="H246" s="2208"/>
      <c r="I246" s="426" t="str">
        <f t="shared" si="26"/>
        <v/>
      </c>
      <c r="J246" s="63" t="s">
        <v>42</v>
      </c>
      <c r="K246" s="2307"/>
      <c r="L246" s="2307"/>
      <c r="M246" s="2307"/>
      <c r="N246" s="2308"/>
      <c r="Q246" s="3442"/>
      <c r="R246" s="274"/>
      <c r="S246" s="5"/>
      <c r="T246" s="60" t="s">
        <v>78</v>
      </c>
      <c r="U246" s="44" t="s">
        <v>936</v>
      </c>
      <c r="V246" s="5"/>
      <c r="W246" s="5"/>
      <c r="X246" s="5"/>
      <c r="Y246" s="18"/>
      <c r="Z246" s="5"/>
      <c r="AA246" s="5"/>
      <c r="AB246" s="5"/>
      <c r="AC246" s="275"/>
      <c r="AD246" s="275"/>
      <c r="AE246" s="283"/>
      <c r="AF246" s="3442"/>
      <c r="AG246" s="127"/>
      <c r="AH246" s="3442"/>
      <c r="AI246" s="275"/>
      <c r="AJ246" s="5"/>
      <c r="AK246" s="69" t="s">
        <v>32</v>
      </c>
      <c r="AL246" s="70" t="s">
        <v>90</v>
      </c>
      <c r="AM246" s="5"/>
      <c r="AN246" s="5"/>
      <c r="AO246" s="5"/>
      <c r="AP246" s="5"/>
      <c r="AQ246" s="5"/>
      <c r="AR246" s="5"/>
      <c r="AS246" s="5"/>
      <c r="AT246" s="275"/>
      <c r="AU246" s="275"/>
      <c r="AV246" s="283"/>
      <c r="AW246" s="3442"/>
      <c r="AY246" s="3442"/>
      <c r="AZ246" s="3459" t="s">
        <v>715</v>
      </c>
      <c r="BA246" s="3460"/>
      <c r="BB246" s="186" t="s">
        <v>739</v>
      </c>
      <c r="BC246" s="187" t="s">
        <v>740</v>
      </c>
      <c r="BD246" s="187" t="s">
        <v>741</v>
      </c>
      <c r="BE246" s="188" t="s">
        <v>742</v>
      </c>
      <c r="BF246" s="196" t="s">
        <v>729</v>
      </c>
      <c r="BG246" s="207">
        <v>10</v>
      </c>
      <c r="BH246" s="208">
        <v>0.05</v>
      </c>
      <c r="BI246" s="197">
        <f>BH246*BG246</f>
        <v>0.5</v>
      </c>
      <c r="BJ246" s="191"/>
      <c r="BK246" s="184" t="s">
        <v>718</v>
      </c>
      <c r="BL246" s="43"/>
      <c r="BM246" s="198" t="s">
        <v>722</v>
      </c>
      <c r="BN246" s="3442"/>
      <c r="BP246" s="3442"/>
      <c r="BQ246" s="440" t="s">
        <v>71</v>
      </c>
      <c r="BR246" s="137" t="s">
        <v>457</v>
      </c>
      <c r="BS246" s="107" t="s">
        <v>967</v>
      </c>
      <c r="BT246" s="5"/>
      <c r="BU246" s="43"/>
      <c r="BV246" s="43"/>
      <c r="BW246" s="43"/>
      <c r="BX246" s="43"/>
      <c r="BY246" s="43"/>
      <c r="BZ246" s="9" t="s">
        <v>294</v>
      </c>
      <c r="CA246" s="41">
        <v>3500</v>
      </c>
      <c r="CB246" s="36" t="s">
        <v>295</v>
      </c>
      <c r="CC246" s="43"/>
      <c r="CD246" s="123"/>
      <c r="CE246" s="3442"/>
    </row>
    <row r="247" spans="1:83" s="1" customFormat="1" ht="15.95" customHeight="1">
      <c r="A247" s="3476"/>
      <c r="B247" s="2258"/>
      <c r="C247" s="52"/>
      <c r="D247" s="45"/>
      <c r="E247" s="2307"/>
      <c r="F247" s="29" t="str">
        <f t="shared" si="25"/>
        <v/>
      </c>
      <c r="G247" s="419" t="str">
        <f>IF(ISTEXT(B247),B247,IF(B247="","",(B247/B229)*M227))</f>
        <v/>
      </c>
      <c r="H247" s="2208"/>
      <c r="I247" s="426" t="str">
        <f t="shared" si="26"/>
        <v/>
      </c>
      <c r="J247" s="63" t="s">
        <v>52</v>
      </c>
      <c r="K247" s="2307"/>
      <c r="L247" s="2307"/>
      <c r="M247" s="2307"/>
      <c r="N247" s="2308"/>
      <c r="Q247" s="3442"/>
      <c r="R247" s="275"/>
      <c r="S247" s="5"/>
      <c r="T247" s="60" t="s">
        <v>86</v>
      </c>
      <c r="U247" s="44"/>
      <c r="V247" s="5"/>
      <c r="W247" s="5"/>
      <c r="X247" s="5"/>
      <c r="Y247" s="18"/>
      <c r="Z247" s="5"/>
      <c r="AA247" s="5"/>
      <c r="AB247" s="5"/>
      <c r="AC247" s="275"/>
      <c r="AD247" s="275"/>
      <c r="AE247" s="283"/>
      <c r="AF247" s="3442"/>
      <c r="AG247" s="127"/>
      <c r="AH247" s="3442"/>
      <c r="AI247" s="275"/>
      <c r="AJ247" s="5"/>
      <c r="AK247" s="5"/>
      <c r="AL247" s="5"/>
      <c r="AM247" s="5"/>
      <c r="AN247" s="5"/>
      <c r="AO247" s="5"/>
      <c r="AP247" s="5"/>
      <c r="AQ247" s="5"/>
      <c r="AR247" s="5"/>
      <c r="AS247" s="5"/>
      <c r="AT247" s="5"/>
      <c r="AU247" s="5"/>
      <c r="AV247" s="5"/>
      <c r="AW247" s="3442"/>
      <c r="AY247" s="3442"/>
      <c r="AZ247" s="3459" t="s">
        <v>768</v>
      </c>
      <c r="BA247" s="3460"/>
      <c r="BB247" s="186" t="s">
        <v>743</v>
      </c>
      <c r="BC247" s="187" t="s">
        <v>744</v>
      </c>
      <c r="BD247" s="187" t="s">
        <v>745</v>
      </c>
      <c r="BE247" s="188" t="s">
        <v>746</v>
      </c>
      <c r="BF247" s="196" t="s">
        <v>730</v>
      </c>
      <c r="BG247" s="207">
        <v>10</v>
      </c>
      <c r="BH247" s="208">
        <v>0.02</v>
      </c>
      <c r="BI247" s="197">
        <f t="shared" ref="BI247:BI250" si="27">BH247*BG247</f>
        <v>0.2</v>
      </c>
      <c r="BJ247" s="191"/>
      <c r="BK247" s="184" t="s">
        <v>719</v>
      </c>
      <c r="BL247" s="43"/>
      <c r="BM247" s="198" t="s">
        <v>723</v>
      </c>
      <c r="BN247" s="3442"/>
      <c r="BP247" s="3442"/>
      <c r="BQ247" s="118"/>
      <c r="BR247" s="137"/>
      <c r="BS247" s="107"/>
      <c r="BT247" s="5"/>
      <c r="BU247" s="43"/>
      <c r="BV247" s="43"/>
      <c r="BW247" s="43"/>
      <c r="BX247" s="43"/>
      <c r="BY247" s="43"/>
      <c r="BZ247" s="9" t="s">
        <v>968</v>
      </c>
      <c r="CA247" s="27">
        <v>0.16</v>
      </c>
      <c r="CB247" s="8" t="s">
        <v>299</v>
      </c>
      <c r="CC247" s="43"/>
      <c r="CD247" s="123"/>
      <c r="CE247" s="3442"/>
    </row>
    <row r="248" spans="1:83" s="1" customFormat="1" ht="15.95" customHeight="1">
      <c r="A248" s="3476"/>
      <c r="B248" s="2258"/>
      <c r="C248" s="52"/>
      <c r="D248" s="45"/>
      <c r="E248" s="2307"/>
      <c r="F248" s="29" t="str">
        <f t="shared" si="25"/>
        <v/>
      </c>
      <c r="G248" s="419" t="str">
        <f>IF(ISTEXT(B248),B248,IF(B248="","",(B248/B229)*M227))</f>
        <v/>
      </c>
      <c r="H248" s="2208"/>
      <c r="I248" s="426" t="str">
        <f t="shared" si="26"/>
        <v/>
      </c>
      <c r="J248" s="63" t="s">
        <v>61</v>
      </c>
      <c r="K248" s="2307"/>
      <c r="L248" s="2307"/>
      <c r="M248" s="2307"/>
      <c r="N248" s="2308"/>
      <c r="Q248" s="3442"/>
      <c r="R248" s="275"/>
      <c r="S248" s="5"/>
      <c r="T248" s="60" t="s">
        <v>96</v>
      </c>
      <c r="U248" s="44" t="s">
        <v>937</v>
      </c>
      <c r="V248" s="5"/>
      <c r="W248" s="5"/>
      <c r="X248" s="5"/>
      <c r="Y248" s="18"/>
      <c r="Z248" s="5"/>
      <c r="AA248" s="5"/>
      <c r="AB248" s="5"/>
      <c r="AC248" s="275"/>
      <c r="AD248" s="275"/>
      <c r="AE248" s="283"/>
      <c r="AF248" s="3442"/>
      <c r="AG248" s="127"/>
      <c r="AH248" s="3442"/>
      <c r="AI248" s="275"/>
      <c r="AJ248" s="5"/>
      <c r="AK248" s="5"/>
      <c r="AL248" s="5"/>
      <c r="AM248" s="5"/>
      <c r="AN248" s="5"/>
      <c r="AO248" s="5"/>
      <c r="AP248" s="5"/>
      <c r="AQ248" s="5"/>
      <c r="AR248" s="5"/>
      <c r="AS248" s="5"/>
      <c r="AT248" s="5"/>
      <c r="AU248" s="5"/>
      <c r="AV248" s="5"/>
      <c r="AW248" s="3442"/>
      <c r="AY248" s="3442"/>
      <c r="AZ248" s="3459" t="s">
        <v>725</v>
      </c>
      <c r="BA248" s="3460"/>
      <c r="BB248" s="186" t="s">
        <v>747</v>
      </c>
      <c r="BC248" s="187" t="s">
        <v>748</v>
      </c>
      <c r="BD248" s="187" t="s">
        <v>749</v>
      </c>
      <c r="BE248" s="188" t="s">
        <v>750</v>
      </c>
      <c r="BF248" s="196" t="s">
        <v>731</v>
      </c>
      <c r="BG248" s="207">
        <v>10</v>
      </c>
      <c r="BH248" s="208">
        <v>0.03</v>
      </c>
      <c r="BI248" s="197">
        <f t="shared" si="27"/>
        <v>0.3</v>
      </c>
      <c r="BJ248" s="191"/>
      <c r="BK248" s="184" t="s">
        <v>720</v>
      </c>
      <c r="BL248" s="43"/>
      <c r="BM248" s="198" t="s">
        <v>724</v>
      </c>
      <c r="BN248" s="3442"/>
      <c r="BP248" s="3442"/>
      <c r="BU248" s="43"/>
      <c r="BV248" s="43"/>
      <c r="BW248" s="43"/>
      <c r="BX248" s="43"/>
      <c r="BY248" s="43"/>
      <c r="BZ248" s="15"/>
      <c r="CA248" s="27">
        <v>0.104</v>
      </c>
      <c r="CB248" s="8" t="s">
        <v>969</v>
      </c>
      <c r="CC248" s="43"/>
      <c r="CD248" s="123"/>
      <c r="CE248" s="3442"/>
    </row>
    <row r="249" spans="1:83" s="1" customFormat="1" ht="15.95" customHeight="1">
      <c r="A249" s="3476"/>
      <c r="B249" s="2258"/>
      <c r="C249" s="52"/>
      <c r="D249" s="45"/>
      <c r="E249" s="2307"/>
      <c r="F249" s="29" t="str">
        <f t="shared" si="25"/>
        <v/>
      </c>
      <c r="G249" s="419" t="str">
        <f>IF(ISTEXT(B249),B249,IF(B249="","",(B249/B229)*M227))</f>
        <v/>
      </c>
      <c r="H249" s="2208"/>
      <c r="I249" s="426" t="str">
        <f t="shared" si="26"/>
        <v/>
      </c>
      <c r="J249" s="63" t="s">
        <v>69</v>
      </c>
      <c r="K249" s="2307"/>
      <c r="L249" s="2307"/>
      <c r="M249" s="2307"/>
      <c r="N249" s="2308"/>
      <c r="Q249" s="3442"/>
      <c r="R249" s="275"/>
      <c r="S249" s="5"/>
      <c r="T249" s="60" t="s">
        <v>166</v>
      </c>
      <c r="U249" s="44"/>
      <c r="V249" s="5"/>
      <c r="W249" s="5"/>
      <c r="X249" s="5"/>
      <c r="Y249" s="18"/>
      <c r="Z249" s="5"/>
      <c r="AA249" s="5"/>
      <c r="AB249" s="5"/>
      <c r="AC249" s="275"/>
      <c r="AD249" s="275"/>
      <c r="AE249" s="283"/>
      <c r="AF249" s="3442"/>
      <c r="AG249" s="127"/>
      <c r="AH249" s="3442"/>
      <c r="AI249" s="275"/>
      <c r="AJ249" s="5"/>
      <c r="AK249" s="5"/>
      <c r="AL249" s="5"/>
      <c r="AM249" s="5"/>
      <c r="AN249" s="5"/>
      <c r="AO249" s="5"/>
      <c r="AP249" s="5"/>
      <c r="AQ249" s="5"/>
      <c r="AR249" s="5"/>
      <c r="AS249" s="5"/>
      <c r="AT249" s="5"/>
      <c r="AU249" s="5"/>
      <c r="AV249" s="5"/>
      <c r="AW249" s="3442"/>
      <c r="AY249" s="3442"/>
      <c r="AZ249" s="3459" t="s">
        <v>726</v>
      </c>
      <c r="BA249" s="3460"/>
      <c r="BB249" s="186" t="s">
        <v>751</v>
      </c>
      <c r="BC249" s="187" t="s">
        <v>752</v>
      </c>
      <c r="BD249" s="187" t="s">
        <v>753</v>
      </c>
      <c r="BE249" s="188" t="s">
        <v>754</v>
      </c>
      <c r="BF249" s="196" t="s">
        <v>733</v>
      </c>
      <c r="BG249" s="207">
        <v>12</v>
      </c>
      <c r="BH249" s="208">
        <v>0.05</v>
      </c>
      <c r="BI249" s="197">
        <f t="shared" si="27"/>
        <v>0.60000000000000009</v>
      </c>
      <c r="BJ249" s="191"/>
      <c r="BK249" s="43"/>
      <c r="BL249" s="43"/>
      <c r="BM249" s="192"/>
      <c r="BN249" s="3442"/>
      <c r="BP249" s="3442"/>
      <c r="BQ249" s="64" t="s">
        <v>406</v>
      </c>
      <c r="BR249" s="43"/>
      <c r="BS249" s="43"/>
      <c r="BT249" s="43"/>
      <c r="BU249" s="64" t="s">
        <v>405</v>
      </c>
      <c r="BV249" s="43"/>
      <c r="BW249" s="43"/>
      <c r="BX249" s="43"/>
      <c r="BY249" s="43"/>
      <c r="BZ249" s="43"/>
      <c r="CA249" s="43"/>
      <c r="CB249" s="43"/>
      <c r="CC249" s="43"/>
      <c r="CD249" s="123"/>
      <c r="CE249" s="3442"/>
    </row>
    <row r="250" spans="1:83" s="1" customFormat="1" ht="15.95" customHeight="1" thickBot="1">
      <c r="A250" s="3476"/>
      <c r="B250" s="2258"/>
      <c r="C250" s="52"/>
      <c r="D250" s="45"/>
      <c r="E250" s="2307"/>
      <c r="F250" s="29" t="str">
        <f t="shared" si="25"/>
        <v/>
      </c>
      <c r="G250" s="419" t="str">
        <f>IF(ISTEXT(B250),B250,IF(B250="","",(B250/B229)*M227))</f>
        <v/>
      </c>
      <c r="H250" s="2208"/>
      <c r="I250" s="426" t="str">
        <f t="shared" si="26"/>
        <v/>
      </c>
      <c r="J250" s="63" t="s">
        <v>78</v>
      </c>
      <c r="K250" s="2307"/>
      <c r="L250" s="2307"/>
      <c r="M250" s="2307"/>
      <c r="N250" s="2308"/>
      <c r="Q250" s="3442"/>
      <c r="R250" s="275"/>
      <c r="S250" s="5"/>
      <c r="T250" s="60" t="s">
        <v>174</v>
      </c>
      <c r="U250" s="44" t="s">
        <v>980</v>
      </c>
      <c r="V250" s="5"/>
      <c r="W250" s="5"/>
      <c r="X250" s="5"/>
      <c r="Y250" s="18"/>
      <c r="Z250" s="5"/>
      <c r="AA250" s="5"/>
      <c r="AB250" s="5"/>
      <c r="AC250" s="275"/>
      <c r="AD250" s="275"/>
      <c r="AE250" s="283"/>
      <c r="AF250" s="3442"/>
      <c r="AG250" s="127"/>
      <c r="AH250" s="3442"/>
      <c r="AI250" s="275"/>
      <c r="AJ250" s="5"/>
      <c r="AK250" s="5"/>
      <c r="AL250" s="5"/>
      <c r="AM250" s="5"/>
      <c r="AN250" s="5"/>
      <c r="AO250" s="5"/>
      <c r="AP250" s="5"/>
      <c r="AQ250" s="5"/>
      <c r="AR250" s="5"/>
      <c r="AS250" s="5"/>
      <c r="AT250" s="5"/>
      <c r="AU250" s="5"/>
      <c r="AV250" s="5"/>
      <c r="AW250" s="3442"/>
      <c r="AY250" s="3442"/>
      <c r="AZ250" s="3459" t="s">
        <v>727</v>
      </c>
      <c r="BA250" s="3460"/>
      <c r="BB250" s="191"/>
      <c r="BC250" s="43"/>
      <c r="BD250" s="43"/>
      <c r="BE250" s="192"/>
      <c r="BF250" s="196" t="s">
        <v>732</v>
      </c>
      <c r="BG250" s="207">
        <v>10</v>
      </c>
      <c r="BH250" s="208">
        <v>8.0000000000000002E-3</v>
      </c>
      <c r="BI250" s="197">
        <f t="shared" si="27"/>
        <v>0.08</v>
      </c>
      <c r="BJ250" s="191"/>
      <c r="BK250" s="43"/>
      <c r="BL250" s="43"/>
      <c r="BM250" s="192"/>
      <c r="BN250" s="3442"/>
      <c r="BP250" s="3442"/>
      <c r="BQ250" s="43"/>
      <c r="BR250" s="43"/>
      <c r="BS250" s="43"/>
      <c r="BT250" s="43"/>
      <c r="BU250" s="43"/>
      <c r="BV250" s="43"/>
      <c r="BW250" s="43"/>
      <c r="BX250" s="43"/>
      <c r="BY250" s="43"/>
      <c r="BZ250" s="43"/>
      <c r="CA250" s="43"/>
      <c r="CB250" s="43"/>
      <c r="CC250" s="43"/>
      <c r="CD250" s="123"/>
      <c r="CE250" s="3442"/>
    </row>
    <row r="251" spans="1:83" s="1" customFormat="1" ht="15.95" customHeight="1">
      <c r="A251" s="3476"/>
      <c r="B251" s="2258"/>
      <c r="C251" s="52"/>
      <c r="D251" s="45"/>
      <c r="E251" s="2307"/>
      <c r="F251" s="29" t="str">
        <f t="shared" si="25"/>
        <v/>
      </c>
      <c r="G251" s="419" t="str">
        <f>IF(ISTEXT(B251),B251,IF(B251="","",(B251/B229)*M227))</f>
        <v/>
      </c>
      <c r="H251" s="2208"/>
      <c r="I251" s="426" t="str">
        <f t="shared" si="26"/>
        <v/>
      </c>
      <c r="J251" s="63" t="s">
        <v>86</v>
      </c>
      <c r="K251" s="2307"/>
      <c r="L251" s="2307"/>
      <c r="M251" s="2307"/>
      <c r="N251" s="2308"/>
      <c r="Q251" s="3442"/>
      <c r="R251" s="275"/>
      <c r="S251" s="5"/>
      <c r="T251" s="60" t="s">
        <v>182</v>
      </c>
      <c r="U251" s="44" t="s">
        <v>203</v>
      </c>
      <c r="V251" s="5"/>
      <c r="W251" s="5"/>
      <c r="X251" s="5"/>
      <c r="Y251" s="43"/>
      <c r="Z251" s="43"/>
      <c r="AA251" s="43"/>
      <c r="AB251" s="43"/>
      <c r="AC251" s="275"/>
      <c r="AD251" s="275"/>
      <c r="AE251" s="283"/>
      <c r="AF251" s="3442"/>
      <c r="AG251" s="127"/>
      <c r="AH251" s="3442"/>
      <c r="AI251" s="275"/>
      <c r="AJ251" s="44"/>
      <c r="AK251" s="44"/>
      <c r="AL251" s="44"/>
      <c r="AM251" s="44"/>
      <c r="AN251" s="44"/>
      <c r="AO251" s="44"/>
      <c r="AP251" s="44"/>
      <c r="AQ251" s="44"/>
      <c r="AR251" s="44"/>
      <c r="AS251" s="44"/>
      <c r="AT251" s="44"/>
      <c r="AU251" s="44"/>
      <c r="AV251" s="44"/>
      <c r="AW251" s="3442"/>
      <c r="AY251" s="3442"/>
      <c r="AZ251" s="193"/>
      <c r="BA251" s="195"/>
      <c r="BB251" s="193"/>
      <c r="BC251" s="194"/>
      <c r="BD251" s="194"/>
      <c r="BE251" s="195"/>
      <c r="BF251" s="193"/>
      <c r="BG251" s="194"/>
      <c r="BH251" s="194"/>
      <c r="BI251" s="195"/>
      <c r="BJ251" s="193"/>
      <c r="BK251" s="194"/>
      <c r="BL251" s="194"/>
      <c r="BM251" s="195"/>
      <c r="BN251" s="3442"/>
      <c r="BP251" s="3442"/>
      <c r="BQ251" s="43"/>
      <c r="BR251" s="252"/>
      <c r="BS251" s="253"/>
      <c r="BT251" s="254"/>
      <c r="BU251" s="254"/>
      <c r="BV251" s="254"/>
      <c r="BW251" s="254"/>
      <c r="BX251" s="248"/>
      <c r="BY251" s="248"/>
      <c r="BZ251" s="248"/>
      <c r="CA251" s="248"/>
      <c r="CB251" s="255"/>
      <c r="CC251" s="43"/>
      <c r="CD251" s="123"/>
      <c r="CE251" s="3442"/>
    </row>
    <row r="252" spans="1:83" s="1" customFormat="1" ht="15.95" customHeight="1">
      <c r="A252" s="3476"/>
      <c r="B252" s="2258"/>
      <c r="C252" s="52"/>
      <c r="D252" s="45"/>
      <c r="E252" s="2307"/>
      <c r="F252" s="29" t="str">
        <f t="shared" si="25"/>
        <v/>
      </c>
      <c r="G252" s="419" t="str">
        <f>IF(ISTEXT(B252),B252,IF(B252="","",(B252/B229)*M227))</f>
        <v/>
      </c>
      <c r="H252" s="2208"/>
      <c r="I252" s="426" t="str">
        <f t="shared" si="26"/>
        <v/>
      </c>
      <c r="J252" s="63" t="s">
        <v>96</v>
      </c>
      <c r="K252" s="2307"/>
      <c r="L252" s="2307"/>
      <c r="M252" s="2307"/>
      <c r="N252" s="2308"/>
      <c r="Q252" s="3442"/>
      <c r="R252" s="275"/>
      <c r="S252" s="61" t="s">
        <v>982</v>
      </c>
      <c r="T252" s="60"/>
      <c r="U252" s="53"/>
      <c r="V252" s="5"/>
      <c r="W252" s="5"/>
      <c r="X252" s="5"/>
      <c r="Y252" s="43"/>
      <c r="Z252" s="43"/>
      <c r="AA252" s="43"/>
      <c r="AB252" s="43"/>
      <c r="AC252" s="275"/>
      <c r="AD252" s="275"/>
      <c r="AE252" s="283"/>
      <c r="AF252" s="3442"/>
      <c r="AG252" s="127"/>
      <c r="AH252" s="3442"/>
      <c r="AI252" s="275"/>
      <c r="AJ252" s="5"/>
      <c r="AK252" s="5"/>
      <c r="AL252" s="5"/>
      <c r="AM252" s="5"/>
      <c r="AN252" s="5"/>
      <c r="AO252" s="5"/>
      <c r="AP252" s="5"/>
      <c r="AQ252" s="5"/>
      <c r="AR252" s="5"/>
      <c r="AS252" s="5"/>
      <c r="AT252" s="5"/>
      <c r="AU252" s="5"/>
      <c r="AV252" s="5"/>
      <c r="AW252" s="3442"/>
      <c r="AY252" s="3442"/>
      <c r="AZ252" s="5"/>
      <c r="BA252" s="5"/>
      <c r="BB252" s="5"/>
      <c r="BC252" s="5"/>
      <c r="BD252" s="5"/>
      <c r="BE252" s="5"/>
      <c r="BF252" s="5"/>
      <c r="BG252" s="5"/>
      <c r="BH252" s="5"/>
      <c r="BI252" s="5"/>
      <c r="BJ252" s="5"/>
      <c r="BK252" s="5"/>
      <c r="BL252" s="5"/>
      <c r="BM252" s="5"/>
      <c r="BN252" s="3442"/>
      <c r="BP252" s="3442"/>
      <c r="BQ252" s="43"/>
      <c r="BR252" s="263" t="s">
        <v>408</v>
      </c>
      <c r="BS252" s="251"/>
      <c r="BT252" s="173"/>
      <c r="BU252" s="173"/>
      <c r="BV252" s="173"/>
      <c r="BW252" s="173"/>
      <c r="BX252" s="43"/>
      <c r="BY252" s="43"/>
      <c r="BZ252" s="43"/>
      <c r="CA252" s="43"/>
      <c r="CB252" s="257"/>
      <c r="CC252" s="43"/>
      <c r="CD252" s="123"/>
      <c r="CE252" s="3442"/>
    </row>
    <row r="253" spans="1:83" s="1" customFormat="1" ht="15.95" customHeight="1">
      <c r="A253" s="3476"/>
      <c r="B253" s="2258"/>
      <c r="C253" s="52"/>
      <c r="D253" s="45"/>
      <c r="E253" s="2307"/>
      <c r="F253" s="29" t="str">
        <f t="shared" si="25"/>
        <v/>
      </c>
      <c r="G253" s="419" t="str">
        <f>IF(ISTEXT(B253),B253,IF(B253="","",(B253/B229)*M227))</f>
        <v/>
      </c>
      <c r="H253" s="2208"/>
      <c r="I253" s="426" t="str">
        <f t="shared" si="26"/>
        <v/>
      </c>
      <c r="J253" s="63" t="s">
        <v>166</v>
      </c>
      <c r="K253" s="2307"/>
      <c r="L253" s="2307"/>
      <c r="M253" s="2307"/>
      <c r="N253" s="2308"/>
      <c r="Q253" s="3442"/>
      <c r="R253" s="275"/>
      <c r="S253" s="5"/>
      <c r="T253" s="60" t="s">
        <v>32</v>
      </c>
      <c r="U253" s="44" t="s">
        <v>938</v>
      </c>
      <c r="V253" s="5"/>
      <c r="W253" s="5"/>
      <c r="X253" s="5"/>
      <c r="Y253" s="43"/>
      <c r="Z253" s="43"/>
      <c r="AA253" s="43"/>
      <c r="AB253" s="43"/>
      <c r="AC253" s="275"/>
      <c r="AD253" s="275"/>
      <c r="AE253" s="283"/>
      <c r="AF253" s="3442"/>
      <c r="AG253" s="127"/>
      <c r="AH253" s="3442"/>
      <c r="AI253" s="275"/>
      <c r="AJ253" s="5"/>
      <c r="AK253" s="5"/>
      <c r="AL253" s="5"/>
      <c r="AM253" s="5"/>
      <c r="AN253" s="5"/>
      <c r="AO253" s="5"/>
      <c r="AP253" s="5"/>
      <c r="AQ253" s="5"/>
      <c r="AR253" s="5"/>
      <c r="AS253" s="5"/>
      <c r="AT253" s="5"/>
      <c r="AU253" s="5"/>
      <c r="AV253" s="5"/>
      <c r="AW253" s="3442"/>
      <c r="AY253" s="3442"/>
      <c r="AZ253" s="5"/>
      <c r="BA253" s="5"/>
      <c r="BB253" s="5"/>
      <c r="BC253" s="5"/>
      <c r="BD253" s="5"/>
      <c r="BE253" s="5"/>
      <c r="BF253" s="5"/>
      <c r="BG253" s="5"/>
      <c r="BH253" s="5"/>
      <c r="BI253" s="5"/>
      <c r="BJ253" s="5"/>
      <c r="BK253" s="5"/>
      <c r="BL253" s="5"/>
      <c r="BM253" s="5"/>
      <c r="BN253" s="3442"/>
      <c r="BP253" s="3442"/>
      <c r="BQ253" s="43"/>
      <c r="BR253" s="256" t="s">
        <v>409</v>
      </c>
      <c r="BS253" s="251"/>
      <c r="BT253" s="173"/>
      <c r="BU253" s="173"/>
      <c r="BV253" s="173"/>
      <c r="BW253" s="173"/>
      <c r="BX253" s="43"/>
      <c r="BY253" s="43"/>
      <c r="BZ253" s="43"/>
      <c r="CA253" s="43"/>
      <c r="CB253" s="257"/>
      <c r="CC253" s="43"/>
      <c r="CD253" s="123"/>
      <c r="CE253" s="3442"/>
    </row>
    <row r="254" spans="1:83" s="1" customFormat="1" ht="15.95" customHeight="1">
      <c r="A254" s="3476"/>
      <c r="B254" s="2258"/>
      <c r="C254" s="477"/>
      <c r="D254" s="522"/>
      <c r="E254" s="246"/>
      <c r="F254" s="247" t="str">
        <f t="shared" si="25"/>
        <v/>
      </c>
      <c r="G254" s="478" t="str">
        <f>IF(ISTEXT(B254),B254,IF(B254="","",(B254/B229)*M227))</f>
        <v/>
      </c>
      <c r="H254" s="2412"/>
      <c r="I254" s="426" t="str">
        <f t="shared" si="26"/>
        <v/>
      </c>
      <c r="J254" s="2419" t="s">
        <v>174</v>
      </c>
      <c r="K254" s="2221"/>
      <c r="L254" s="2221"/>
      <c r="M254" s="2221"/>
      <c r="N254" s="2225"/>
      <c r="Q254" s="3442"/>
      <c r="R254" s="275"/>
      <c r="S254" s="5"/>
      <c r="T254" s="60" t="s">
        <v>42</v>
      </c>
      <c r="U254" s="44"/>
      <c r="V254" s="5"/>
      <c r="W254" s="5"/>
      <c r="X254" s="5"/>
      <c r="Y254" s="43"/>
      <c r="Z254" s="43"/>
      <c r="AA254" s="43"/>
      <c r="AB254" s="43"/>
      <c r="AC254" s="275"/>
      <c r="AD254" s="275"/>
      <c r="AE254" s="283"/>
      <c r="AF254" s="3442"/>
      <c r="AH254" s="3442"/>
      <c r="AI254" s="275"/>
      <c r="AJ254" s="5"/>
      <c r="AK254" s="5"/>
      <c r="AL254" s="5"/>
      <c r="AM254" s="5"/>
      <c r="AN254" s="5"/>
      <c r="AO254" s="5"/>
      <c r="AP254" s="5"/>
      <c r="AQ254" s="5"/>
      <c r="AR254" s="5"/>
      <c r="AS254" s="5"/>
      <c r="AT254" s="5"/>
      <c r="AU254" s="5"/>
      <c r="AV254" s="5"/>
      <c r="AW254" s="3442"/>
      <c r="AY254" s="3442"/>
      <c r="AZ254" s="5"/>
      <c r="BA254" s="5"/>
      <c r="BB254" s="5"/>
      <c r="BC254" s="5"/>
      <c r="BD254" s="5"/>
      <c r="BE254" s="5"/>
      <c r="BF254" s="5"/>
      <c r="BG254" s="5"/>
      <c r="BH254" s="5"/>
      <c r="BI254" s="5"/>
      <c r="BJ254" s="5"/>
      <c r="BK254" s="5"/>
      <c r="BL254" s="5"/>
      <c r="BM254" s="5"/>
      <c r="BN254" s="3442"/>
      <c r="BP254" s="3442"/>
      <c r="BQ254" s="43"/>
      <c r="BR254" s="256" t="s">
        <v>410</v>
      </c>
      <c r="BS254" s="251"/>
      <c r="BT254" s="173"/>
      <c r="BU254" s="173"/>
      <c r="BV254" s="173"/>
      <c r="BW254" s="173"/>
      <c r="BX254" s="43"/>
      <c r="BY254" s="43"/>
      <c r="BZ254" s="43"/>
      <c r="CA254" s="43"/>
      <c r="CB254" s="257"/>
      <c r="CC254" s="43"/>
      <c r="CD254" s="123"/>
      <c r="CE254" s="3442"/>
    </row>
    <row r="255" spans="1:83" s="1" customFormat="1" ht="15.95" customHeight="1">
      <c r="A255" s="3476"/>
      <c r="B255" s="10"/>
      <c r="C255" s="2307"/>
      <c r="D255" s="2307"/>
      <c r="E255" s="2307"/>
      <c r="F255" s="29" t="str">
        <f t="shared" ref="F255" si="28">IF(C255&lt;=0,"",G255-(G255*C255%))</f>
        <v/>
      </c>
      <c r="G255" s="16"/>
      <c r="H255" s="93"/>
      <c r="I255" s="430" t="str">
        <f t="shared" si="26"/>
        <v/>
      </c>
      <c r="J255" s="63"/>
      <c r="K255" s="2307"/>
      <c r="L255" s="2307"/>
      <c r="M255" s="2307"/>
      <c r="N255" s="2308"/>
      <c r="Q255" s="3442"/>
      <c r="R255" s="275"/>
      <c r="S255" s="5"/>
      <c r="T255" s="60" t="s">
        <v>52</v>
      </c>
      <c r="U255" s="44"/>
      <c r="V255" s="5"/>
      <c r="W255" s="5"/>
      <c r="X255" s="5"/>
      <c r="Y255" s="43"/>
      <c r="Z255" s="43"/>
      <c r="AA255" s="43"/>
      <c r="AB255" s="43"/>
      <c r="AC255" s="275"/>
      <c r="AD255" s="275"/>
      <c r="AE255" s="283"/>
      <c r="AF255" s="3442"/>
      <c r="AH255" s="3442"/>
      <c r="AI255" s="275"/>
      <c r="AJ255" s="5"/>
      <c r="AK255" s="5"/>
      <c r="AL255" s="5"/>
      <c r="AM255" s="5"/>
      <c r="AN255" s="5"/>
      <c r="AO255" s="5"/>
      <c r="AP255" s="5"/>
      <c r="AQ255" s="5"/>
      <c r="AR255" s="5"/>
      <c r="AS255" s="5"/>
      <c r="AT255" s="5"/>
      <c r="AU255" s="5"/>
      <c r="AV255" s="5"/>
      <c r="AW255" s="3442"/>
      <c r="AY255" s="3442"/>
      <c r="AZ255" s="5"/>
      <c r="BA255" s="5"/>
      <c r="BB255" s="5"/>
      <c r="BC255" s="5"/>
      <c r="BD255" s="5"/>
      <c r="BE255" s="5"/>
      <c r="BF255" s="5"/>
      <c r="BG255" s="5"/>
      <c r="BH255" s="5"/>
      <c r="BI255" s="5"/>
      <c r="BJ255" s="5"/>
      <c r="BK255" s="5"/>
      <c r="BL255" s="5"/>
      <c r="BM255" s="5"/>
      <c r="BN255" s="3442"/>
      <c r="BP255" s="3442"/>
      <c r="BQ255" s="43"/>
      <c r="BR255" s="256" t="s">
        <v>411</v>
      </c>
      <c r="BS255" s="251"/>
      <c r="BT255" s="173"/>
      <c r="BU255" s="173"/>
      <c r="BV255" s="173"/>
      <c r="BW255" s="173"/>
      <c r="BX255" s="43"/>
      <c r="BY255" s="43"/>
      <c r="BZ255" s="43"/>
      <c r="CA255" s="43"/>
      <c r="CB255" s="257"/>
      <c r="CC255" s="43"/>
      <c r="CD255" s="123"/>
      <c r="CE255" s="3442"/>
    </row>
    <row r="256" spans="1:83" s="1" customFormat="1" ht="15.95" customHeight="1">
      <c r="A256" s="3476"/>
      <c r="B256" s="10"/>
      <c r="C256" s="10"/>
      <c r="D256" s="26" t="s">
        <v>348</v>
      </c>
      <c r="E256" s="129"/>
      <c r="F256" s="483">
        <f>SUM(F257:F262)</f>
        <v>0</v>
      </c>
      <c r="G256" s="484">
        <f>SUM(G257:G262)</f>
        <v>0</v>
      </c>
      <c r="H256" s="26" t="s">
        <v>11</v>
      </c>
      <c r="I256" s="485">
        <f>SUM(I257:I262)</f>
        <v>0</v>
      </c>
      <c r="J256" s="526"/>
      <c r="K256" s="2307"/>
      <c r="L256" s="2307"/>
      <c r="M256" s="2307"/>
      <c r="N256" s="2308"/>
      <c r="Q256" s="3442"/>
      <c r="R256" s="275"/>
      <c r="S256" s="5"/>
      <c r="T256" s="60" t="s">
        <v>61</v>
      </c>
      <c r="U256" s="44" t="s">
        <v>203</v>
      </c>
      <c r="V256" s="5"/>
      <c r="W256" s="5"/>
      <c r="X256" s="5"/>
      <c r="Y256" s="43"/>
      <c r="Z256" s="43"/>
      <c r="AA256" s="43"/>
      <c r="AB256" s="43"/>
      <c r="AC256" s="275"/>
      <c r="AD256" s="275"/>
      <c r="AE256" s="283"/>
      <c r="AF256" s="3442"/>
      <c r="AH256" s="3442"/>
      <c r="AI256" s="275"/>
      <c r="AJ256" s="5"/>
      <c r="AK256" s="5"/>
      <c r="AL256" s="5"/>
      <c r="AM256" s="5"/>
      <c r="AN256" s="5"/>
      <c r="AO256" s="5"/>
      <c r="AP256" s="5"/>
      <c r="AQ256" s="5"/>
      <c r="AR256" s="5"/>
      <c r="AS256" s="5"/>
      <c r="AT256" s="5"/>
      <c r="AU256" s="5"/>
      <c r="AV256" s="5"/>
      <c r="AW256" s="3442"/>
      <c r="AY256" s="3442"/>
      <c r="AZ256" s="5"/>
      <c r="BA256" s="5"/>
      <c r="BB256" s="5"/>
      <c r="BC256" s="5"/>
      <c r="BD256" s="5"/>
      <c r="BE256" s="5"/>
      <c r="BF256" s="5"/>
      <c r="BG256" s="5"/>
      <c r="BH256" s="5"/>
      <c r="BI256" s="5"/>
      <c r="BJ256" s="5"/>
      <c r="BK256" s="5"/>
      <c r="BL256" s="5"/>
      <c r="BM256" s="5"/>
      <c r="BN256" s="3442"/>
      <c r="BP256" s="3442"/>
      <c r="BQ256" s="43"/>
      <c r="BR256" s="256"/>
      <c r="BS256" s="251"/>
      <c r="BT256" s="173"/>
      <c r="BU256" s="173"/>
      <c r="BV256" s="173"/>
      <c r="BW256" s="173"/>
      <c r="BX256" s="43"/>
      <c r="BY256" s="43"/>
      <c r="BZ256" s="43"/>
      <c r="CA256" s="43"/>
      <c r="CB256" s="257"/>
      <c r="CC256" s="43"/>
      <c r="CD256" s="123"/>
      <c r="CE256" s="3442"/>
    </row>
    <row r="257" spans="1:83" s="1" customFormat="1" ht="15.95" customHeight="1">
      <c r="A257" s="3476"/>
      <c r="B257" s="2258"/>
      <c r="C257" s="52"/>
      <c r="D257" s="45" t="s">
        <v>918</v>
      </c>
      <c r="E257" s="2307"/>
      <c r="F257" s="29" t="str">
        <f t="shared" ref="F257:F262" si="29">IF(ISTEXT(B257),B257,IF(B257="","",IF(C257="",G257,G257-(G257*C257%))))</f>
        <v/>
      </c>
      <c r="G257" s="419" t="str">
        <f>IF(ISTEXT(B257),B257,IF(B257="","",(B257/B229)*M227))</f>
        <v/>
      </c>
      <c r="H257" s="2208" t="s">
        <v>11</v>
      </c>
      <c r="I257" s="426" t="str">
        <f t="shared" ref="I257:I262" si="30">IF(ISBLANK(C257),"",G257-F257)</f>
        <v/>
      </c>
      <c r="J257" s="63" t="s">
        <v>32</v>
      </c>
      <c r="K257" s="2307"/>
      <c r="L257" s="2307"/>
      <c r="M257" s="2307"/>
      <c r="N257" s="2308"/>
      <c r="Q257" s="3442"/>
      <c r="R257" s="275"/>
      <c r="S257" s="5"/>
      <c r="T257" s="60" t="s">
        <v>69</v>
      </c>
      <c r="U257" s="44"/>
      <c r="V257" s="5"/>
      <c r="W257" s="5"/>
      <c r="X257" s="5"/>
      <c r="Y257" s="43"/>
      <c r="Z257" s="43"/>
      <c r="AA257" s="43"/>
      <c r="AB257" s="43"/>
      <c r="AC257" s="275"/>
      <c r="AD257" s="275"/>
      <c r="AE257" s="283"/>
      <c r="AF257" s="3442"/>
      <c r="AH257" s="3442"/>
      <c r="AI257" s="275"/>
      <c r="AJ257" s="5"/>
      <c r="AK257" s="5"/>
      <c r="AL257" s="5"/>
      <c r="AM257" s="5"/>
      <c r="AN257" s="5"/>
      <c r="AO257" s="5"/>
      <c r="AP257" s="5"/>
      <c r="AQ257" s="5"/>
      <c r="AR257" s="5"/>
      <c r="AS257" s="5"/>
      <c r="AT257" s="5"/>
      <c r="AU257" s="5"/>
      <c r="AV257" s="5"/>
      <c r="AW257" s="3442"/>
      <c r="AY257" s="3442"/>
      <c r="AZ257" s="5"/>
      <c r="BA257" s="5"/>
      <c r="BB257" s="5"/>
      <c r="BC257" s="5"/>
      <c r="BD257" s="5"/>
      <c r="BE257" s="5"/>
      <c r="BF257" s="5"/>
      <c r="BG257" s="5"/>
      <c r="BH257" s="5"/>
      <c r="BI257" s="5"/>
      <c r="BJ257" s="5"/>
      <c r="BK257" s="5"/>
      <c r="BL257" s="5"/>
      <c r="BM257" s="5"/>
      <c r="BN257" s="3442"/>
      <c r="BP257" s="3442"/>
      <c r="BQ257" s="43"/>
      <c r="BR257" s="256" t="s">
        <v>412</v>
      </c>
      <c r="BS257" s="251"/>
      <c r="BT257" s="173"/>
      <c r="BU257" s="173"/>
      <c r="BV257" s="173"/>
      <c r="BW257" s="173"/>
      <c r="BX257" s="43"/>
      <c r="BY257" s="43"/>
      <c r="BZ257" s="43"/>
      <c r="CA257" s="43"/>
      <c r="CB257" s="257"/>
      <c r="CC257" s="43"/>
      <c r="CD257" s="123"/>
      <c r="CE257" s="3442"/>
    </row>
    <row r="258" spans="1:83" s="1" customFormat="1" ht="15.95" customHeight="1">
      <c r="A258" s="3476"/>
      <c r="B258" s="2258"/>
      <c r="C258" s="52"/>
      <c r="D258" s="45"/>
      <c r="E258" s="2307"/>
      <c r="F258" s="29" t="str">
        <f t="shared" si="29"/>
        <v/>
      </c>
      <c r="G258" s="419" t="str">
        <f>IF(ISTEXT(B258),B258,IF(B258="","",(B258/B229)*M227))</f>
        <v/>
      </c>
      <c r="H258" s="2208"/>
      <c r="I258" s="426" t="str">
        <f t="shared" si="30"/>
        <v/>
      </c>
      <c r="J258" s="63" t="s">
        <v>42</v>
      </c>
      <c r="K258" s="2307"/>
      <c r="L258" s="2307"/>
      <c r="M258" s="2307"/>
      <c r="N258" s="2308"/>
      <c r="Q258" s="3442"/>
      <c r="R258" s="275"/>
      <c r="S258" s="5"/>
      <c r="T258" s="60" t="s">
        <v>78</v>
      </c>
      <c r="U258" s="44"/>
      <c r="V258" s="5"/>
      <c r="W258" s="5"/>
      <c r="X258" s="5"/>
      <c r="Y258" s="43"/>
      <c r="Z258" s="43"/>
      <c r="AA258" s="43"/>
      <c r="AB258" s="43"/>
      <c r="AC258" s="275"/>
      <c r="AD258" s="275"/>
      <c r="AE258" s="283"/>
      <c r="AF258" s="3442"/>
      <c r="AH258" s="3442"/>
      <c r="AI258" s="275"/>
      <c r="AJ258" s="5"/>
      <c r="AK258" s="5"/>
      <c r="AL258" s="5"/>
      <c r="AM258" s="5"/>
      <c r="AN258" s="5"/>
      <c r="AO258" s="5"/>
      <c r="AP258" s="5"/>
      <c r="AQ258" s="5"/>
      <c r="AR258" s="5"/>
      <c r="AS258" s="5"/>
      <c r="AT258" s="5"/>
      <c r="AU258" s="5"/>
      <c r="AV258" s="5"/>
      <c r="AW258" s="3442"/>
      <c r="AY258" s="3442"/>
      <c r="AZ258" s="5"/>
      <c r="BA258" s="5"/>
      <c r="BB258" s="5"/>
      <c r="BC258" s="5"/>
      <c r="BD258" s="5"/>
      <c r="BE258" s="5"/>
      <c r="BF258" s="5"/>
      <c r="BG258" s="5"/>
      <c r="BH258" s="5"/>
      <c r="BI258" s="5"/>
      <c r="BJ258" s="5"/>
      <c r="BK258" s="5"/>
      <c r="BL258" s="5"/>
      <c r="BM258" s="5"/>
      <c r="BN258" s="3442"/>
      <c r="BP258" s="3442"/>
      <c r="BQ258" s="43"/>
      <c r="BR258" s="256" t="s">
        <v>413</v>
      </c>
      <c r="BS258" s="251"/>
      <c r="BT258" s="173"/>
      <c r="BU258" s="173"/>
      <c r="BV258" s="173"/>
      <c r="BW258" s="173"/>
      <c r="BX258" s="43"/>
      <c r="BY258" s="43"/>
      <c r="BZ258" s="43"/>
      <c r="CA258" s="43"/>
      <c r="CB258" s="257"/>
      <c r="CC258" s="43"/>
      <c r="CD258" s="123"/>
      <c r="CE258" s="3442"/>
    </row>
    <row r="259" spans="1:83" s="1" customFormat="1" ht="15.95" customHeight="1">
      <c r="A259" s="3476"/>
      <c r="B259" s="2258"/>
      <c r="C259" s="52"/>
      <c r="D259" s="45"/>
      <c r="E259" s="2307"/>
      <c r="F259" s="29" t="str">
        <f t="shared" si="29"/>
        <v/>
      </c>
      <c r="G259" s="419" t="str">
        <f>IF(ISTEXT(B259),B259,IF(B259="","",(B259/B229)*M227))</f>
        <v/>
      </c>
      <c r="H259" s="2208"/>
      <c r="I259" s="426" t="str">
        <f t="shared" si="30"/>
        <v/>
      </c>
      <c r="J259" s="63" t="s">
        <v>52</v>
      </c>
      <c r="K259" s="2307"/>
      <c r="L259" s="2307"/>
      <c r="M259" s="2307"/>
      <c r="N259" s="2308"/>
      <c r="Q259" s="3442"/>
      <c r="R259" s="275"/>
      <c r="S259" s="5"/>
      <c r="T259" s="5"/>
      <c r="U259" s="44"/>
      <c r="V259" s="5"/>
      <c r="W259" s="5"/>
      <c r="X259" s="5"/>
      <c r="Y259" s="43"/>
      <c r="Z259" s="43"/>
      <c r="AA259" s="43"/>
      <c r="AB259" s="43"/>
      <c r="AC259" s="275"/>
      <c r="AD259" s="275"/>
      <c r="AE259" s="283"/>
      <c r="AF259" s="3442"/>
      <c r="AH259" s="3442"/>
      <c r="AI259" s="275"/>
      <c r="AJ259" s="275"/>
      <c r="AK259" s="275"/>
      <c r="AL259" s="275"/>
      <c r="AM259" s="275"/>
      <c r="AN259" s="275"/>
      <c r="AO259" s="275"/>
      <c r="AP259" s="275"/>
      <c r="AQ259" s="275"/>
      <c r="AR259" s="275"/>
      <c r="AS259" s="275"/>
      <c r="AT259" s="275"/>
      <c r="AU259" s="275"/>
      <c r="AV259" s="275"/>
      <c r="AW259" s="3442"/>
      <c r="AY259" s="3442"/>
      <c r="AZ259" s="5"/>
      <c r="BA259" s="5"/>
      <c r="BB259" s="5"/>
      <c r="BC259" s="5"/>
      <c r="BD259" s="5"/>
      <c r="BE259" s="5"/>
      <c r="BF259" s="5"/>
      <c r="BG259" s="5"/>
      <c r="BH259" s="5"/>
      <c r="BI259" s="5"/>
      <c r="BJ259" s="5"/>
      <c r="BK259" s="5"/>
      <c r="BL259" s="5"/>
      <c r="BM259" s="5"/>
      <c r="BN259" s="3442"/>
      <c r="BP259" s="3442"/>
      <c r="BQ259" s="43"/>
      <c r="BR259" s="256" t="s">
        <v>414</v>
      </c>
      <c r="BS259" s="251"/>
      <c r="BT259" s="173"/>
      <c r="BU259" s="173"/>
      <c r="BV259" s="173"/>
      <c r="BW259" s="173"/>
      <c r="BX259" s="43"/>
      <c r="BY259" s="43"/>
      <c r="BZ259" s="43"/>
      <c r="CA259" s="43"/>
      <c r="CB259" s="257"/>
      <c r="CC259" s="43"/>
      <c r="CD259" s="123"/>
      <c r="CE259" s="3442"/>
    </row>
    <row r="260" spans="1:83" s="1" customFormat="1" ht="15.95" customHeight="1" thickBot="1">
      <c r="A260" s="3476"/>
      <c r="B260" s="2258"/>
      <c r="C260" s="52"/>
      <c r="D260" s="45"/>
      <c r="E260" s="2307"/>
      <c r="F260" s="29" t="str">
        <f t="shared" si="29"/>
        <v/>
      </c>
      <c r="G260" s="419" t="str">
        <f>IF(ISTEXT(B260),B260,IF(B260="","",(B260/B229)*M227))</f>
        <v/>
      </c>
      <c r="H260" s="2208"/>
      <c r="I260" s="426" t="str">
        <f t="shared" si="30"/>
        <v/>
      </c>
      <c r="J260" s="63" t="s">
        <v>61</v>
      </c>
      <c r="K260" s="2307"/>
      <c r="L260" s="2307"/>
      <c r="M260" s="2307"/>
      <c r="N260" s="2308"/>
      <c r="Q260" s="3442"/>
      <c r="R260" s="43"/>
      <c r="S260" s="43"/>
      <c r="T260" s="43"/>
      <c r="U260" s="43"/>
      <c r="V260" s="43"/>
      <c r="W260" s="43"/>
      <c r="X260" s="43"/>
      <c r="Y260" s="43"/>
      <c r="Z260" s="43"/>
      <c r="AA260" s="43"/>
      <c r="AB260" s="43"/>
      <c r="AC260" s="275"/>
      <c r="AD260" s="275"/>
      <c r="AE260" s="283"/>
      <c r="AF260" s="3442"/>
      <c r="AH260" s="3442"/>
      <c r="AI260" s="275"/>
      <c r="AJ260" s="287"/>
      <c r="AK260" s="287"/>
      <c r="AL260" s="275"/>
      <c r="AM260" s="275"/>
      <c r="AN260" s="275"/>
      <c r="AO260" s="275"/>
      <c r="AP260" s="275"/>
      <c r="AQ260" s="275"/>
      <c r="AR260" s="275"/>
      <c r="AS260" s="275"/>
      <c r="AT260" s="275"/>
      <c r="AU260" s="275"/>
      <c r="AV260" s="275"/>
      <c r="AW260" s="3442"/>
      <c r="AY260" s="3442"/>
      <c r="AZ260" s="5"/>
      <c r="BA260" s="5"/>
      <c r="BB260" s="5"/>
      <c r="BC260" s="5"/>
      <c r="BD260" s="5"/>
      <c r="BE260" s="5"/>
      <c r="BF260" s="5"/>
      <c r="BG260" s="5"/>
      <c r="BH260" s="5"/>
      <c r="BI260" s="5"/>
      <c r="BJ260" s="5"/>
      <c r="BK260" s="5"/>
      <c r="BL260" s="5"/>
      <c r="BM260" s="5"/>
      <c r="BN260" s="3442"/>
      <c r="BP260" s="3442"/>
      <c r="BQ260" s="43"/>
      <c r="BR260" s="258" t="s">
        <v>415</v>
      </c>
      <c r="BS260" s="259"/>
      <c r="BT260" s="260"/>
      <c r="BU260" s="260"/>
      <c r="BV260" s="260"/>
      <c r="BW260" s="260"/>
      <c r="BX260" s="261"/>
      <c r="BY260" s="261"/>
      <c r="BZ260" s="261"/>
      <c r="CA260" s="261"/>
      <c r="CB260" s="262"/>
      <c r="CC260" s="43"/>
      <c r="CD260" s="123"/>
      <c r="CE260" s="3442"/>
    </row>
    <row r="261" spans="1:83" s="1" customFormat="1" ht="15.95" customHeight="1">
      <c r="A261" s="3476"/>
      <c r="B261" s="2258"/>
      <c r="C261" s="52"/>
      <c r="D261" s="45"/>
      <c r="E261" s="2307"/>
      <c r="F261" s="29" t="str">
        <f t="shared" si="29"/>
        <v/>
      </c>
      <c r="G261" s="419" t="str">
        <f>IF(ISTEXT(B261),B261,IF(B261="","",(B261/B229)*M227))</f>
        <v/>
      </c>
      <c r="H261" s="2208"/>
      <c r="I261" s="426" t="str">
        <f t="shared" si="30"/>
        <v/>
      </c>
      <c r="J261" s="63" t="s">
        <v>69</v>
      </c>
      <c r="K261" s="2307"/>
      <c r="L261" s="2307"/>
      <c r="M261" s="2307"/>
      <c r="N261" s="2308"/>
      <c r="Q261" s="3442"/>
      <c r="R261" s="43"/>
      <c r="S261" s="43"/>
      <c r="T261" s="43"/>
      <c r="U261" s="43"/>
      <c r="V261" s="43"/>
      <c r="W261" s="43"/>
      <c r="X261" s="43"/>
      <c r="Y261" s="43"/>
      <c r="Z261" s="43"/>
      <c r="AA261" s="43"/>
      <c r="AB261" s="43"/>
      <c r="AC261" s="275"/>
      <c r="AD261" s="275"/>
      <c r="AE261" s="283"/>
      <c r="AF261" s="3442"/>
      <c r="AH261" s="3442"/>
      <c r="AI261" s="4"/>
      <c r="AJ261" s="4"/>
      <c r="AK261" s="4"/>
      <c r="AL261" s="4"/>
      <c r="AM261" s="71" t="s">
        <v>416</v>
      </c>
      <c r="AN261" s="71"/>
      <c r="AO261" s="71"/>
      <c r="AP261" s="72"/>
      <c r="AQ261" s="72"/>
      <c r="AR261" s="72"/>
      <c r="AS261" s="72"/>
      <c r="AT261" s="72"/>
      <c r="AU261" s="72"/>
      <c r="AV261" s="72"/>
      <c r="AW261" s="3442"/>
      <c r="AY261" s="3442"/>
      <c r="AZ261" s="5"/>
      <c r="BA261" s="5"/>
      <c r="BB261" s="5"/>
      <c r="BC261" s="5"/>
      <c r="BD261" s="5"/>
      <c r="BE261" s="5"/>
      <c r="BF261" s="5"/>
      <c r="BG261" s="5"/>
      <c r="BH261" s="5"/>
      <c r="BI261" s="5"/>
      <c r="BJ261" s="5"/>
      <c r="BK261" s="5"/>
      <c r="BL261" s="5"/>
      <c r="BM261" s="5"/>
      <c r="BN261" s="3442"/>
      <c r="BP261" s="3442"/>
      <c r="BQ261" s="122"/>
      <c r="BR261" s="43"/>
      <c r="BS261" s="43"/>
      <c r="BT261" s="43"/>
      <c r="BU261" s="43"/>
      <c r="BV261" s="43"/>
      <c r="BW261" s="43"/>
      <c r="BX261" s="43"/>
      <c r="BY261" s="43"/>
      <c r="BZ261" s="43"/>
      <c r="CA261" s="43"/>
      <c r="CB261" s="43"/>
      <c r="CC261" s="43"/>
      <c r="CD261" s="123"/>
      <c r="CE261" s="3442"/>
    </row>
    <row r="262" spans="1:83" s="1" customFormat="1" ht="15.95" customHeight="1">
      <c r="A262" s="3476"/>
      <c r="B262" s="2258"/>
      <c r="C262" s="52"/>
      <c r="D262" s="45"/>
      <c r="E262" s="2307"/>
      <c r="F262" s="29" t="str">
        <f t="shared" si="29"/>
        <v/>
      </c>
      <c r="G262" s="419" t="str">
        <f>IF(ISTEXT(B262),B262,IF(B262="","",(B262/B229)*M227))</f>
        <v/>
      </c>
      <c r="H262" s="2208"/>
      <c r="I262" s="426" t="str">
        <f t="shared" si="30"/>
        <v/>
      </c>
      <c r="J262" s="63" t="s">
        <v>78</v>
      </c>
      <c r="K262" s="2307"/>
      <c r="L262" s="2307"/>
      <c r="M262" s="2307"/>
      <c r="N262" s="2308"/>
      <c r="Q262" s="3442"/>
      <c r="R262" s="43"/>
      <c r="S262" s="43"/>
      <c r="T262" s="43"/>
      <c r="U262" s="43"/>
      <c r="V262" s="43"/>
      <c r="W262" s="43"/>
      <c r="X262" s="43"/>
      <c r="Y262" s="43"/>
      <c r="Z262" s="43"/>
      <c r="AA262" s="43"/>
      <c r="AB262" s="43"/>
      <c r="AC262" s="275"/>
      <c r="AD262" s="275"/>
      <c r="AE262" s="283"/>
      <c r="AF262" s="3442"/>
      <c r="AH262" s="3442"/>
      <c r="AI262" s="43"/>
      <c r="AJ262" s="43"/>
      <c r="AK262" s="43"/>
      <c r="AL262" s="43"/>
      <c r="AM262" s="43"/>
      <c r="AN262" s="43"/>
      <c r="AO262" s="43"/>
      <c r="AP262" s="43"/>
      <c r="AQ262" s="43"/>
      <c r="AR262" s="43"/>
      <c r="AS262" s="43"/>
      <c r="AT262" s="275"/>
      <c r="AU262" s="275"/>
      <c r="AV262" s="283"/>
      <c r="AW262" s="3442"/>
      <c r="AY262" s="3442"/>
      <c r="AZ262" s="5"/>
      <c r="BA262" s="5"/>
      <c r="BB262" s="5"/>
      <c r="BC262" s="5"/>
      <c r="BD262" s="5"/>
      <c r="BE262" s="5"/>
      <c r="BF262" s="5"/>
      <c r="BG262" s="5"/>
      <c r="BH262" s="5"/>
      <c r="BI262" s="5"/>
      <c r="BJ262" s="5"/>
      <c r="BK262" s="5"/>
      <c r="BL262" s="5"/>
      <c r="BM262" s="5"/>
      <c r="BN262" s="3442"/>
      <c r="BP262" s="3442"/>
      <c r="BQ262" s="122"/>
      <c r="BR262" s="3461" t="s">
        <v>924</v>
      </c>
      <c r="BS262" s="3461"/>
      <c r="BT262" s="3461"/>
      <c r="BU262" s="43"/>
      <c r="BV262" s="43"/>
      <c r="BW262" s="43"/>
      <c r="BX262" s="43"/>
      <c r="BY262" s="43"/>
      <c r="BZ262" s="43"/>
      <c r="CA262" s="43"/>
      <c r="CB262" s="43"/>
      <c r="CC262" s="43"/>
      <c r="CD262" s="123"/>
      <c r="CE262" s="3442"/>
    </row>
    <row r="263" spans="1:83" s="1" customFormat="1" ht="15.95" customHeight="1" thickBot="1">
      <c r="A263" s="3477"/>
      <c r="B263" s="656"/>
      <c r="C263" s="643"/>
      <c r="D263" s="643"/>
      <c r="E263" s="643"/>
      <c r="F263" s="657" t="str">
        <f t="shared" ref="F263" si="31">IF(C263&lt;=0,"",G263-(G263*C263%))</f>
        <v/>
      </c>
      <c r="G263" s="643"/>
      <c r="H263" s="643"/>
      <c r="I263" s="643"/>
      <c r="J263" s="643"/>
      <c r="K263" s="2247"/>
      <c r="L263" s="2247"/>
      <c r="M263" s="2247"/>
      <c r="N263" s="2251"/>
      <c r="Q263" s="3442"/>
      <c r="R263" s="488" t="s">
        <v>976</v>
      </c>
      <c r="S263" s="125"/>
      <c r="T263" s="125"/>
      <c r="U263" s="125"/>
      <c r="V263" s="125"/>
      <c r="W263" s="125"/>
      <c r="X263" s="125"/>
      <c r="Y263" s="125"/>
      <c r="Z263" s="125"/>
      <c r="AA263" s="125"/>
      <c r="AB263" s="125"/>
      <c r="AC263" s="489"/>
      <c r="AD263" s="125"/>
      <c r="AE263" s="126"/>
      <c r="AF263" s="3442"/>
      <c r="AH263" s="3442"/>
      <c r="AI263" s="488" t="s">
        <v>976</v>
      </c>
      <c r="AJ263" s="125"/>
      <c r="AK263" s="125"/>
      <c r="AL263" s="125"/>
      <c r="AM263" s="125"/>
      <c r="AN263" s="125"/>
      <c r="AO263" s="125"/>
      <c r="AP263" s="125"/>
      <c r="AQ263" s="125"/>
      <c r="AR263" s="125"/>
      <c r="AS263" s="125"/>
      <c r="AT263" s="489"/>
      <c r="AU263" s="125"/>
      <c r="AV263" s="126"/>
      <c r="AW263" s="3442"/>
      <c r="AY263" s="3442"/>
      <c r="AZ263" s="125"/>
      <c r="BA263" s="125"/>
      <c r="BB263" s="125"/>
      <c r="BC263" s="125"/>
      <c r="BD263" s="125"/>
      <c r="BE263" s="125"/>
      <c r="BF263" s="125"/>
      <c r="BG263" s="125"/>
      <c r="BH263" s="125"/>
      <c r="BI263" s="125"/>
      <c r="BJ263" s="125"/>
      <c r="BK263" s="125"/>
      <c r="BL263" s="125"/>
      <c r="BM263" s="125"/>
      <c r="BN263" s="3442"/>
      <c r="BP263" s="3442"/>
      <c r="BQ263" s="124"/>
      <c r="BR263" s="125"/>
      <c r="BS263" s="125"/>
      <c r="BT263" s="125"/>
      <c r="BU263" s="125"/>
      <c r="BV263" s="125"/>
      <c r="BW263" s="125"/>
      <c r="BX263" s="125"/>
      <c r="BY263" s="125"/>
      <c r="BZ263" s="125"/>
      <c r="CA263" s="125"/>
      <c r="CB263" s="125"/>
      <c r="CC263" s="125"/>
      <c r="CD263" s="126"/>
      <c r="CE263" s="3442"/>
    </row>
    <row r="264" spans="1:83" ht="53.25" customHeight="1" thickBot="1">
      <c r="A264" s="2045"/>
      <c r="B264" s="2307"/>
      <c r="C264" s="2307"/>
      <c r="D264" s="2307"/>
      <c r="E264" s="2307"/>
      <c r="F264" s="29"/>
      <c r="G264" s="16"/>
      <c r="H264" s="2307"/>
      <c r="I264" s="18"/>
      <c r="J264" s="39"/>
      <c r="K264" s="2307"/>
      <c r="L264" s="2307"/>
      <c r="M264" s="7"/>
      <c r="N264" s="2307"/>
      <c r="O264" s="3"/>
    </row>
    <row r="265" spans="1:83" ht="53.25" customHeight="1">
      <c r="B265" s="3515" t="s">
        <v>1874</v>
      </c>
      <c r="C265" s="3516"/>
      <c r="D265" s="3516"/>
      <c r="E265" s="3516"/>
      <c r="F265" s="3516"/>
      <c r="G265" s="3516"/>
      <c r="H265" s="3516"/>
      <c r="I265" s="3516"/>
      <c r="J265" s="3516"/>
      <c r="K265" s="3516"/>
      <c r="L265" s="3516"/>
      <c r="M265" s="3516"/>
      <c r="N265" s="3517"/>
    </row>
    <row r="266" spans="1:83" ht="28.5" customHeight="1">
      <c r="B266" s="3465" t="s">
        <v>1004</v>
      </c>
      <c r="C266" s="3466"/>
      <c r="D266" s="3466"/>
      <c r="E266" s="3466"/>
      <c r="F266" s="3466"/>
      <c r="G266" s="3466"/>
      <c r="H266" s="3466"/>
      <c r="I266" s="3466"/>
      <c r="J266" s="3466"/>
      <c r="K266" s="3466"/>
      <c r="L266" s="3466"/>
      <c r="M266" s="3466"/>
      <c r="N266" s="3467"/>
      <c r="R266" s="2336"/>
      <c r="S266" s="2336"/>
      <c r="T266" s="2336"/>
    </row>
    <row r="267" spans="1:83" ht="28.5" customHeight="1">
      <c r="B267" s="3465" t="s">
        <v>312</v>
      </c>
      <c r="C267" s="3466"/>
      <c r="D267" s="3466"/>
      <c r="E267" s="3466"/>
      <c r="F267" s="3466"/>
      <c r="G267" s="3466"/>
      <c r="H267" s="3466"/>
      <c r="I267" s="3466"/>
      <c r="J267" s="3466"/>
      <c r="K267" s="3466"/>
      <c r="L267" s="3466"/>
      <c r="M267" s="3466"/>
      <c r="N267" s="3467"/>
      <c r="R267" s="2336"/>
      <c r="S267" s="2336"/>
      <c r="T267" s="2336"/>
    </row>
    <row r="268" spans="1:83" ht="28.5" customHeight="1" thickBot="1">
      <c r="B268" s="3529" t="s">
        <v>348</v>
      </c>
      <c r="C268" s="3530"/>
      <c r="D268" s="3530"/>
      <c r="E268" s="3530"/>
      <c r="F268" s="3530"/>
      <c r="G268" s="3530"/>
      <c r="H268" s="3530"/>
      <c r="I268" s="3530"/>
      <c r="J268" s="3530"/>
      <c r="K268" s="3530"/>
      <c r="L268" s="3530"/>
      <c r="M268" s="3530"/>
      <c r="N268" s="3531"/>
      <c r="R268" s="2336"/>
      <c r="S268" s="2336"/>
      <c r="T268" s="2336"/>
    </row>
    <row r="269" spans="1:83" ht="26.25" customHeight="1" thickBot="1">
      <c r="N269" s="2405">
        <f>ROW()</f>
        <v>269</v>
      </c>
      <c r="Q269" s="2405" t="str">
        <f>ADDRESS(ROW(),COLUMN(),4)</f>
        <v>Q269</v>
      </c>
    </row>
    <row r="270" spans="1:83" ht="12" customHeight="1">
      <c r="A270" s="2045"/>
      <c r="B270" s="2314" t="str">
        <f>ADDRESS(ROW()+5,COLUMN(),4)</f>
        <v>B275</v>
      </c>
      <c r="C270" s="2337"/>
      <c r="D270" s="2337"/>
      <c r="E270" s="2337"/>
      <c r="F270" s="2337"/>
      <c r="G270" s="2337"/>
      <c r="H270" s="2337"/>
      <c r="I270" s="2338"/>
      <c r="J270" s="2337"/>
      <c r="K270" s="2339"/>
      <c r="L270" s="2339"/>
      <c r="M270" s="2315" t="str">
        <f>ADDRESS(ROW()+3,COLUMN(),4)</f>
        <v>M273</v>
      </c>
      <c r="N270" s="2340"/>
      <c r="O270" s="3"/>
      <c r="Q270" s="2341"/>
      <c r="R270" s="2342"/>
      <c r="S270" s="2342"/>
      <c r="T270" s="2342"/>
      <c r="U270" s="2342"/>
      <c r="V270" s="2342"/>
      <c r="W270" s="2342"/>
      <c r="X270" s="2342"/>
      <c r="Y270" s="2342"/>
      <c r="Z270" s="2343"/>
    </row>
    <row r="271" spans="1:83" ht="23.25" customHeight="1">
      <c r="A271" s="2044"/>
      <c r="B271" s="3541" t="s">
        <v>405</v>
      </c>
      <c r="C271" s="3542"/>
      <c r="D271" s="3542"/>
      <c r="E271" s="3542"/>
      <c r="F271" s="3542"/>
      <c r="G271" s="3542"/>
      <c r="H271" s="3542"/>
      <c r="I271" s="3542"/>
      <c r="J271" s="3542"/>
      <c r="K271" s="3542"/>
      <c r="L271" s="3542"/>
      <c r="M271" s="3542"/>
      <c r="N271" s="3543"/>
      <c r="O271" s="586"/>
      <c r="Q271" s="3518" t="s">
        <v>1007</v>
      </c>
      <c r="R271" s="3461"/>
      <c r="S271" s="3461"/>
      <c r="T271" s="3461"/>
      <c r="U271" s="3461"/>
      <c r="V271" s="3461"/>
      <c r="W271" s="3461"/>
      <c r="X271" s="3461"/>
      <c r="Y271" s="3461"/>
      <c r="Z271" s="3519"/>
    </row>
    <row r="272" spans="1:83">
      <c r="B272" s="2047"/>
      <c r="C272" s="173"/>
      <c r="D272" s="173"/>
      <c r="E272" s="173"/>
      <c r="F272" s="173"/>
      <c r="G272" s="173"/>
      <c r="H272" s="173"/>
      <c r="I272" s="173"/>
      <c r="J272" s="173"/>
      <c r="K272" s="173"/>
      <c r="L272" s="173"/>
      <c r="M272" s="173"/>
      <c r="N272" s="2048"/>
      <c r="Q272" s="2047"/>
      <c r="R272" s="173"/>
      <c r="S272" s="173"/>
      <c r="T272" s="173"/>
      <c r="U272" s="173"/>
      <c r="V272" s="173"/>
      <c r="W272" s="173"/>
      <c r="X272" s="173"/>
      <c r="Y272" s="173"/>
      <c r="Z272" s="2317"/>
    </row>
    <row r="273" spans="1:26" ht="23.25">
      <c r="B273" s="672" t="s">
        <v>331</v>
      </c>
      <c r="C273" s="25"/>
      <c r="D273" s="7"/>
      <c r="E273" s="7"/>
      <c r="F273" s="7"/>
      <c r="G273" s="7"/>
      <c r="H273" s="7"/>
      <c r="I273" s="7"/>
      <c r="J273" s="7"/>
      <c r="K273" s="7"/>
      <c r="L273" s="28" t="s">
        <v>294</v>
      </c>
      <c r="M273" s="41">
        <v>3500</v>
      </c>
      <c r="N273" s="614" t="s">
        <v>295</v>
      </c>
      <c r="O273" s="2040"/>
      <c r="Q273" s="2318"/>
      <c r="R273" s="173"/>
      <c r="S273" s="173"/>
      <c r="T273" s="173"/>
      <c r="U273" s="173"/>
      <c r="V273" s="173"/>
      <c r="W273" s="2316" t="s">
        <v>1939</v>
      </c>
      <c r="X273" s="2049" t="str">
        <f>M270</f>
        <v>M273</v>
      </c>
      <c r="Y273" s="173"/>
      <c r="Z273" s="2317"/>
    </row>
    <row r="274" spans="1:26" ht="15.75" customHeight="1">
      <c r="B274" s="662"/>
      <c r="C274" s="3520" t="s">
        <v>0</v>
      </c>
      <c r="D274" s="7"/>
      <c r="E274" s="7"/>
      <c r="F274" s="102"/>
      <c r="G274" s="102"/>
      <c r="H274" s="7"/>
      <c r="I274" s="7"/>
      <c r="J274" s="7"/>
      <c r="K274" s="7"/>
      <c r="L274" s="28" t="s">
        <v>1006</v>
      </c>
      <c r="M274" s="27">
        <f>G279/M273</f>
        <v>0.16</v>
      </c>
      <c r="N274" s="615" t="s">
        <v>299</v>
      </c>
      <c r="O274" s="2040"/>
      <c r="Q274" s="2319"/>
      <c r="R274" s="2320" t="s">
        <v>1001</v>
      </c>
      <c r="S274" s="173"/>
      <c r="T274" s="173"/>
      <c r="U274" s="173"/>
      <c r="V274" s="173"/>
      <c r="W274" s="173"/>
      <c r="X274" s="173"/>
      <c r="Y274" s="173"/>
      <c r="Z274" s="2317"/>
    </row>
    <row r="275" spans="1:26" ht="15.75" customHeight="1">
      <c r="B275" s="2349">
        <v>100</v>
      </c>
      <c r="C275" s="3520"/>
      <c r="D275" s="7" t="s">
        <v>13</v>
      </c>
      <c r="E275" s="7"/>
      <c r="F275" s="3522" t="s">
        <v>1153</v>
      </c>
      <c r="G275" s="3522"/>
      <c r="H275" s="102"/>
      <c r="I275" s="12"/>
      <c r="J275" s="102"/>
      <c r="K275" s="102" t="s">
        <v>1005</v>
      </c>
      <c r="L275" s="102"/>
      <c r="M275" s="102"/>
      <c r="N275" s="2041"/>
      <c r="O275" s="2040"/>
      <c r="Q275" s="2321"/>
      <c r="R275" s="251" t="s">
        <v>1000</v>
      </c>
      <c r="S275" s="173"/>
      <c r="T275" s="173"/>
      <c r="U275" s="173"/>
      <c r="V275" s="173"/>
      <c r="W275" s="173"/>
      <c r="X275" s="173"/>
      <c r="Y275" s="173"/>
      <c r="Z275" s="2317"/>
    </row>
    <row r="276" spans="1:26" ht="15.75" customHeight="1">
      <c r="B276" s="664"/>
      <c r="C276" s="3521"/>
      <c r="D276" s="7"/>
      <c r="E276" s="7"/>
      <c r="F276" s="11">
        <f>F279+F287+F296</f>
        <v>942.2</v>
      </c>
      <c r="G276" s="11">
        <f>G279+G287+G296</f>
        <v>1001</v>
      </c>
      <c r="H276" s="11"/>
      <c r="I276" s="7"/>
      <c r="J276" s="7"/>
      <c r="K276" s="7"/>
      <c r="L276" s="7"/>
      <c r="M276" s="102"/>
      <c r="N276" s="2041"/>
      <c r="O276" s="2040"/>
      <c r="Q276" s="2047"/>
      <c r="R276" s="173"/>
      <c r="S276" s="173"/>
      <c r="T276" s="173"/>
      <c r="U276" s="173"/>
      <c r="V276" s="173"/>
      <c r="W276" s="173"/>
      <c r="X276" s="173"/>
      <c r="Y276" s="173"/>
      <c r="Z276" s="2317"/>
    </row>
    <row r="277" spans="1:26" ht="15.75">
      <c r="A277" s="2042"/>
      <c r="B277" s="665"/>
      <c r="C277" s="585"/>
      <c r="D277" s="474"/>
      <c r="E277" s="474"/>
      <c r="F277" s="2352" t="s">
        <v>961</v>
      </c>
      <c r="G277" s="2353" t="s">
        <v>297</v>
      </c>
      <c r="H277" s="474"/>
      <c r="I277" s="582"/>
      <c r="J277" s="474"/>
      <c r="K277" s="474"/>
      <c r="L277" s="474"/>
      <c r="M277" s="589"/>
      <c r="N277" s="2043"/>
      <c r="O277" s="2040"/>
      <c r="Q277" s="2328"/>
      <c r="R277" s="2344" t="s">
        <v>1938</v>
      </c>
      <c r="S277" s="2345" t="str">
        <f>B270</f>
        <v>B275</v>
      </c>
      <c r="T277" s="2346" t="s">
        <v>1937</v>
      </c>
      <c r="U277" s="2346"/>
      <c r="V277" s="2346"/>
      <c r="W277" s="2346"/>
      <c r="X277" s="2346"/>
      <c r="Y277" s="2346"/>
      <c r="Z277" s="2347"/>
    </row>
    <row r="278" spans="1:26" ht="15.75" customHeight="1">
      <c r="A278" s="2042" t="s">
        <v>997</v>
      </c>
      <c r="B278" s="663"/>
      <c r="C278" s="591"/>
      <c r="D278" s="31" t="s">
        <v>1004</v>
      </c>
      <c r="E278" s="26"/>
      <c r="F278" s="2351">
        <f>SUM(F279:F285)</f>
        <v>1165.5</v>
      </c>
      <c r="G278" s="2351">
        <f>SUM(G279:G285)</f>
        <v>1165.5</v>
      </c>
      <c r="H278" s="2303" t="s">
        <v>1940</v>
      </c>
      <c r="I278" s="2351">
        <f>G278-F278</f>
        <v>0</v>
      </c>
      <c r="J278" s="7"/>
      <c r="K278" s="7"/>
      <c r="L278" s="7"/>
      <c r="M278" s="102"/>
      <c r="N278" s="2041"/>
      <c r="O278" s="2040"/>
      <c r="Q278" s="2322"/>
      <c r="R278" s="2045"/>
      <c r="S278" s="2045"/>
      <c r="T278" s="2045"/>
      <c r="U278" s="2045"/>
      <c r="V278" s="2045"/>
      <c r="W278" s="2045"/>
      <c r="X278" s="2045"/>
      <c r="Y278" s="2045"/>
      <c r="Z278" s="2323"/>
    </row>
    <row r="279" spans="1:26" ht="12" customHeight="1">
      <c r="A279" s="2044"/>
      <c r="B279" s="663">
        <v>16</v>
      </c>
      <c r="C279" s="33"/>
      <c r="D279" s="2304" t="s">
        <v>332</v>
      </c>
      <c r="E279" s="2304"/>
      <c r="F279" s="2350">
        <f t="shared" ref="F279:F284" si="32">IF(ISTEXT(B279),B279,IF(B279="","",IF(C279="",G279,G279-(G279*C279%))))</f>
        <v>560</v>
      </c>
      <c r="G279" s="16">
        <f>IF(B279="","",(B279/B275)*M273)</f>
        <v>560</v>
      </c>
      <c r="H279" s="292" t="s">
        <v>11</v>
      </c>
      <c r="I279" s="34">
        <f>G279/G276</f>
        <v>0.55944055944055948</v>
      </c>
      <c r="J279" s="7"/>
      <c r="K279" s="2304" t="s">
        <v>1003</v>
      </c>
      <c r="L279" s="7"/>
      <c r="M279" s="102"/>
      <c r="N279" s="2041"/>
      <c r="O279" s="2040"/>
      <c r="Q279" s="3518" t="s">
        <v>1865</v>
      </c>
      <c r="R279" s="3461"/>
      <c r="S279" s="3461"/>
      <c r="T279" s="3461"/>
      <c r="U279" s="3461"/>
      <c r="V279" s="3461"/>
      <c r="W279" s="3461"/>
      <c r="X279" s="3461"/>
      <c r="Y279" s="3461"/>
      <c r="Z279" s="3519"/>
    </row>
    <row r="280" spans="1:26" ht="12" customHeight="1">
      <c r="A280" s="2044"/>
      <c r="B280" s="663">
        <v>6</v>
      </c>
      <c r="C280" s="33"/>
      <c r="D280" s="2304" t="s">
        <v>333</v>
      </c>
      <c r="E280" s="2304"/>
      <c r="F280" s="2350">
        <f t="shared" si="32"/>
        <v>210</v>
      </c>
      <c r="G280" s="16">
        <f>IF(B280="","",(B280/B275)*M273)</f>
        <v>210</v>
      </c>
      <c r="H280" s="292" t="s">
        <v>10</v>
      </c>
      <c r="I280" s="34"/>
      <c r="J280" s="7"/>
      <c r="K280" s="55">
        <f>G280+G281</f>
        <v>560</v>
      </c>
      <c r="L280" s="659" t="s">
        <v>344</v>
      </c>
      <c r="M280" s="102"/>
      <c r="N280" s="2041"/>
      <c r="Q280" s="3518"/>
      <c r="R280" s="3461"/>
      <c r="S280" s="3461"/>
      <c r="T280" s="3461"/>
      <c r="U280" s="3461"/>
      <c r="V280" s="3461"/>
      <c r="W280" s="3461"/>
      <c r="X280" s="3461"/>
      <c r="Y280" s="3461"/>
      <c r="Z280" s="3519"/>
    </row>
    <row r="281" spans="1:26" ht="12" customHeight="1">
      <c r="A281" s="2044"/>
      <c r="B281" s="663">
        <v>10</v>
      </c>
      <c r="C281" s="2348"/>
      <c r="D281" s="2304" t="s">
        <v>334</v>
      </c>
      <c r="E281" s="2304"/>
      <c r="F281" s="2350">
        <f t="shared" si="32"/>
        <v>350</v>
      </c>
      <c r="G281" s="16">
        <f>IF(B281="","",(B281/B275)*M273)</f>
        <v>350</v>
      </c>
      <c r="H281" s="292" t="s">
        <v>10</v>
      </c>
      <c r="I281" s="34"/>
      <c r="J281" s="7"/>
      <c r="K281" s="56">
        <f>K280/M273</f>
        <v>0.16</v>
      </c>
      <c r="L281" s="659" t="s">
        <v>345</v>
      </c>
      <c r="M281" s="102"/>
      <c r="N281" s="2041"/>
      <c r="Q281" s="2322"/>
      <c r="R281" s="2045"/>
      <c r="S281" s="2045"/>
      <c r="T281" s="2045"/>
      <c r="U281" s="2045"/>
      <c r="V281" s="2045"/>
      <c r="W281" s="2045"/>
      <c r="X281" s="2045"/>
      <c r="Y281" s="2045"/>
      <c r="Z281" s="2323"/>
    </row>
    <row r="282" spans="1:26" ht="12" customHeight="1">
      <c r="A282" s="2044"/>
      <c r="B282" s="663">
        <v>0.5</v>
      </c>
      <c r="C282" s="33"/>
      <c r="D282" s="2304" t="s">
        <v>335</v>
      </c>
      <c r="E282" s="2304"/>
      <c r="F282" s="2350">
        <f t="shared" si="32"/>
        <v>17.5</v>
      </c>
      <c r="G282" s="16">
        <f>IF(B282="","",(B282/B275)*M273)</f>
        <v>17.5</v>
      </c>
      <c r="H282" s="292" t="s">
        <v>11</v>
      </c>
      <c r="I282" s="34"/>
      <c r="J282" s="7"/>
      <c r="K282" s="16"/>
      <c r="L282" s="660" t="s">
        <v>346</v>
      </c>
      <c r="M282" s="102"/>
      <c r="N282" s="2041"/>
      <c r="Q282" s="3523" t="s">
        <v>408</v>
      </c>
      <c r="R282" s="3524"/>
      <c r="S282" s="3524"/>
      <c r="T282" s="3524"/>
      <c r="U282" s="3524"/>
      <c r="V282" s="3524"/>
      <c r="W282" s="3524"/>
      <c r="X282" s="3524"/>
      <c r="Y282" s="3524"/>
      <c r="Z282" s="3525"/>
    </row>
    <row r="283" spans="1:26" ht="12" customHeight="1">
      <c r="A283" s="2044"/>
      <c r="B283" s="663">
        <v>0.3</v>
      </c>
      <c r="C283" s="33"/>
      <c r="D283" s="2304" t="s">
        <v>336</v>
      </c>
      <c r="E283" s="2304"/>
      <c r="F283" s="2350">
        <f t="shared" si="32"/>
        <v>10.5</v>
      </c>
      <c r="G283" s="16">
        <f>IF(B283="","",(B283/B275)*M273)</f>
        <v>10.5</v>
      </c>
      <c r="H283" s="292" t="s">
        <v>11</v>
      </c>
      <c r="I283" s="34"/>
      <c r="J283" s="7"/>
      <c r="K283" s="2304"/>
      <c r="L283" s="59" t="s">
        <v>347</v>
      </c>
      <c r="M283" s="102"/>
      <c r="N283" s="2041"/>
      <c r="Q283" s="3523"/>
      <c r="R283" s="3524"/>
      <c r="S283" s="3524"/>
      <c r="T283" s="3524"/>
      <c r="U283" s="3524"/>
      <c r="V283" s="3524"/>
      <c r="W283" s="3524"/>
      <c r="X283" s="3524"/>
      <c r="Y283" s="3524"/>
      <c r="Z283" s="3525"/>
    </row>
    <row r="284" spans="1:26" ht="12" customHeight="1">
      <c r="A284" s="2044"/>
      <c r="B284" s="663">
        <v>0.5</v>
      </c>
      <c r="C284" s="33"/>
      <c r="D284" s="2304" t="s">
        <v>337</v>
      </c>
      <c r="E284" s="2304"/>
      <c r="F284" s="2350">
        <f t="shared" si="32"/>
        <v>17.5</v>
      </c>
      <c r="G284" s="16">
        <f>IF(B284="","",(B284/B275)*M273)</f>
        <v>17.5</v>
      </c>
      <c r="H284" s="292" t="s">
        <v>10</v>
      </c>
      <c r="I284" s="34"/>
      <c r="J284" s="7" t="s">
        <v>1941</v>
      </c>
      <c r="K284" s="2304"/>
      <c r="L284" s="7"/>
      <c r="M284" s="102"/>
      <c r="N284" s="2041"/>
      <c r="Q284" s="3523"/>
      <c r="R284" s="3524"/>
      <c r="S284" s="3524"/>
      <c r="T284" s="3524"/>
      <c r="U284" s="3524"/>
      <c r="V284" s="3524"/>
      <c r="W284" s="3524"/>
      <c r="X284" s="3524"/>
      <c r="Y284" s="3524"/>
      <c r="Z284" s="3525"/>
    </row>
    <row r="285" spans="1:26" ht="12" customHeight="1">
      <c r="A285" s="2044"/>
      <c r="B285" s="663"/>
      <c r="C285" s="591"/>
      <c r="D285" s="2304"/>
      <c r="E285" s="2304"/>
      <c r="F285" s="29"/>
      <c r="G285" s="16"/>
      <c r="H285" s="292"/>
      <c r="I285" s="34"/>
      <c r="J285" s="7" t="s">
        <v>1002</v>
      </c>
      <c r="K285" s="2304"/>
      <c r="L285" s="7"/>
      <c r="M285" s="102"/>
      <c r="N285" s="2041"/>
      <c r="Q285" s="3486" t="s">
        <v>409</v>
      </c>
      <c r="R285" s="3487"/>
      <c r="S285" s="3487"/>
      <c r="T285" s="3487"/>
      <c r="U285" s="3487"/>
      <c r="V285" s="3487"/>
      <c r="W285" s="3487"/>
      <c r="X285" s="3487"/>
      <c r="Y285" s="3487"/>
      <c r="Z285" s="3488"/>
    </row>
    <row r="286" spans="1:26" ht="12" customHeight="1">
      <c r="A286" s="2045"/>
      <c r="B286" s="666"/>
      <c r="C286" s="588"/>
      <c r="D286" s="580"/>
      <c r="E286" s="580"/>
      <c r="F286" s="587"/>
      <c r="G286" s="429"/>
      <c r="H286" s="429"/>
      <c r="I286" s="579"/>
      <c r="J286" s="474"/>
      <c r="K286" s="428"/>
      <c r="L286" s="474"/>
      <c r="M286" s="589"/>
      <c r="N286" s="2043"/>
      <c r="Q286" s="2324"/>
      <c r="R286" s="2325" t="s">
        <v>410</v>
      </c>
      <c r="S286" s="2326"/>
      <c r="T286" s="2326"/>
      <c r="U286" s="2326"/>
      <c r="V286" s="2326"/>
      <c r="W286" s="2326"/>
      <c r="X286" s="2326"/>
      <c r="Y286" s="2326"/>
      <c r="Z286" s="2327"/>
    </row>
    <row r="287" spans="1:26" ht="12" customHeight="1">
      <c r="A287" s="2045"/>
      <c r="B287" s="663"/>
      <c r="C287" s="32"/>
      <c r="D287" s="31" t="s">
        <v>312</v>
      </c>
      <c r="E287" s="26"/>
      <c r="F287" s="29">
        <f>SUM(F288:F294)</f>
        <v>126</v>
      </c>
      <c r="G287" s="16">
        <f>SUM(G288:G294)</f>
        <v>150.5</v>
      </c>
      <c r="H287" s="292" t="s">
        <v>11</v>
      </c>
      <c r="I287" s="34">
        <f>G287/G276</f>
        <v>0.15034965034965034</v>
      </c>
      <c r="J287" s="2304"/>
      <c r="K287" s="2304" t="s">
        <v>407</v>
      </c>
      <c r="L287" s="7"/>
      <c r="M287" s="102"/>
      <c r="N287" s="2041"/>
      <c r="Q287" s="2324"/>
      <c r="R287" s="2325" t="s">
        <v>411</v>
      </c>
      <c r="S287" s="2326"/>
      <c r="T287" s="2326"/>
      <c r="U287" s="2326"/>
      <c r="V287" s="2326"/>
      <c r="W287" s="2326"/>
      <c r="X287" s="2326"/>
      <c r="Y287" s="2326"/>
      <c r="Z287" s="2327"/>
    </row>
    <row r="288" spans="1:26" ht="12" customHeight="1">
      <c r="A288" s="2045"/>
      <c r="B288" s="663">
        <v>2</v>
      </c>
      <c r="C288" s="33">
        <v>10</v>
      </c>
      <c r="D288" s="45" t="s">
        <v>338</v>
      </c>
      <c r="E288" s="17"/>
      <c r="F288" s="2350">
        <f t="shared" ref="F288:F293" si="33">IF(ISTEXT(B288),B288,IF(B288="","",IF(C288="",G288,G288-(G288*C288%))))</f>
        <v>63</v>
      </c>
      <c r="G288" s="16">
        <f>IF(B288="","",(B288/B275)*M273)</f>
        <v>70</v>
      </c>
      <c r="H288" s="292" t="s">
        <v>11</v>
      </c>
      <c r="I288" s="14">
        <f>G288/G287</f>
        <v>0.46511627906976744</v>
      </c>
      <c r="J288" s="2304"/>
      <c r="K288" s="54">
        <f>G288+G289</f>
        <v>140</v>
      </c>
      <c r="L288" s="7" t="s">
        <v>355</v>
      </c>
      <c r="M288" s="102"/>
      <c r="N288" s="2041"/>
      <c r="Q288" s="2324"/>
      <c r="R288" s="2325" t="s">
        <v>412</v>
      </c>
      <c r="S288" s="2326"/>
      <c r="T288" s="2326"/>
      <c r="U288" s="2326"/>
      <c r="V288" s="2326"/>
      <c r="W288" s="2326"/>
      <c r="X288" s="2326"/>
      <c r="Y288" s="2326"/>
      <c r="Z288" s="2327"/>
    </row>
    <row r="289" spans="1:26" ht="12" customHeight="1">
      <c r="A289" s="2045"/>
      <c r="B289" s="663">
        <v>2</v>
      </c>
      <c r="C289" s="33">
        <v>25</v>
      </c>
      <c r="D289" s="2304" t="s">
        <v>339</v>
      </c>
      <c r="E289" s="2304"/>
      <c r="F289" s="2350">
        <f t="shared" si="33"/>
        <v>52.5</v>
      </c>
      <c r="G289" s="16">
        <f>IF(B289="","",(B289/B275)*M273)</f>
        <v>70</v>
      </c>
      <c r="H289" s="292" t="s">
        <v>11</v>
      </c>
      <c r="I289" s="14">
        <f>G289/G287</f>
        <v>0.46511627906976744</v>
      </c>
      <c r="J289" s="2304"/>
      <c r="K289" s="28">
        <f>K288/M273</f>
        <v>0.04</v>
      </c>
      <c r="L289" s="2304" t="s">
        <v>356</v>
      </c>
      <c r="M289" s="2304"/>
      <c r="N289" s="627"/>
      <c r="Q289" s="2324"/>
      <c r="R289" s="2325" t="s">
        <v>413</v>
      </c>
      <c r="S289" s="2326"/>
      <c r="T289" s="2326"/>
      <c r="U289" s="2326"/>
      <c r="V289" s="2326"/>
      <c r="W289" s="2326"/>
      <c r="X289" s="2326"/>
      <c r="Y289" s="2326"/>
      <c r="Z289" s="2327"/>
    </row>
    <row r="290" spans="1:26" ht="12" customHeight="1">
      <c r="A290" s="2045"/>
      <c r="B290" s="663">
        <v>0.2</v>
      </c>
      <c r="C290" s="33"/>
      <c r="D290" s="2304" t="s">
        <v>340</v>
      </c>
      <c r="E290" s="2304"/>
      <c r="F290" s="2350">
        <f t="shared" si="33"/>
        <v>7</v>
      </c>
      <c r="G290" s="16">
        <f>IF(B290="","",(B290/B275)*M273)</f>
        <v>7</v>
      </c>
      <c r="H290" s="292" t="s">
        <v>11</v>
      </c>
      <c r="I290" s="14">
        <f>G290/G287</f>
        <v>4.6511627906976744E-2</v>
      </c>
      <c r="J290" s="2304"/>
      <c r="K290" s="2304"/>
      <c r="L290" s="2304" t="s">
        <v>357</v>
      </c>
      <c r="M290" s="2304"/>
      <c r="N290" s="627"/>
      <c r="Q290" s="2324"/>
      <c r="R290" s="2325" t="s">
        <v>414</v>
      </c>
      <c r="S290" s="2326"/>
      <c r="T290" s="2326"/>
      <c r="U290" s="2326"/>
      <c r="V290" s="2326"/>
      <c r="W290" s="2326"/>
      <c r="X290" s="2326"/>
      <c r="Y290" s="2326"/>
      <c r="Z290" s="2327"/>
    </row>
    <row r="291" spans="1:26" ht="12" customHeight="1">
      <c r="A291" s="2045"/>
      <c r="B291" s="663">
        <v>0.1</v>
      </c>
      <c r="C291" s="33"/>
      <c r="D291" s="2304" t="s">
        <v>341</v>
      </c>
      <c r="E291" s="2304"/>
      <c r="F291" s="2350">
        <f t="shared" si="33"/>
        <v>3.5</v>
      </c>
      <c r="G291" s="16">
        <f>IF(B291="","",(B291/B275)*M273)</f>
        <v>3.5</v>
      </c>
      <c r="H291" s="292" t="s">
        <v>11</v>
      </c>
      <c r="I291" s="14">
        <f>G291/G287</f>
        <v>2.3255813953488372E-2</v>
      </c>
      <c r="J291" s="2304"/>
      <c r="K291" s="2304"/>
      <c r="L291" s="2304" t="s">
        <v>358</v>
      </c>
      <c r="M291" s="2304"/>
      <c r="N291" s="627"/>
      <c r="Q291" s="2324"/>
      <c r="R291" s="2325" t="s">
        <v>415</v>
      </c>
      <c r="S291" s="2326"/>
      <c r="T291" s="2326"/>
      <c r="U291" s="2326"/>
      <c r="V291" s="2326"/>
      <c r="W291" s="2326"/>
      <c r="X291" s="2326"/>
      <c r="Y291" s="2326"/>
      <c r="Z291" s="2327"/>
    </row>
    <row r="292" spans="1:26" ht="12" customHeight="1">
      <c r="A292" s="2045"/>
      <c r="B292" s="663">
        <v>0</v>
      </c>
      <c r="C292" s="33"/>
      <c r="D292" s="2304" t="s">
        <v>342</v>
      </c>
      <c r="E292" s="2304"/>
      <c r="F292" s="2350">
        <f t="shared" si="33"/>
        <v>0</v>
      </c>
      <c r="G292" s="16">
        <f>IF(B292="","",(B292/B275)*M273)</f>
        <v>0</v>
      </c>
      <c r="H292" s="292" t="s">
        <v>11</v>
      </c>
      <c r="I292" s="14">
        <f>G292/G287</f>
        <v>0</v>
      </c>
      <c r="J292" s="2304"/>
      <c r="K292" s="2304"/>
      <c r="L292" s="2304"/>
      <c r="M292" s="2304"/>
      <c r="N292" s="627"/>
      <c r="Q292" s="2047"/>
      <c r="R292" s="173"/>
      <c r="S292" s="173"/>
      <c r="T292" s="173"/>
      <c r="U292" s="173"/>
      <c r="V292" s="173"/>
      <c r="W292" s="173"/>
      <c r="X292" s="173"/>
      <c r="Y292" s="173"/>
      <c r="Z292" s="2317"/>
    </row>
    <row r="293" spans="1:26" ht="12" customHeight="1">
      <c r="A293" s="2045"/>
      <c r="B293" s="663">
        <v>0</v>
      </c>
      <c r="C293" s="33"/>
      <c r="D293" s="2304" t="s">
        <v>343</v>
      </c>
      <c r="E293" s="2304"/>
      <c r="F293" s="2350">
        <f t="shared" si="33"/>
        <v>0</v>
      </c>
      <c r="G293" s="16">
        <f>IF(B293="","",(B293/B275)*M273)</f>
        <v>0</v>
      </c>
      <c r="H293" s="292" t="s">
        <v>11</v>
      </c>
      <c r="I293" s="14">
        <f>G293/G287</f>
        <v>0</v>
      </c>
      <c r="J293" s="2304"/>
      <c r="K293" s="2304"/>
      <c r="L293" s="2304"/>
      <c r="M293" s="2304"/>
      <c r="N293" s="627"/>
      <c r="Q293" s="2328" t="s">
        <v>416</v>
      </c>
      <c r="R293" s="2329"/>
      <c r="S293" s="2329"/>
      <c r="T293" s="2329"/>
      <c r="U293" s="2329"/>
      <c r="V293" s="2329"/>
      <c r="W293" s="2329"/>
      <c r="X293" s="2329"/>
      <c r="Y293" s="2329"/>
      <c r="Z293" s="2330"/>
    </row>
    <row r="294" spans="1:26" ht="12" customHeight="1">
      <c r="A294" s="2045"/>
      <c r="B294" s="663">
        <v>0</v>
      </c>
      <c r="C294" s="33"/>
      <c r="D294" s="2304"/>
      <c r="E294" s="2304"/>
      <c r="F294" s="29" t="str">
        <f t="shared" ref="F294" si="34">IF(C294&lt;=0,"",G294-(G294*C294%))</f>
        <v/>
      </c>
      <c r="G294" s="2304"/>
      <c r="H294" s="2304"/>
      <c r="I294" s="18"/>
      <c r="J294" s="35"/>
      <c r="K294" s="2304"/>
      <c r="L294" s="2304"/>
      <c r="M294" s="2304"/>
      <c r="N294" s="627"/>
      <c r="Q294" s="2047"/>
      <c r="R294" s="173"/>
      <c r="S294" s="173"/>
      <c r="T294" s="173"/>
      <c r="U294" s="173"/>
      <c r="V294" s="173"/>
      <c r="W294" s="173"/>
      <c r="X294" s="173"/>
      <c r="Y294" s="173"/>
      <c r="Z294" s="2317"/>
    </row>
    <row r="295" spans="1:26" ht="12" customHeight="1">
      <c r="A295" s="2045"/>
      <c r="B295" s="666"/>
      <c r="C295" s="588"/>
      <c r="D295" s="580"/>
      <c r="E295" s="580"/>
      <c r="F295" s="587"/>
      <c r="G295" s="429"/>
      <c r="H295" s="429"/>
      <c r="I295" s="579"/>
      <c r="J295" s="474"/>
      <c r="K295" s="428"/>
      <c r="L295" s="474"/>
      <c r="M295" s="589"/>
      <c r="N295" s="2043"/>
      <c r="Q295" s="2331" t="s">
        <v>331</v>
      </c>
      <c r="R295" s="173"/>
      <c r="S295" s="173"/>
      <c r="T295" s="173"/>
      <c r="U295" s="173"/>
      <c r="V295" s="173"/>
      <c r="W295" s="173"/>
      <c r="X295" s="173"/>
      <c r="Y295" s="173"/>
      <c r="Z295" s="2317"/>
    </row>
    <row r="296" spans="1:26" ht="12" customHeight="1">
      <c r="A296" s="2045"/>
      <c r="B296" s="663"/>
      <c r="C296" s="32"/>
      <c r="D296" s="31" t="s">
        <v>348</v>
      </c>
      <c r="E296" s="26"/>
      <c r="F296" s="29">
        <f>SUM(F297:F303)</f>
        <v>256.2</v>
      </c>
      <c r="G296" s="16">
        <f>SUM(G297:G303)</f>
        <v>290.5</v>
      </c>
      <c r="H296" s="292" t="s">
        <v>11</v>
      </c>
      <c r="I296" s="34">
        <f>G296/G276</f>
        <v>0.29020979020979021</v>
      </c>
      <c r="J296" s="2304"/>
      <c r="K296" s="58">
        <f>F296</f>
        <v>256.2</v>
      </c>
      <c r="L296" s="59" t="s">
        <v>352</v>
      </c>
      <c r="M296" s="102"/>
      <c r="N296" s="2041"/>
      <c r="Q296" s="2332"/>
      <c r="R296" s="173"/>
      <c r="S296" s="173"/>
      <c r="T296" s="173"/>
      <c r="U296" s="173"/>
      <c r="V296" s="173"/>
      <c r="W296" s="173"/>
      <c r="X296" s="173"/>
      <c r="Y296" s="173"/>
      <c r="Z296" s="2317"/>
    </row>
    <row r="297" spans="1:26" ht="12" customHeight="1">
      <c r="A297" s="2045"/>
      <c r="B297" s="663">
        <v>2.2999999999999998</v>
      </c>
      <c r="C297" s="33">
        <v>10</v>
      </c>
      <c r="D297" s="45" t="s">
        <v>349</v>
      </c>
      <c r="E297" s="17"/>
      <c r="F297" s="2350">
        <f t="shared" ref="F297:F299" si="35">IF(ISTEXT(B297),B297,IF(B297="","",IF(C297="",G297,G297-(G297*C297%))))</f>
        <v>72.45</v>
      </c>
      <c r="G297" s="16">
        <f>IF(B297="","",(B297/B275)*M273)</f>
        <v>80.5</v>
      </c>
      <c r="H297" s="292" t="s">
        <v>11</v>
      </c>
      <c r="I297" s="14">
        <f>G297/G296</f>
        <v>0.27710843373493976</v>
      </c>
      <c r="J297" s="2304"/>
      <c r="K297" s="56">
        <f>K296/M273</f>
        <v>7.3200000000000001E-2</v>
      </c>
      <c r="L297" s="659" t="s">
        <v>353</v>
      </c>
      <c r="M297" s="102"/>
      <c r="N297" s="2041"/>
      <c r="Q297" s="2319" t="s">
        <v>406</v>
      </c>
      <c r="R297" s="173"/>
      <c r="S297" s="173"/>
      <c r="T297" s="173"/>
      <c r="U297" s="173"/>
      <c r="V297" s="173"/>
      <c r="W297" s="173"/>
      <c r="X297" s="173"/>
      <c r="Y297" s="173"/>
      <c r="Z297" s="2317"/>
    </row>
    <row r="298" spans="1:26" ht="12" customHeight="1">
      <c r="A298" s="2045"/>
      <c r="B298" s="663">
        <v>3</v>
      </c>
      <c r="C298" s="33">
        <v>25</v>
      </c>
      <c r="D298" s="2304" t="s">
        <v>350</v>
      </c>
      <c r="E298" s="2304"/>
      <c r="F298" s="2350">
        <f t="shared" si="35"/>
        <v>78.75</v>
      </c>
      <c r="G298" s="16">
        <f>IF(B298="","",(B298/B275)*M273)</f>
        <v>105</v>
      </c>
      <c r="H298" s="292" t="s">
        <v>11</v>
      </c>
      <c r="I298" s="14">
        <f>G298/G296</f>
        <v>0.36144578313253012</v>
      </c>
      <c r="J298" s="2304"/>
      <c r="K298" s="57"/>
      <c r="L298" s="659" t="s">
        <v>354</v>
      </c>
      <c r="M298" s="2304"/>
      <c r="N298" s="627"/>
      <c r="Q298" s="2319"/>
      <c r="R298" s="173"/>
      <c r="S298" s="173"/>
      <c r="T298" s="173"/>
      <c r="U298" s="173"/>
      <c r="V298" s="173"/>
      <c r="W298" s="173"/>
      <c r="X298" s="173"/>
      <c r="Y298" s="173"/>
      <c r="Z298" s="2317"/>
    </row>
    <row r="299" spans="1:26" ht="12" customHeight="1">
      <c r="A299" s="2045"/>
      <c r="B299" s="663">
        <v>3</v>
      </c>
      <c r="C299" s="33"/>
      <c r="D299" s="2304" t="s">
        <v>351</v>
      </c>
      <c r="E299" s="2304"/>
      <c r="F299" s="2350">
        <f t="shared" si="35"/>
        <v>105</v>
      </c>
      <c r="G299" s="16">
        <f>IF(B299="","",(B299/B275)*M273)</f>
        <v>105</v>
      </c>
      <c r="H299" s="292" t="s">
        <v>11</v>
      </c>
      <c r="I299" s="14">
        <f>G299/G296</f>
        <v>0.36144578313253012</v>
      </c>
      <c r="J299" s="2304"/>
      <c r="K299" s="2304"/>
      <c r="L299" s="2304"/>
      <c r="M299" s="2304"/>
      <c r="N299" s="627"/>
      <c r="Q299" s="2319" t="s">
        <v>405</v>
      </c>
      <c r="R299" s="173"/>
      <c r="S299" s="173"/>
      <c r="T299" s="173"/>
      <c r="U299" s="173"/>
      <c r="V299" s="173"/>
      <c r="W299" s="173"/>
      <c r="X299" s="173"/>
      <c r="Y299" s="173"/>
      <c r="Z299" s="2317"/>
    </row>
    <row r="300" spans="1:26" ht="12" customHeight="1" thickBot="1">
      <c r="A300" s="2045"/>
      <c r="B300" s="663">
        <v>0</v>
      </c>
      <c r="C300" s="33"/>
      <c r="D300" s="2304"/>
      <c r="E300" s="2304"/>
      <c r="F300" s="29" t="str">
        <f t="shared" ref="F300:F303" si="36">IF(C300&lt;=0,"",G300-(G300*C300%))</f>
        <v/>
      </c>
      <c r="G300" s="16"/>
      <c r="H300" s="292"/>
      <c r="I300" s="14"/>
      <c r="J300" s="2304"/>
      <c r="K300" s="2304"/>
      <c r="L300" s="2304"/>
      <c r="M300" s="2304"/>
      <c r="N300" s="627"/>
      <c r="Q300" s="2333"/>
      <c r="R300" s="2334"/>
      <c r="S300" s="2334"/>
      <c r="T300" s="2334"/>
      <c r="U300" s="2334"/>
      <c r="V300" s="2334"/>
      <c r="W300" s="2334"/>
      <c r="X300" s="2334"/>
      <c r="Y300" s="2334"/>
      <c r="Z300" s="2335"/>
    </row>
    <row r="301" spans="1:26" ht="12" customHeight="1">
      <c r="A301" s="2045"/>
      <c r="B301" s="663">
        <v>0</v>
      </c>
      <c r="C301" s="33"/>
      <c r="D301" s="2304"/>
      <c r="E301" s="2304"/>
      <c r="F301" s="29" t="str">
        <f t="shared" si="36"/>
        <v/>
      </c>
      <c r="G301" s="16"/>
      <c r="H301" s="292"/>
      <c r="I301" s="14"/>
      <c r="J301" s="2304"/>
      <c r="K301" s="2304"/>
      <c r="L301" s="2304"/>
      <c r="M301" s="2304"/>
      <c r="N301" s="627"/>
    </row>
    <row r="302" spans="1:26" ht="12" customHeight="1">
      <c r="A302" s="2045"/>
      <c r="B302" s="663">
        <v>0</v>
      </c>
      <c r="C302" s="33"/>
      <c r="D302" s="2304"/>
      <c r="E302" s="2304"/>
      <c r="F302" s="29" t="str">
        <f t="shared" si="36"/>
        <v/>
      </c>
      <c r="G302" s="16"/>
      <c r="H302" s="292"/>
      <c r="I302" s="14"/>
      <c r="J302" s="2304"/>
      <c r="K302" s="2304"/>
      <c r="L302" s="2304"/>
      <c r="M302" s="2304"/>
      <c r="N302" s="627"/>
      <c r="R302" s="2040"/>
      <c r="S302" s="2040"/>
    </row>
    <row r="303" spans="1:26" ht="12" customHeight="1">
      <c r="A303" s="2045"/>
      <c r="B303" s="663">
        <v>0</v>
      </c>
      <c r="C303" s="33"/>
      <c r="D303" s="2304"/>
      <c r="E303" s="2304"/>
      <c r="F303" s="29" t="str">
        <f t="shared" si="36"/>
        <v/>
      </c>
      <c r="G303" s="2304"/>
      <c r="H303" s="2304"/>
      <c r="I303" s="18"/>
      <c r="J303" s="35"/>
      <c r="K303" s="2304"/>
      <c r="L303" s="2304"/>
      <c r="M303" s="2304"/>
      <c r="N303" s="627"/>
    </row>
    <row r="304" spans="1:26" ht="22.5" customHeight="1">
      <c r="A304" s="2045"/>
      <c r="B304" s="663"/>
      <c r="C304" s="47" t="s">
        <v>313</v>
      </c>
      <c r="D304" s="47"/>
      <c r="E304" s="2304"/>
      <c r="F304" s="29"/>
      <c r="G304" s="2304"/>
      <c r="H304" s="2304"/>
      <c r="I304" s="18"/>
      <c r="J304" s="39"/>
      <c r="K304" s="2304"/>
      <c r="L304" s="2304"/>
      <c r="M304" s="2304"/>
      <c r="N304" s="627"/>
    </row>
    <row r="305" spans="1:14" ht="12.95" customHeight="1">
      <c r="A305" s="2045"/>
      <c r="B305" s="663"/>
      <c r="C305" s="40"/>
      <c r="D305" s="2304"/>
      <c r="E305" s="2304"/>
      <c r="F305" s="29"/>
      <c r="G305" s="2304"/>
      <c r="H305" s="2304"/>
      <c r="I305" s="18"/>
      <c r="J305" s="39"/>
      <c r="K305" s="2304"/>
      <c r="L305" s="2304"/>
      <c r="M305" s="2304"/>
      <c r="N305" s="627"/>
    </row>
    <row r="306" spans="1:14" ht="15" customHeight="1">
      <c r="A306" s="2045"/>
      <c r="B306" s="674" t="s">
        <v>359</v>
      </c>
      <c r="C306" s="62"/>
      <c r="D306" s="37"/>
      <c r="E306" s="2304"/>
      <c r="F306" s="29"/>
      <c r="G306" s="2304"/>
      <c r="H306" s="2304"/>
      <c r="I306" s="18"/>
      <c r="J306" s="39"/>
      <c r="K306" s="2304"/>
      <c r="L306" s="2304"/>
      <c r="M306" s="2304"/>
      <c r="N306" s="627"/>
    </row>
    <row r="307" spans="1:14" ht="15" customHeight="1">
      <c r="A307" s="2045"/>
      <c r="B307" s="663"/>
      <c r="C307" s="20" t="s">
        <v>32</v>
      </c>
      <c r="D307" s="2304" t="s">
        <v>360</v>
      </c>
      <c r="E307" s="2304"/>
      <c r="F307" s="29"/>
      <c r="G307" s="2304"/>
      <c r="H307" s="2304"/>
      <c r="I307" s="18"/>
      <c r="J307" s="39"/>
      <c r="K307" s="2304"/>
      <c r="L307" s="2304"/>
      <c r="M307" s="2304"/>
      <c r="N307" s="627"/>
    </row>
    <row r="308" spans="1:14" ht="15" customHeight="1">
      <c r="A308" s="2045"/>
      <c r="B308" s="663"/>
      <c r="C308" s="20" t="s">
        <v>42</v>
      </c>
      <c r="D308" s="2304" t="s">
        <v>361</v>
      </c>
      <c r="E308" s="2304"/>
      <c r="F308" s="29"/>
      <c r="G308" s="2304"/>
      <c r="H308" s="2304"/>
      <c r="I308" s="18"/>
      <c r="J308" s="39"/>
      <c r="K308" s="2304"/>
      <c r="L308" s="2304"/>
      <c r="M308" s="2304"/>
      <c r="N308" s="627"/>
    </row>
    <row r="309" spans="1:14" ht="15" customHeight="1">
      <c r="A309" s="2045"/>
      <c r="B309" s="663"/>
      <c r="C309" s="2304"/>
      <c r="D309" s="2304"/>
      <c r="E309" s="2304"/>
      <c r="F309" s="29"/>
      <c r="G309" s="2304"/>
      <c r="H309" s="2304"/>
      <c r="I309" s="18"/>
      <c r="J309" s="39"/>
      <c r="K309" s="2304"/>
      <c r="L309" s="2304"/>
      <c r="M309" s="2304"/>
      <c r="N309" s="627"/>
    </row>
    <row r="310" spans="1:14" ht="15" customHeight="1">
      <c r="A310" s="2045"/>
      <c r="B310" s="674" t="s">
        <v>362</v>
      </c>
      <c r="C310" s="62"/>
      <c r="D310" s="37"/>
      <c r="E310" s="2304"/>
      <c r="F310" s="29"/>
      <c r="G310" s="2304"/>
      <c r="H310" s="2304"/>
      <c r="I310" s="18"/>
      <c r="J310" s="39"/>
      <c r="K310" s="2304"/>
      <c r="L310" s="2304"/>
      <c r="M310" s="2304"/>
      <c r="N310" s="627"/>
    </row>
    <row r="311" spans="1:14" ht="15" customHeight="1">
      <c r="A311" s="2045"/>
      <c r="B311" s="663"/>
      <c r="C311" s="20" t="s">
        <v>32</v>
      </c>
      <c r="D311" s="2304" t="s">
        <v>363</v>
      </c>
      <c r="E311" s="2304"/>
      <c r="F311" s="29"/>
      <c r="G311" s="2304"/>
      <c r="H311" s="2304"/>
      <c r="I311" s="18"/>
      <c r="J311" s="39"/>
      <c r="K311" s="2304"/>
      <c r="L311" s="2304"/>
      <c r="M311" s="2304"/>
      <c r="N311" s="627"/>
    </row>
    <row r="312" spans="1:14" ht="15" customHeight="1">
      <c r="A312" s="2045"/>
      <c r="B312" s="663"/>
      <c r="C312" s="20" t="s">
        <v>42</v>
      </c>
      <c r="D312" s="2304" t="s">
        <v>364</v>
      </c>
      <c r="E312" s="2304"/>
      <c r="F312" s="29"/>
      <c r="G312" s="2304"/>
      <c r="H312" s="2304"/>
      <c r="I312" s="18"/>
      <c r="J312" s="39"/>
      <c r="K312" s="2304"/>
      <c r="L312" s="2304"/>
      <c r="M312" s="2304"/>
      <c r="N312" s="627"/>
    </row>
    <row r="313" spans="1:14" ht="15" customHeight="1">
      <c r="A313" s="2045"/>
      <c r="B313" s="663"/>
      <c r="C313" s="20" t="s">
        <v>52</v>
      </c>
      <c r="D313" s="2304" t="s">
        <v>365</v>
      </c>
      <c r="E313" s="2304"/>
      <c r="F313" s="29"/>
      <c r="G313" s="2304"/>
      <c r="H313" s="2304"/>
      <c r="I313" s="18"/>
      <c r="J313" s="39"/>
      <c r="K313" s="2304"/>
      <c r="L313" s="2304"/>
      <c r="M313" s="2304"/>
      <c r="N313" s="627"/>
    </row>
    <row r="314" spans="1:14" ht="15" customHeight="1">
      <c r="B314" s="2047"/>
      <c r="C314" s="20" t="s">
        <v>61</v>
      </c>
      <c r="D314" s="2304" t="s">
        <v>366</v>
      </c>
      <c r="E314" s="173"/>
      <c r="F314" s="173"/>
      <c r="G314" s="173"/>
      <c r="H314" s="173"/>
      <c r="I314" s="173"/>
      <c r="J314" s="173"/>
      <c r="K314" s="173"/>
      <c r="L314" s="173"/>
      <c r="M314" s="173"/>
      <c r="N314" s="2048"/>
    </row>
    <row r="315" spans="1:14" ht="15" customHeight="1">
      <c r="B315" s="2047"/>
      <c r="C315" s="20" t="s">
        <v>69</v>
      </c>
      <c r="D315" s="2304" t="s">
        <v>367</v>
      </c>
      <c r="E315" s="173"/>
      <c r="F315" s="173"/>
      <c r="G315" s="173"/>
      <c r="H315" s="173"/>
      <c r="I315" s="173"/>
      <c r="J315" s="173"/>
      <c r="K315" s="173"/>
      <c r="L315" s="173"/>
      <c r="M315" s="173"/>
      <c r="N315" s="2048"/>
    </row>
    <row r="316" spans="1:14" ht="15" customHeight="1">
      <c r="B316" s="675" t="s">
        <v>368</v>
      </c>
      <c r="C316" s="61"/>
      <c r="D316" s="173"/>
      <c r="E316" s="173"/>
      <c r="F316" s="173"/>
      <c r="G316" s="173"/>
      <c r="H316" s="173"/>
      <c r="I316" s="173"/>
      <c r="J316" s="173"/>
      <c r="K316" s="173"/>
      <c r="L316" s="173"/>
      <c r="M316" s="173"/>
      <c r="N316" s="2048"/>
    </row>
    <row r="317" spans="1:14" ht="15" customHeight="1">
      <c r="B317" s="2047"/>
      <c r="C317" s="21" t="s">
        <v>32</v>
      </c>
      <c r="D317" s="251" t="s">
        <v>369</v>
      </c>
      <c r="E317" s="173"/>
      <c r="F317" s="173"/>
      <c r="G317" s="173"/>
      <c r="H317" s="173"/>
      <c r="I317" s="173"/>
      <c r="J317" s="173"/>
      <c r="K317" s="173"/>
      <c r="L317" s="173"/>
      <c r="M317" s="173"/>
      <c r="N317" s="2048"/>
    </row>
    <row r="318" spans="1:14" ht="15" customHeight="1">
      <c r="B318" s="2047"/>
      <c r="C318" s="21" t="s">
        <v>42</v>
      </c>
      <c r="D318" s="251" t="s">
        <v>370</v>
      </c>
      <c r="E318" s="173"/>
      <c r="F318" s="173"/>
      <c r="G318" s="173"/>
      <c r="H318" s="173"/>
      <c r="I318" s="173"/>
      <c r="J318" s="173"/>
      <c r="K318" s="173"/>
      <c r="L318" s="173"/>
      <c r="M318" s="173"/>
      <c r="N318" s="2048"/>
    </row>
    <row r="319" spans="1:14" ht="15" customHeight="1">
      <c r="B319" s="2047"/>
      <c r="C319" s="21" t="s">
        <v>52</v>
      </c>
      <c r="D319" s="251" t="s">
        <v>371</v>
      </c>
      <c r="E319" s="173"/>
      <c r="F319" s="173"/>
      <c r="G319" s="173"/>
      <c r="H319" s="173"/>
      <c r="I319" s="173"/>
      <c r="J319" s="173"/>
      <c r="K319" s="173"/>
      <c r="L319" s="173"/>
      <c r="M319" s="173"/>
      <c r="N319" s="2048"/>
    </row>
    <row r="320" spans="1:14" ht="15" customHeight="1">
      <c r="B320" s="2047"/>
      <c r="C320" s="21" t="s">
        <v>61</v>
      </c>
      <c r="D320" s="251" t="s">
        <v>372</v>
      </c>
      <c r="E320" s="173"/>
      <c r="F320" s="173"/>
      <c r="G320" s="173"/>
      <c r="H320" s="173"/>
      <c r="I320" s="173"/>
      <c r="J320" s="173"/>
      <c r="K320" s="173"/>
      <c r="L320" s="173"/>
      <c r="M320" s="173"/>
      <c r="N320" s="2048"/>
    </row>
    <row r="321" spans="2:14" ht="15" customHeight="1">
      <c r="B321" s="2047"/>
      <c r="C321" s="21" t="s">
        <v>69</v>
      </c>
      <c r="D321" s="251" t="s">
        <v>373</v>
      </c>
      <c r="E321" s="173"/>
      <c r="F321" s="173"/>
      <c r="G321" s="173"/>
      <c r="H321" s="173"/>
      <c r="I321" s="173"/>
      <c r="J321" s="173"/>
      <c r="K321" s="173"/>
      <c r="L321" s="173"/>
      <c r="M321" s="173"/>
      <c r="N321" s="2048"/>
    </row>
    <row r="322" spans="2:14" ht="15" customHeight="1">
      <c r="B322" s="2047"/>
      <c r="C322" s="21" t="s">
        <v>78</v>
      </c>
      <c r="D322" s="251" t="s">
        <v>374</v>
      </c>
      <c r="E322" s="173"/>
      <c r="F322" s="173"/>
      <c r="G322" s="173"/>
      <c r="H322" s="173"/>
      <c r="I322" s="173"/>
      <c r="J322" s="173"/>
      <c r="K322" s="173"/>
      <c r="L322" s="173"/>
      <c r="M322" s="173"/>
      <c r="N322" s="2048"/>
    </row>
    <row r="323" spans="2:14" ht="15" customHeight="1">
      <c r="B323" s="2047"/>
      <c r="C323" s="21" t="s">
        <v>86</v>
      </c>
      <c r="D323" s="251" t="s">
        <v>375</v>
      </c>
      <c r="E323" s="173"/>
      <c r="F323" s="173"/>
      <c r="G323" s="173"/>
      <c r="H323" s="173"/>
      <c r="I323" s="173"/>
      <c r="J323" s="173"/>
      <c r="K323" s="173"/>
      <c r="L323" s="173"/>
      <c r="M323" s="173"/>
      <c r="N323" s="2048"/>
    </row>
    <row r="324" spans="2:14" ht="15" customHeight="1">
      <c r="B324" s="2047"/>
      <c r="C324" s="21" t="s">
        <v>96</v>
      </c>
      <c r="D324" s="251" t="s">
        <v>376</v>
      </c>
      <c r="E324" s="173"/>
      <c r="F324" s="173"/>
      <c r="G324" s="173"/>
      <c r="H324" s="173"/>
      <c r="I324" s="173"/>
      <c r="J324" s="173"/>
      <c r="K324" s="173"/>
      <c r="L324" s="173"/>
      <c r="M324" s="173"/>
      <c r="N324" s="2048"/>
    </row>
    <row r="325" spans="2:14" ht="15" customHeight="1">
      <c r="B325" s="2047"/>
      <c r="C325" s="21" t="s">
        <v>166</v>
      </c>
      <c r="D325" s="251" t="s">
        <v>377</v>
      </c>
      <c r="E325" s="173"/>
      <c r="F325" s="173"/>
      <c r="G325" s="173"/>
      <c r="H325" s="173"/>
      <c r="I325" s="173"/>
      <c r="J325" s="173"/>
      <c r="K325" s="173"/>
      <c r="L325" s="173"/>
      <c r="M325" s="173"/>
      <c r="N325" s="2048"/>
    </row>
    <row r="326" spans="2:14" ht="15" customHeight="1">
      <c r="B326" s="2047"/>
      <c r="C326" s="21" t="s">
        <v>174</v>
      </c>
      <c r="D326" s="251" t="s">
        <v>378</v>
      </c>
      <c r="E326" s="173"/>
      <c r="F326" s="173"/>
      <c r="G326" s="173"/>
      <c r="H326" s="173"/>
      <c r="I326" s="173"/>
      <c r="J326" s="173"/>
      <c r="K326" s="173"/>
      <c r="L326" s="173"/>
      <c r="M326" s="173"/>
      <c r="N326" s="2048"/>
    </row>
    <row r="327" spans="2:14" ht="15" customHeight="1">
      <c r="B327" s="2047"/>
      <c r="C327" s="21" t="s">
        <v>182</v>
      </c>
      <c r="D327" s="251" t="s">
        <v>379</v>
      </c>
      <c r="E327" s="173"/>
      <c r="F327" s="173"/>
      <c r="G327" s="173"/>
      <c r="H327" s="173"/>
      <c r="I327" s="173"/>
      <c r="J327" s="173"/>
      <c r="K327" s="173"/>
      <c r="L327" s="173"/>
      <c r="M327" s="173"/>
      <c r="N327" s="2048"/>
    </row>
    <row r="328" spans="2:14" ht="15" customHeight="1">
      <c r="B328" s="675" t="s">
        <v>403</v>
      </c>
      <c r="C328" s="21"/>
      <c r="D328" s="2050"/>
      <c r="E328" s="173"/>
      <c r="F328" s="173"/>
      <c r="G328" s="173"/>
      <c r="H328" s="173"/>
      <c r="I328" s="173"/>
      <c r="J328" s="173"/>
      <c r="K328" s="173"/>
      <c r="L328" s="173"/>
      <c r="M328" s="173"/>
      <c r="N328" s="2048"/>
    </row>
    <row r="329" spans="2:14" ht="15" customHeight="1">
      <c r="B329" s="2047"/>
      <c r="C329" s="21" t="s">
        <v>32</v>
      </c>
      <c r="D329" s="251" t="s">
        <v>380</v>
      </c>
      <c r="E329" s="173"/>
      <c r="F329" s="173"/>
      <c r="G329" s="173"/>
      <c r="H329" s="173"/>
      <c r="I329" s="173"/>
      <c r="J329" s="173"/>
      <c r="K329" s="173"/>
      <c r="L329" s="173"/>
      <c r="M329" s="173"/>
      <c r="N329" s="2048"/>
    </row>
    <row r="330" spans="2:14" ht="15" customHeight="1">
      <c r="B330" s="2047"/>
      <c r="C330" s="21"/>
      <c r="D330" s="251" t="s">
        <v>381</v>
      </c>
      <c r="E330" s="173"/>
      <c r="F330" s="173"/>
      <c r="G330" s="173"/>
      <c r="H330" s="173"/>
      <c r="I330" s="173"/>
      <c r="J330" s="173"/>
      <c r="K330" s="173"/>
      <c r="L330" s="173"/>
      <c r="M330" s="173"/>
      <c r="N330" s="2048"/>
    </row>
    <row r="331" spans="2:14" ht="15" customHeight="1">
      <c r="B331" s="2047"/>
      <c r="C331" s="21" t="s">
        <v>42</v>
      </c>
      <c r="D331" s="251" t="s">
        <v>382</v>
      </c>
      <c r="E331" s="173"/>
      <c r="F331" s="173"/>
      <c r="G331" s="173"/>
      <c r="H331" s="173"/>
      <c r="I331" s="173"/>
      <c r="J331" s="173"/>
      <c r="K331" s="173"/>
      <c r="L331" s="173"/>
      <c r="M331" s="173"/>
      <c r="N331" s="2048"/>
    </row>
    <row r="332" spans="2:14" ht="15" customHeight="1">
      <c r="B332" s="2047"/>
      <c r="C332" s="21" t="s">
        <v>52</v>
      </c>
      <c r="D332" s="251" t="s">
        <v>383</v>
      </c>
      <c r="E332" s="173"/>
      <c r="F332" s="173"/>
      <c r="G332" s="173"/>
      <c r="H332" s="173"/>
      <c r="I332" s="173"/>
      <c r="J332" s="173"/>
      <c r="K332" s="173"/>
      <c r="L332" s="173"/>
      <c r="M332" s="173"/>
      <c r="N332" s="2048"/>
    </row>
    <row r="333" spans="2:14" ht="15" customHeight="1">
      <c r="B333" s="2047"/>
      <c r="C333" s="21" t="s">
        <v>61</v>
      </c>
      <c r="D333" s="251" t="s">
        <v>384</v>
      </c>
      <c r="E333" s="173"/>
      <c r="F333" s="173"/>
      <c r="G333" s="173"/>
      <c r="H333" s="173"/>
      <c r="I333" s="173"/>
      <c r="J333" s="173"/>
      <c r="K333" s="173"/>
      <c r="L333" s="173"/>
      <c r="M333" s="173"/>
      <c r="N333" s="2048"/>
    </row>
    <row r="334" spans="2:14" ht="15" customHeight="1">
      <c r="B334" s="2047"/>
      <c r="C334" s="21" t="s">
        <v>69</v>
      </c>
      <c r="D334" s="251" t="s">
        <v>385</v>
      </c>
      <c r="E334" s="173"/>
      <c r="F334" s="173"/>
      <c r="G334" s="173"/>
      <c r="H334" s="173"/>
      <c r="I334" s="173"/>
      <c r="J334" s="173"/>
      <c r="K334" s="173"/>
      <c r="L334" s="173"/>
      <c r="M334" s="173"/>
      <c r="N334" s="2048"/>
    </row>
    <row r="335" spans="2:14" ht="15" customHeight="1">
      <c r="B335" s="2047"/>
      <c r="C335" s="173"/>
      <c r="D335" s="251" t="s">
        <v>386</v>
      </c>
      <c r="E335" s="173"/>
      <c r="F335" s="173"/>
      <c r="G335" s="173"/>
      <c r="H335" s="173"/>
      <c r="I335" s="173"/>
      <c r="J335" s="173"/>
      <c r="K335" s="173"/>
      <c r="L335" s="173"/>
      <c r="M335" s="173"/>
      <c r="N335" s="2048"/>
    </row>
    <row r="336" spans="2:14" ht="15" customHeight="1">
      <c r="B336" s="676" t="s">
        <v>404</v>
      </c>
      <c r="C336" s="173"/>
      <c r="D336" s="173"/>
      <c r="E336" s="173"/>
      <c r="F336" s="173"/>
      <c r="G336" s="173"/>
      <c r="H336" s="173"/>
      <c r="I336" s="173"/>
      <c r="J336" s="173"/>
      <c r="K336" s="173"/>
      <c r="L336" s="173"/>
      <c r="M336" s="173"/>
      <c r="N336" s="2048"/>
    </row>
    <row r="337" spans="2:14" ht="15" customHeight="1">
      <c r="B337" s="2047"/>
      <c r="C337" s="2051" t="s">
        <v>32</v>
      </c>
      <c r="D337" s="251" t="s">
        <v>387</v>
      </c>
      <c r="E337" s="173"/>
      <c r="F337" s="173"/>
      <c r="G337" s="173"/>
      <c r="H337" s="173"/>
      <c r="I337" s="173"/>
      <c r="J337" s="173"/>
      <c r="K337" s="173"/>
      <c r="L337" s="173"/>
      <c r="M337" s="173"/>
      <c r="N337" s="2048"/>
    </row>
    <row r="338" spans="2:14" ht="15" customHeight="1">
      <c r="B338" s="2047"/>
      <c r="C338" s="2051" t="s">
        <v>42</v>
      </c>
      <c r="D338" s="251" t="s">
        <v>388</v>
      </c>
      <c r="E338" s="173"/>
      <c r="F338" s="173"/>
      <c r="G338" s="173"/>
      <c r="H338" s="173"/>
      <c r="I338" s="173"/>
      <c r="J338" s="173"/>
      <c r="K338" s="173"/>
      <c r="L338" s="173"/>
      <c r="M338" s="173"/>
      <c r="N338" s="2048"/>
    </row>
    <row r="339" spans="2:14" ht="15" customHeight="1">
      <c r="B339" s="2047"/>
      <c r="C339" s="2051" t="s">
        <v>52</v>
      </c>
      <c r="D339" s="251" t="s">
        <v>389</v>
      </c>
      <c r="E339" s="173"/>
      <c r="F339" s="173"/>
      <c r="G339" s="173"/>
      <c r="H339" s="173"/>
      <c r="I339" s="173"/>
      <c r="J339" s="173"/>
      <c r="K339" s="173"/>
      <c r="L339" s="173"/>
      <c r="M339" s="173"/>
      <c r="N339" s="2048"/>
    </row>
    <row r="340" spans="2:14" ht="15" customHeight="1">
      <c r="B340" s="2047"/>
      <c r="C340" s="2051" t="s">
        <v>61</v>
      </c>
      <c r="D340" s="251" t="s">
        <v>390</v>
      </c>
      <c r="E340" s="173"/>
      <c r="F340" s="173"/>
      <c r="G340" s="173"/>
      <c r="H340" s="173"/>
      <c r="I340" s="173"/>
      <c r="J340" s="173"/>
      <c r="K340" s="173"/>
      <c r="L340" s="173"/>
      <c r="M340" s="173"/>
      <c r="N340" s="2048"/>
    </row>
    <row r="341" spans="2:14" ht="15" customHeight="1">
      <c r="B341" s="2047"/>
      <c r="C341" s="2051" t="s">
        <v>69</v>
      </c>
      <c r="D341" s="251" t="s">
        <v>391</v>
      </c>
      <c r="E341" s="173"/>
      <c r="F341" s="173"/>
      <c r="G341" s="173"/>
      <c r="H341" s="173"/>
      <c r="I341" s="173"/>
      <c r="J341" s="173"/>
      <c r="K341" s="173"/>
      <c r="L341" s="173"/>
      <c r="M341" s="173"/>
      <c r="N341" s="2048"/>
    </row>
    <row r="342" spans="2:14" ht="15" customHeight="1">
      <c r="B342" s="676" t="s">
        <v>392</v>
      </c>
      <c r="C342" s="2051"/>
      <c r="D342" s="173"/>
      <c r="E342" s="173"/>
      <c r="F342" s="173"/>
      <c r="G342" s="173"/>
      <c r="H342" s="173"/>
      <c r="I342" s="173"/>
      <c r="J342" s="173"/>
      <c r="K342" s="173"/>
      <c r="L342" s="173"/>
      <c r="M342" s="173"/>
      <c r="N342" s="2048"/>
    </row>
    <row r="343" spans="2:14" ht="15" customHeight="1">
      <c r="B343" s="2047"/>
      <c r="C343" s="2051" t="s">
        <v>32</v>
      </c>
      <c r="D343" s="251" t="s">
        <v>393</v>
      </c>
      <c r="E343" s="173"/>
      <c r="F343" s="173"/>
      <c r="G343" s="173"/>
      <c r="H343" s="173"/>
      <c r="I343" s="173"/>
      <c r="J343" s="173"/>
      <c r="K343" s="173"/>
      <c r="L343" s="173"/>
      <c r="M343" s="173"/>
      <c r="N343" s="2048"/>
    </row>
    <row r="344" spans="2:14" ht="15" customHeight="1">
      <c r="B344" s="2047"/>
      <c r="C344" s="2051" t="s">
        <v>42</v>
      </c>
      <c r="D344" s="251" t="s">
        <v>394</v>
      </c>
      <c r="E344" s="173"/>
      <c r="F344" s="173"/>
      <c r="G344" s="173"/>
      <c r="H344" s="173"/>
      <c r="I344" s="173"/>
      <c r="J344" s="173"/>
      <c r="K344" s="173"/>
      <c r="L344" s="173"/>
      <c r="M344" s="173"/>
      <c r="N344" s="2048"/>
    </row>
    <row r="345" spans="2:14" ht="15" customHeight="1">
      <c r="B345" s="677" t="s">
        <v>395</v>
      </c>
      <c r="C345" s="173"/>
      <c r="D345" s="173"/>
      <c r="E345" s="173"/>
      <c r="F345" s="173"/>
      <c r="G345" s="173"/>
      <c r="H345" s="173"/>
      <c r="I345" s="173"/>
      <c r="J345" s="173"/>
      <c r="K345" s="173"/>
      <c r="L345" s="173"/>
      <c r="M345" s="173"/>
      <c r="N345" s="2048"/>
    </row>
    <row r="346" spans="2:14" ht="15" customHeight="1">
      <c r="B346" s="2047"/>
      <c r="C346" s="576" t="s">
        <v>32</v>
      </c>
      <c r="D346" s="251" t="s">
        <v>396</v>
      </c>
      <c r="E346" s="173"/>
      <c r="F346" s="173"/>
      <c r="G346" s="173"/>
      <c r="H346" s="173"/>
      <c r="I346" s="173"/>
      <c r="J346" s="173"/>
      <c r="K346" s="173"/>
      <c r="L346" s="173"/>
      <c r="M346" s="173"/>
      <c r="N346" s="2048"/>
    </row>
    <row r="347" spans="2:14" ht="15" customHeight="1">
      <c r="B347" s="2047"/>
      <c r="C347" s="576" t="s">
        <v>42</v>
      </c>
      <c r="D347" s="251" t="s">
        <v>397</v>
      </c>
      <c r="E347" s="173"/>
      <c r="F347" s="173"/>
      <c r="G347" s="173"/>
      <c r="H347" s="173"/>
      <c r="I347" s="173"/>
      <c r="J347" s="173"/>
      <c r="K347" s="173"/>
      <c r="L347" s="173"/>
      <c r="M347" s="173"/>
      <c r="N347" s="2048"/>
    </row>
    <row r="348" spans="2:14" ht="15" customHeight="1">
      <c r="B348" s="2047"/>
      <c r="C348" s="576" t="s">
        <v>52</v>
      </c>
      <c r="D348" s="251" t="s">
        <v>398</v>
      </c>
      <c r="E348" s="173"/>
      <c r="F348" s="173"/>
      <c r="G348" s="173"/>
      <c r="H348" s="173"/>
      <c r="I348" s="173"/>
      <c r="J348" s="173"/>
      <c r="K348" s="173"/>
      <c r="L348" s="173"/>
      <c r="M348" s="173"/>
      <c r="N348" s="2048"/>
    </row>
    <row r="349" spans="2:14" ht="15" customHeight="1">
      <c r="B349" s="2047"/>
      <c r="C349" s="576" t="s">
        <v>61</v>
      </c>
      <c r="D349" s="251" t="s">
        <v>399</v>
      </c>
      <c r="E349" s="173"/>
      <c r="F349" s="173"/>
      <c r="G349" s="173"/>
      <c r="H349" s="173"/>
      <c r="I349" s="173"/>
      <c r="J349" s="173"/>
      <c r="K349" s="173"/>
      <c r="L349" s="173"/>
      <c r="M349" s="173"/>
      <c r="N349" s="2048"/>
    </row>
    <row r="350" spans="2:14" ht="15" customHeight="1">
      <c r="B350" s="2047"/>
      <c r="C350" s="576" t="s">
        <v>69</v>
      </c>
      <c r="D350" s="251" t="s">
        <v>400</v>
      </c>
      <c r="E350" s="173"/>
      <c r="F350" s="173"/>
      <c r="G350" s="173"/>
      <c r="H350" s="173"/>
      <c r="I350" s="173"/>
      <c r="J350" s="173"/>
      <c r="K350" s="173"/>
      <c r="L350" s="173"/>
      <c r="M350" s="173"/>
      <c r="N350" s="2048"/>
    </row>
    <row r="351" spans="2:14" ht="15" customHeight="1">
      <c r="B351" s="2047"/>
      <c r="C351" s="576" t="s">
        <v>78</v>
      </c>
      <c r="D351" s="251" t="s">
        <v>417</v>
      </c>
      <c r="E351" s="173"/>
      <c r="F351" s="173"/>
      <c r="G351" s="173"/>
      <c r="H351" s="173"/>
      <c r="I351" s="173"/>
      <c r="J351" s="173"/>
      <c r="K351" s="173"/>
      <c r="L351" s="173"/>
      <c r="M351" s="173"/>
      <c r="N351" s="2048"/>
    </row>
    <row r="352" spans="2:14" ht="15" customHeight="1">
      <c r="B352" s="678" t="s">
        <v>401</v>
      </c>
      <c r="C352" s="173"/>
      <c r="D352" s="173"/>
      <c r="E352" s="173"/>
      <c r="F352" s="173"/>
      <c r="G352" s="173"/>
      <c r="H352" s="173"/>
      <c r="I352" s="173"/>
      <c r="J352" s="173"/>
      <c r="K352" s="173"/>
      <c r="L352" s="173"/>
      <c r="M352" s="173"/>
      <c r="N352" s="2048"/>
    </row>
    <row r="353" spans="1:32" ht="15" customHeight="1">
      <c r="B353" s="2047"/>
      <c r="C353" s="2052" t="s">
        <v>32</v>
      </c>
      <c r="D353" s="70" t="s">
        <v>402</v>
      </c>
      <c r="E353" s="173"/>
      <c r="F353" s="173"/>
      <c r="G353" s="173"/>
      <c r="H353" s="173"/>
      <c r="I353" s="173"/>
      <c r="J353" s="173"/>
      <c r="K353" s="173"/>
      <c r="L353" s="173"/>
      <c r="M353" s="173"/>
      <c r="N353" s="2048"/>
    </row>
    <row r="354" spans="1:32">
      <c r="B354" s="2047"/>
      <c r="C354" s="173"/>
      <c r="D354" s="173"/>
      <c r="E354" s="173"/>
      <c r="F354" s="173"/>
      <c r="G354" s="173"/>
      <c r="H354" s="173"/>
      <c r="I354" s="173"/>
      <c r="J354" s="173"/>
      <c r="K354" s="173"/>
      <c r="L354" s="173"/>
      <c r="M354" s="173"/>
      <c r="N354" s="2048"/>
    </row>
    <row r="355" spans="1:32" ht="13.5" thickBot="1">
      <c r="B355" s="2053"/>
      <c r="C355" s="2054"/>
      <c r="D355" s="2054"/>
      <c r="E355" s="2054"/>
      <c r="F355" s="2054"/>
      <c r="G355" s="2054"/>
      <c r="H355" s="2054"/>
      <c r="I355" s="2054"/>
      <c r="J355" s="2054"/>
      <c r="K355" s="2054"/>
      <c r="L355" s="2054"/>
      <c r="M355" s="2054"/>
      <c r="N355" s="2055"/>
    </row>
    <row r="356" spans="1:32" ht="39.75" customHeight="1" thickBot="1"/>
    <row r="357" spans="1:32" ht="12" customHeight="1">
      <c r="A357" s="2045"/>
      <c r="B357" s="2314" t="str">
        <f>ADDRESS(ROW()+5,COLUMN(),4)</f>
        <v>B362</v>
      </c>
      <c r="C357" s="2337"/>
      <c r="D357" s="2337"/>
      <c r="E357" s="2337"/>
      <c r="F357" s="2337"/>
      <c r="G357" s="2337"/>
      <c r="H357" s="2337"/>
      <c r="I357" s="2338"/>
      <c r="J357" s="2337"/>
      <c r="K357" s="2339"/>
      <c r="L357" s="2339"/>
      <c r="M357" s="2315" t="str">
        <f>ADDRESS(ROW()+3,COLUMN(),4)</f>
        <v>M360</v>
      </c>
      <c r="N357" s="2406">
        <f>ROW()</f>
        <v>357</v>
      </c>
      <c r="O357" s="3"/>
      <c r="Q357" s="2586" t="s">
        <v>2139</v>
      </c>
      <c r="R357" s="2586"/>
      <c r="S357" s="2586"/>
      <c r="T357" s="2586"/>
      <c r="U357" s="2045"/>
      <c r="W357" s="2341"/>
      <c r="X357" s="2342"/>
      <c r="Y357" s="2342"/>
      <c r="Z357" s="2342"/>
      <c r="AA357" s="2342"/>
      <c r="AB357" s="2342"/>
      <c r="AC357" s="2342"/>
      <c r="AD357" s="2342"/>
      <c r="AE357" s="2342"/>
      <c r="AF357" s="2343"/>
    </row>
    <row r="358" spans="1:32" ht="23.25" customHeight="1">
      <c r="A358" s="2044"/>
      <c r="B358" s="3489" t="s">
        <v>1960</v>
      </c>
      <c r="C358" s="3490"/>
      <c r="D358" s="3490"/>
      <c r="E358" s="3490"/>
      <c r="F358" s="3490"/>
      <c r="G358" s="3490"/>
      <c r="H358" s="3490"/>
      <c r="I358" s="3490"/>
      <c r="J358" s="3490"/>
      <c r="K358" s="3490"/>
      <c r="L358" s="3490"/>
      <c r="M358" s="3490"/>
      <c r="N358" s="3491"/>
      <c r="O358" s="586"/>
      <c r="Q358" s="2586" t="s">
        <v>2139</v>
      </c>
      <c r="R358" s="2586"/>
      <c r="S358" s="2586"/>
      <c r="T358" s="2586"/>
      <c r="U358" s="2045"/>
      <c r="W358" s="3518" t="s">
        <v>1007</v>
      </c>
      <c r="X358" s="3461"/>
      <c r="Y358" s="3461"/>
      <c r="Z358" s="3461"/>
      <c r="AA358" s="3461"/>
      <c r="AB358" s="3461"/>
      <c r="AC358" s="3461"/>
      <c r="AD358" s="3461"/>
      <c r="AE358" s="3461"/>
      <c r="AF358" s="3519"/>
    </row>
    <row r="359" spans="1:32" ht="15.75">
      <c r="B359" s="3489"/>
      <c r="C359" s="3490"/>
      <c r="D359" s="3490"/>
      <c r="E359" s="3490"/>
      <c r="F359" s="3490"/>
      <c r="G359" s="3490"/>
      <c r="H359" s="3490"/>
      <c r="I359" s="3490"/>
      <c r="J359" s="3490"/>
      <c r="K359" s="3490"/>
      <c r="L359" s="3490"/>
      <c r="M359" s="3490"/>
      <c r="N359" s="3491"/>
      <c r="Q359" s="2586" t="s">
        <v>2139</v>
      </c>
      <c r="R359" s="2586"/>
      <c r="S359" s="2586"/>
      <c r="T359" s="2586"/>
      <c r="U359" s="2045"/>
      <c r="W359" s="2047"/>
      <c r="X359" s="173"/>
      <c r="Y359" s="173"/>
      <c r="Z359" s="173"/>
      <c r="AA359" s="173"/>
      <c r="AB359" s="173"/>
      <c r="AC359" s="173"/>
      <c r="AD359" s="173"/>
      <c r="AE359" s="173"/>
      <c r="AF359" s="2317"/>
    </row>
    <row r="360" spans="1:32" ht="23.25">
      <c r="B360" s="672" t="s">
        <v>1952</v>
      </c>
      <c r="C360" s="25"/>
      <c r="D360" s="7"/>
      <c r="E360" s="7"/>
      <c r="F360" s="7"/>
      <c r="G360" s="7"/>
      <c r="H360" s="7"/>
      <c r="I360" s="7"/>
      <c r="J360" s="7"/>
      <c r="K360" s="7"/>
      <c r="L360" s="2275" t="s">
        <v>294</v>
      </c>
      <c r="M360" s="2282">
        <v>10</v>
      </c>
      <c r="N360" s="2273" t="s">
        <v>295</v>
      </c>
      <c r="O360" s="2040"/>
      <c r="Q360" s="2586" t="s">
        <v>2139</v>
      </c>
      <c r="R360" s="2586"/>
      <c r="S360" s="2586"/>
      <c r="T360" s="2586"/>
      <c r="U360" s="2045"/>
      <c r="W360" s="2318"/>
      <c r="X360" s="173"/>
      <c r="Y360" s="173"/>
      <c r="Z360" s="173"/>
      <c r="AA360" s="173"/>
      <c r="AB360" s="173"/>
      <c r="AC360" s="2316" t="s">
        <v>1939</v>
      </c>
      <c r="AD360" s="2049" t="str">
        <f>M357</f>
        <v>M360</v>
      </c>
      <c r="AE360" s="173"/>
      <c r="AF360" s="2317"/>
    </row>
    <row r="361" spans="1:32" ht="15.75" customHeight="1">
      <c r="B361" s="662"/>
      <c r="C361" s="3520" t="s">
        <v>0</v>
      </c>
      <c r="D361" s="7"/>
      <c r="E361" s="7"/>
      <c r="F361" s="102"/>
      <c r="G361" s="102"/>
      <c r="H361" s="7"/>
      <c r="I361" s="7"/>
      <c r="J361" s="7"/>
      <c r="K361" s="7"/>
      <c r="L361" s="28" t="s">
        <v>1006</v>
      </c>
      <c r="M361" s="27">
        <f>G366/M360</f>
        <v>0.16</v>
      </c>
      <c r="N361" s="2093" t="s">
        <v>299</v>
      </c>
      <c r="O361" s="2040"/>
      <c r="Q361" s="2586" t="s">
        <v>2139</v>
      </c>
      <c r="R361" s="2586"/>
      <c r="S361" s="2586"/>
      <c r="T361" s="2586"/>
      <c r="U361" s="2045"/>
      <c r="W361" s="2319"/>
      <c r="X361" s="2320" t="s">
        <v>1001</v>
      </c>
      <c r="Y361" s="173"/>
      <c r="Z361" s="173"/>
      <c r="AA361" s="173"/>
      <c r="AB361" s="173"/>
      <c r="AC361" s="173"/>
      <c r="AD361" s="173"/>
      <c r="AE361" s="173"/>
      <c r="AF361" s="2317"/>
    </row>
    <row r="362" spans="1:32" ht="15.75" customHeight="1">
      <c r="B362" s="2349">
        <v>100</v>
      </c>
      <c r="C362" s="3520"/>
      <c r="D362" s="7" t="s">
        <v>13</v>
      </c>
      <c r="E362" s="7"/>
      <c r="F362" s="3522" t="s">
        <v>1153</v>
      </c>
      <c r="G362" s="3522"/>
      <c r="H362" s="102"/>
      <c r="I362" s="12"/>
      <c r="J362" s="102"/>
      <c r="K362" s="102" t="s">
        <v>1005</v>
      </c>
      <c r="L362" s="102"/>
      <c r="M362" s="102"/>
      <c r="N362" s="2202"/>
      <c r="O362" s="2040"/>
      <c r="Q362" s="2586" t="s">
        <v>2139</v>
      </c>
      <c r="R362" s="2586"/>
      <c r="S362" s="2586"/>
      <c r="T362" s="2586"/>
      <c r="U362" s="2045"/>
      <c r="W362" s="2321"/>
      <c r="X362" s="251" t="s">
        <v>1000</v>
      </c>
      <c r="Y362" s="173"/>
      <c r="Z362" s="173"/>
      <c r="AA362" s="173"/>
      <c r="AB362" s="173"/>
      <c r="AC362" s="173"/>
      <c r="AD362" s="173"/>
      <c r="AE362" s="173"/>
      <c r="AF362" s="2317"/>
    </row>
    <row r="363" spans="1:32" ht="15.75" customHeight="1">
      <c r="B363" s="664"/>
      <c r="C363" s="3521"/>
      <c r="D363" s="7"/>
      <c r="E363" s="7"/>
      <c r="F363" s="11">
        <f>F366+F374+F383</f>
        <v>1.6</v>
      </c>
      <c r="G363" s="11">
        <f>G366+G374+G383</f>
        <v>1.6</v>
      </c>
      <c r="H363" s="11"/>
      <c r="I363" s="7"/>
      <c r="J363" s="2279"/>
      <c r="K363" s="2279"/>
      <c r="L363" s="2279"/>
      <c r="M363" s="2280"/>
      <c r="N363" s="2281"/>
      <c r="O363" s="2040"/>
      <c r="Q363" s="2586" t="s">
        <v>2139</v>
      </c>
      <c r="R363" s="2586"/>
      <c r="S363" s="2586"/>
      <c r="T363" s="2586"/>
      <c r="U363" s="2045"/>
      <c r="W363" s="2047"/>
      <c r="X363" s="173"/>
      <c r="Y363" s="173"/>
      <c r="Z363" s="173"/>
      <c r="AA363" s="173"/>
      <c r="AB363" s="173"/>
      <c r="AC363" s="173"/>
      <c r="AD363" s="173"/>
      <c r="AE363" s="173"/>
      <c r="AF363" s="2317"/>
    </row>
    <row r="364" spans="1:32" ht="15.75">
      <c r="A364" s="2042"/>
      <c r="B364" s="665"/>
      <c r="C364" s="585"/>
      <c r="D364" s="474"/>
      <c r="E364" s="474"/>
      <c r="F364" s="2242" t="s">
        <v>961</v>
      </c>
      <c r="G364" s="2395" t="s">
        <v>297</v>
      </c>
      <c r="H364" s="474"/>
      <c r="I364" s="582"/>
      <c r="J364" s="7"/>
      <c r="K364" s="2307"/>
      <c r="L364" s="2307"/>
      <c r="M364" s="2307"/>
      <c r="N364" s="2308"/>
      <c r="O364" s="2040"/>
      <c r="Q364" s="2586" t="s">
        <v>2139</v>
      </c>
      <c r="R364" s="2586"/>
      <c r="S364" s="2586"/>
      <c r="T364" s="2586"/>
      <c r="U364" s="2045"/>
      <c r="W364" s="2328"/>
      <c r="X364" s="2344" t="s">
        <v>1938</v>
      </c>
      <c r="Y364" s="2345" t="str">
        <f>B357</f>
        <v>B362</v>
      </c>
      <c r="Z364" s="2346" t="s">
        <v>1937</v>
      </c>
      <c r="AA364" s="2346"/>
      <c r="AB364" s="2346"/>
      <c r="AC364" s="2346"/>
      <c r="AD364" s="2346"/>
      <c r="AE364" s="2346"/>
      <c r="AF364" s="2347"/>
    </row>
    <row r="365" spans="1:32" ht="15.75" customHeight="1">
      <c r="A365" s="2042" t="s">
        <v>997</v>
      </c>
      <c r="B365" s="663"/>
      <c r="C365" s="591"/>
      <c r="D365" s="31" t="s">
        <v>1004</v>
      </c>
      <c r="E365" s="26"/>
      <c r="F365" s="2351">
        <f>SUM(F366:F372)</f>
        <v>1.6</v>
      </c>
      <c r="G365" s="2351">
        <f>SUM(G366:G372)</f>
        <v>1.6</v>
      </c>
      <c r="H365" s="2312" t="s">
        <v>1940</v>
      </c>
      <c r="I365" s="2351">
        <f>G365-F365</f>
        <v>0</v>
      </c>
      <c r="J365" s="2307"/>
      <c r="K365" s="2307"/>
      <c r="L365" s="2307"/>
      <c r="M365" s="2307"/>
      <c r="N365" s="2308"/>
      <c r="O365" s="2040"/>
      <c r="Q365" s="2586" t="s">
        <v>2139</v>
      </c>
      <c r="R365" s="2586"/>
      <c r="S365" s="2586"/>
      <c r="T365" s="2586"/>
      <c r="U365" s="2045"/>
      <c r="W365" s="2322"/>
      <c r="X365" s="2045"/>
      <c r="Y365" s="2045"/>
      <c r="Z365" s="2045"/>
      <c r="AA365" s="2045"/>
      <c r="AB365" s="2045"/>
      <c r="AC365" s="2045"/>
      <c r="AD365" s="2045"/>
      <c r="AE365" s="2045"/>
      <c r="AF365" s="2323"/>
    </row>
    <row r="366" spans="1:32" ht="12" customHeight="1">
      <c r="A366" s="2044"/>
      <c r="B366" s="2258">
        <v>16</v>
      </c>
      <c r="C366" s="33"/>
      <c r="D366" s="2307" t="s">
        <v>332</v>
      </c>
      <c r="E366" s="2307"/>
      <c r="F366" s="2350">
        <f t="shared" ref="F366" si="37">IF(ISTEXT(B366),B366,IF(B366="","",IF(C366="",G366,G366-(G366*C366%))))</f>
        <v>1.6</v>
      </c>
      <c r="G366" s="16">
        <f>IF(ISTEXT(B366),B366,IF(B366="","",(B366/B362)*M360))</f>
        <v>1.6</v>
      </c>
      <c r="H366" s="2208" t="s">
        <v>11</v>
      </c>
      <c r="I366" s="34">
        <f>G366/G363</f>
        <v>1</v>
      </c>
      <c r="J366" s="2307"/>
      <c r="K366" s="2307"/>
      <c r="L366" s="2307"/>
      <c r="M366" s="2307"/>
      <c r="N366" s="2308"/>
      <c r="O366" s="2040"/>
      <c r="Q366" s="2586" t="s">
        <v>2139</v>
      </c>
      <c r="R366" s="2586"/>
      <c r="S366" s="2586"/>
      <c r="T366" s="2586"/>
      <c r="U366" s="2045"/>
      <c r="W366" s="3518" t="s">
        <v>1865</v>
      </c>
      <c r="X366" s="3461"/>
      <c r="Y366" s="3461"/>
      <c r="Z366" s="3461"/>
      <c r="AA366" s="3461"/>
      <c r="AB366" s="3461"/>
      <c r="AC366" s="3461"/>
      <c r="AD366" s="3461"/>
      <c r="AE366" s="3461"/>
      <c r="AF366" s="3519"/>
    </row>
    <row r="367" spans="1:32" ht="12" customHeight="1">
      <c r="A367" s="2044"/>
      <c r="B367" s="2258"/>
      <c r="C367" s="33"/>
      <c r="D367" s="2307"/>
      <c r="E367" s="2307"/>
      <c r="F367" s="2350" t="str">
        <f t="shared" ref="F367" si="38">IF(ISTEXT(B367),B367,IF(B367="","",IF(C367="",G367,G367-(G367*C367%))))</f>
        <v/>
      </c>
      <c r="G367" s="16" t="str">
        <f>IF(ISTEXT(B367),B367,IF(B367="","",(B367/B362)*M360))</f>
        <v/>
      </c>
      <c r="H367" s="2208" t="s">
        <v>10</v>
      </c>
      <c r="I367" s="14" t="str">
        <f>IF(ISTEXT(B367),B367,IF(B367="","",G367/G365))</f>
        <v/>
      </c>
      <c r="J367" s="2307"/>
      <c r="K367" s="2307"/>
      <c r="L367" s="2307"/>
      <c r="M367" s="2307"/>
      <c r="N367" s="2308"/>
      <c r="Q367" s="2586" t="s">
        <v>2139</v>
      </c>
      <c r="R367" s="2586"/>
      <c r="S367" s="2586"/>
      <c r="T367" s="2586"/>
      <c r="U367" s="2045"/>
      <c r="W367" s="3518"/>
      <c r="X367" s="3461"/>
      <c r="Y367" s="3461"/>
      <c r="Z367" s="3461"/>
      <c r="AA367" s="3461"/>
      <c r="AB367" s="3461"/>
      <c r="AC367" s="3461"/>
      <c r="AD367" s="3461"/>
      <c r="AE367" s="3461"/>
      <c r="AF367" s="3519"/>
    </row>
    <row r="368" spans="1:32" ht="12" customHeight="1">
      <c r="A368" s="2044"/>
      <c r="B368" s="2258"/>
      <c r="C368" s="2348"/>
      <c r="D368" s="2307"/>
      <c r="E368" s="2307"/>
      <c r="F368" s="2350" t="str">
        <f t="shared" ref="F368:F371" si="39">IF(ISTEXT(B368),B368,IF(B368="","",IF(C368="",G368,G368-(G368*C368%))))</f>
        <v/>
      </c>
      <c r="G368" s="16" t="str">
        <f>IF(ISTEXT(B368),B368,IF(B368="","",(B368/B362)*M360))</f>
        <v/>
      </c>
      <c r="H368" s="2208"/>
      <c r="I368" s="14" t="str">
        <f>IF(ISTEXT(B368),B368,IF(B368="","",G368/G365))</f>
        <v/>
      </c>
      <c r="J368" s="2307"/>
      <c r="K368" s="2307"/>
      <c r="L368" s="2307"/>
      <c r="M368" s="2307"/>
      <c r="N368" s="2308"/>
      <c r="Q368" s="2586" t="s">
        <v>2139</v>
      </c>
      <c r="R368" s="2586"/>
      <c r="S368" s="2586"/>
      <c r="T368" s="2586"/>
      <c r="U368" s="2045"/>
      <c r="W368" s="2322"/>
      <c r="X368" s="2045"/>
      <c r="Y368" s="2045"/>
      <c r="Z368" s="2045"/>
      <c r="AA368" s="2045"/>
      <c r="AB368" s="2045"/>
      <c r="AC368" s="2045"/>
      <c r="AD368" s="2045"/>
      <c r="AE368" s="2045"/>
      <c r="AF368" s="2323"/>
    </row>
    <row r="369" spans="1:32" ht="12" customHeight="1">
      <c r="A369" s="2044"/>
      <c r="B369" s="2258"/>
      <c r="C369" s="33"/>
      <c r="D369" s="2307"/>
      <c r="E369" s="2307"/>
      <c r="F369" s="2350" t="str">
        <f t="shared" si="39"/>
        <v/>
      </c>
      <c r="G369" s="16" t="str">
        <f>IF(ISTEXT(B369),B369,IF(B369="","",(B369/B362)*M360))</f>
        <v/>
      </c>
      <c r="H369" s="2208"/>
      <c r="I369" s="14" t="str">
        <f>IF(ISTEXT(B369),B369,IF(B369="","",G369/G365))</f>
        <v/>
      </c>
      <c r="J369" s="2307"/>
      <c r="K369" s="2307"/>
      <c r="L369" s="2307"/>
      <c r="M369" s="2307"/>
      <c r="N369" s="2308"/>
      <c r="Q369" s="2588" t="s">
        <v>2140</v>
      </c>
      <c r="R369" s="2587"/>
      <c r="S369" s="2045"/>
      <c r="T369" s="2045"/>
      <c r="U369" s="2045"/>
      <c r="W369" s="3523" t="s">
        <v>408</v>
      </c>
      <c r="X369" s="3524"/>
      <c r="Y369" s="3524"/>
      <c r="Z369" s="3524"/>
      <c r="AA369" s="3524"/>
      <c r="AB369" s="3524"/>
      <c r="AC369" s="3524"/>
      <c r="AD369" s="3524"/>
      <c r="AE369" s="3524"/>
      <c r="AF369" s="3525"/>
    </row>
    <row r="370" spans="1:32" ht="12" customHeight="1">
      <c r="A370" s="2044"/>
      <c r="B370" s="2258"/>
      <c r="C370" s="33"/>
      <c r="D370" s="2307"/>
      <c r="E370" s="2307"/>
      <c r="F370" s="2350" t="str">
        <f t="shared" si="39"/>
        <v/>
      </c>
      <c r="G370" s="16" t="str">
        <f>IF(ISTEXT(B370),B370,IF(B370="","",(B370/B362)*M360))</f>
        <v/>
      </c>
      <c r="H370" s="2208"/>
      <c r="I370" s="14" t="str">
        <f>IF(ISTEXT(B370),B370,IF(B370="","",G370/G365))</f>
        <v/>
      </c>
      <c r="J370" s="2307"/>
      <c r="K370" s="2307"/>
      <c r="L370" s="2307"/>
      <c r="M370" s="2307"/>
      <c r="N370" s="2308"/>
      <c r="Q370" s="2588" t="s">
        <v>2140</v>
      </c>
      <c r="R370" s="2587"/>
      <c r="S370" s="2045"/>
      <c r="T370" s="2045"/>
      <c r="U370" s="2045"/>
      <c r="W370" s="3523"/>
      <c r="X370" s="3524"/>
      <c r="Y370" s="3524"/>
      <c r="Z370" s="3524"/>
      <c r="AA370" s="3524"/>
      <c r="AB370" s="3524"/>
      <c r="AC370" s="3524"/>
      <c r="AD370" s="3524"/>
      <c r="AE370" s="3524"/>
      <c r="AF370" s="3525"/>
    </row>
    <row r="371" spans="1:32" ht="12" customHeight="1">
      <c r="A371" s="2044"/>
      <c r="B371" s="2258"/>
      <c r="C371" s="33"/>
      <c r="D371" s="2307"/>
      <c r="E371" s="2307"/>
      <c r="F371" s="2350" t="str">
        <f t="shared" si="39"/>
        <v/>
      </c>
      <c r="G371" s="16" t="str">
        <f>IF(ISTEXT(B371),B371,IF(B371="","",(B371/B362)*M360))</f>
        <v/>
      </c>
      <c r="H371" s="2208"/>
      <c r="I371" s="14" t="str">
        <f>IF(ISTEXT(B371),B371,IF(B371="","",G371/G365))</f>
        <v/>
      </c>
      <c r="J371" s="2307"/>
      <c r="K371" s="2307"/>
      <c r="L371" s="2307"/>
      <c r="M371" s="2307"/>
      <c r="N371" s="2308"/>
      <c r="Q371" s="2588" t="s">
        <v>2140</v>
      </c>
      <c r="R371" s="2587"/>
      <c r="S371" s="2045"/>
      <c r="T371" s="2045"/>
      <c r="U371" s="2045"/>
      <c r="W371" s="3523"/>
      <c r="X371" s="3524"/>
      <c r="Y371" s="3524"/>
      <c r="Z371" s="3524"/>
      <c r="AA371" s="3524"/>
      <c r="AB371" s="3524"/>
      <c r="AC371" s="3524"/>
      <c r="AD371" s="3524"/>
      <c r="AE371" s="3524"/>
      <c r="AF371" s="3525"/>
    </row>
    <row r="372" spans="1:32" ht="12" customHeight="1">
      <c r="A372" s="2044"/>
      <c r="B372" s="663"/>
      <c r="C372" s="591"/>
      <c r="D372" s="2307"/>
      <c r="E372" s="2307"/>
      <c r="F372" s="29"/>
      <c r="G372" s="16"/>
      <c r="H372" s="2209"/>
      <c r="I372" s="2393"/>
      <c r="J372" s="2221"/>
      <c r="K372" s="2221"/>
      <c r="L372" s="2221"/>
      <c r="M372" s="2221"/>
      <c r="N372" s="2225"/>
      <c r="Q372" s="2586" t="s">
        <v>2139</v>
      </c>
      <c r="R372" s="2586"/>
      <c r="S372" s="2586"/>
      <c r="T372" s="2586"/>
      <c r="U372" s="2045"/>
      <c r="W372" s="3486" t="s">
        <v>409</v>
      </c>
      <c r="X372" s="3487"/>
      <c r="Y372" s="3487"/>
      <c r="Z372" s="3487"/>
      <c r="AA372" s="3487"/>
      <c r="AB372" s="3487"/>
      <c r="AC372" s="3487"/>
      <c r="AD372" s="3487"/>
      <c r="AE372" s="3487"/>
      <c r="AF372" s="3488"/>
    </row>
    <row r="373" spans="1:32" ht="12" customHeight="1">
      <c r="A373" s="2045"/>
      <c r="B373" s="666"/>
      <c r="C373" s="588"/>
      <c r="D373" s="580"/>
      <c r="E373" s="580"/>
      <c r="F373" s="2242" t="s">
        <v>961</v>
      </c>
      <c r="G373" s="2395" t="s">
        <v>297</v>
      </c>
      <c r="H373" s="429"/>
      <c r="I373" s="19"/>
      <c r="J373" s="2307"/>
      <c r="K373" s="2307"/>
      <c r="L373" s="2307"/>
      <c r="M373" s="2307"/>
      <c r="N373" s="2308"/>
      <c r="Q373" s="2586" t="s">
        <v>2139</v>
      </c>
      <c r="R373" s="2586"/>
      <c r="S373" s="2586"/>
      <c r="T373" s="2586"/>
      <c r="U373" s="2045"/>
      <c r="W373" s="2324"/>
      <c r="X373" s="2325" t="s">
        <v>410</v>
      </c>
      <c r="Y373" s="2326"/>
      <c r="Z373" s="2326"/>
      <c r="AA373" s="2326"/>
      <c r="AB373" s="2326"/>
      <c r="AC373" s="2326"/>
      <c r="AD373" s="2326"/>
      <c r="AE373" s="2326"/>
      <c r="AF373" s="2327"/>
    </row>
    <row r="374" spans="1:32" ht="12" customHeight="1">
      <c r="A374" s="2045"/>
      <c r="B374" s="663"/>
      <c r="C374" s="32"/>
      <c r="D374" s="31" t="s">
        <v>312</v>
      </c>
      <c r="E374" s="26"/>
      <c r="F374" s="29">
        <f>SUM(F375:F381)</f>
        <v>0</v>
      </c>
      <c r="G374" s="16">
        <f>SUM(G375:G381)</f>
        <v>0</v>
      </c>
      <c r="H374" s="2208" t="s">
        <v>11</v>
      </c>
      <c r="I374" s="34">
        <f>G374/G363</f>
        <v>0</v>
      </c>
      <c r="J374" s="2307"/>
      <c r="K374" s="2307"/>
      <c r="L374" s="2307"/>
      <c r="M374" s="2307"/>
      <c r="N374" s="2308"/>
      <c r="Q374" s="2586" t="s">
        <v>2139</v>
      </c>
      <c r="R374" s="2586"/>
      <c r="S374" s="2586"/>
      <c r="T374" s="2586"/>
      <c r="U374" s="2045"/>
      <c r="W374" s="2324"/>
      <c r="X374" s="2325" t="s">
        <v>411</v>
      </c>
      <c r="Y374" s="2326"/>
      <c r="Z374" s="2326"/>
      <c r="AA374" s="2326"/>
      <c r="AB374" s="2326"/>
      <c r="AC374" s="2326"/>
      <c r="AD374" s="2326"/>
      <c r="AE374" s="2326"/>
      <c r="AF374" s="2327"/>
    </row>
    <row r="375" spans="1:32" ht="12" customHeight="1">
      <c r="A375" s="2045"/>
      <c r="B375" s="2258"/>
      <c r="C375" s="33"/>
      <c r="D375" s="45"/>
      <c r="E375" s="17"/>
      <c r="F375" s="2350" t="str">
        <f t="shared" ref="F375:F380" si="40">IF(ISTEXT(B375),B375,IF(B375="","",IF(C375="",G375,G375-(G375*C375%))))</f>
        <v/>
      </c>
      <c r="G375" s="16" t="str">
        <f>IF(ISTEXT(B375),B375,IF(B375="","",(B375/B362)*M360))</f>
        <v/>
      </c>
      <c r="H375" s="2208"/>
      <c r="I375" s="14" t="str">
        <f>IF(ISTEXT(B375),B375,IF(B375="","",G375/G374))</f>
        <v/>
      </c>
      <c r="J375" s="2307"/>
      <c r="K375" s="2307"/>
      <c r="L375" s="2307"/>
      <c r="M375" s="2307"/>
      <c r="N375" s="2308"/>
      <c r="Q375" s="2586" t="s">
        <v>2139</v>
      </c>
      <c r="R375" s="2586"/>
      <c r="S375" s="2586"/>
      <c r="T375" s="2586"/>
      <c r="U375" s="2045"/>
      <c r="W375" s="2324"/>
      <c r="X375" s="2325" t="s">
        <v>412</v>
      </c>
      <c r="Y375" s="2326"/>
      <c r="Z375" s="2326"/>
      <c r="AA375" s="2326"/>
      <c r="AB375" s="2326"/>
      <c r="AC375" s="2326"/>
      <c r="AD375" s="2326"/>
      <c r="AE375" s="2326"/>
      <c r="AF375" s="2327"/>
    </row>
    <row r="376" spans="1:32" ht="12" customHeight="1">
      <c r="A376" s="2045"/>
      <c r="B376" s="2258"/>
      <c r="C376" s="33"/>
      <c r="D376" s="2307"/>
      <c r="E376" s="2307"/>
      <c r="F376" s="2350" t="str">
        <f t="shared" si="40"/>
        <v/>
      </c>
      <c r="G376" s="16" t="str">
        <f>IF(ISTEXT(B376),B376,IF(B376="","",(B376/B362)*M360))</f>
        <v/>
      </c>
      <c r="H376" s="2208"/>
      <c r="I376" s="14" t="str">
        <f>IF(ISTEXT(B376),B376,IF(B376="","",G376/G374))</f>
        <v/>
      </c>
      <c r="J376" s="2307"/>
      <c r="K376" s="2307"/>
      <c r="L376" s="2307"/>
      <c r="M376" s="2307"/>
      <c r="N376" s="2308"/>
      <c r="Q376" s="2586" t="s">
        <v>2139</v>
      </c>
      <c r="R376" s="2586"/>
      <c r="S376" s="2586"/>
      <c r="T376" s="2586"/>
      <c r="U376" s="2045"/>
      <c r="W376" s="2324"/>
      <c r="X376" s="2325" t="s">
        <v>413</v>
      </c>
      <c r="Y376" s="2326"/>
      <c r="Z376" s="2326"/>
      <c r="AA376" s="2326"/>
      <c r="AB376" s="2326"/>
      <c r="AC376" s="2326"/>
      <c r="AD376" s="2326"/>
      <c r="AE376" s="2326"/>
      <c r="AF376" s="2327"/>
    </row>
    <row r="377" spans="1:32" ht="12" customHeight="1">
      <c r="A377" s="2045"/>
      <c r="B377" s="2258"/>
      <c r="C377" s="33"/>
      <c r="D377" s="2307"/>
      <c r="E377" s="2307"/>
      <c r="F377" s="2350" t="str">
        <f t="shared" si="40"/>
        <v/>
      </c>
      <c r="G377" s="16" t="str">
        <f>IF(ISTEXT(B377),B377,IF(B377="","",(B377/B362)*M360))</f>
        <v/>
      </c>
      <c r="H377" s="2208"/>
      <c r="I377" s="14" t="str">
        <f>IF(ISTEXT(B377),B377,IF(B377="","",G377/G374))</f>
        <v/>
      </c>
      <c r="J377" s="2307"/>
      <c r="K377" s="2307"/>
      <c r="L377" s="2307"/>
      <c r="M377" s="2307"/>
      <c r="N377" s="2308"/>
      <c r="Q377" s="2588" t="s">
        <v>2140</v>
      </c>
      <c r="R377" s="2587"/>
      <c r="S377" s="2045"/>
      <c r="W377" s="2324"/>
      <c r="X377" s="2325" t="s">
        <v>414</v>
      </c>
      <c r="Y377" s="2326"/>
      <c r="Z377" s="2326"/>
      <c r="AA377" s="2326"/>
      <c r="AB377" s="2326"/>
      <c r="AC377" s="2326"/>
      <c r="AD377" s="2326"/>
      <c r="AE377" s="2326"/>
      <c r="AF377" s="2327"/>
    </row>
    <row r="378" spans="1:32" ht="12" customHeight="1">
      <c r="A378" s="2045"/>
      <c r="B378" s="2258"/>
      <c r="C378" s="33"/>
      <c r="D378" s="2307"/>
      <c r="E378" s="2307"/>
      <c r="F378" s="2350" t="str">
        <f t="shared" si="40"/>
        <v/>
      </c>
      <c r="G378" s="16" t="str">
        <f>IF(ISTEXT(B378),B378,IF(B378="","",(B378/B362)*M360))</f>
        <v/>
      </c>
      <c r="H378" s="2208"/>
      <c r="I378" s="14" t="str">
        <f>IF(ISTEXT(B378),B378,IF(B378="","",G378/G374))</f>
        <v/>
      </c>
      <c r="J378" s="2307"/>
      <c r="K378" s="2307"/>
      <c r="L378" s="2307"/>
      <c r="M378" s="2307"/>
      <c r="N378" s="2308"/>
      <c r="Q378" s="2588" t="s">
        <v>2140</v>
      </c>
      <c r="R378" s="2587"/>
      <c r="S378" s="2045"/>
      <c r="W378" s="2324"/>
      <c r="X378" s="2325" t="s">
        <v>415</v>
      </c>
      <c r="Y378" s="2326"/>
      <c r="Z378" s="2326"/>
      <c r="AA378" s="2326"/>
      <c r="AB378" s="2326"/>
      <c r="AC378" s="2326"/>
      <c r="AD378" s="2326"/>
      <c r="AE378" s="2326"/>
      <c r="AF378" s="2327"/>
    </row>
    <row r="379" spans="1:32" ht="12" customHeight="1">
      <c r="A379" s="2045"/>
      <c r="B379" s="2258"/>
      <c r="C379" s="33"/>
      <c r="D379" s="2307"/>
      <c r="E379" s="2307"/>
      <c r="F379" s="2350" t="str">
        <f t="shared" si="40"/>
        <v/>
      </c>
      <c r="G379" s="16" t="str">
        <f>IF(ISTEXT(B379),B379,IF(B379="","",(B379/B362)*M360))</f>
        <v/>
      </c>
      <c r="H379" s="2208"/>
      <c r="I379" s="14" t="str">
        <f>IF(ISTEXT(B379),B379,IF(B379="","",G379/G374))</f>
        <v/>
      </c>
      <c r="J379" s="2307"/>
      <c r="K379" s="2307"/>
      <c r="L379" s="2307"/>
      <c r="M379" s="2307"/>
      <c r="N379" s="2308"/>
      <c r="Q379" s="2588" t="s">
        <v>2140</v>
      </c>
      <c r="R379" s="2587"/>
      <c r="S379" s="2045"/>
      <c r="W379" s="2047"/>
      <c r="X379" s="173"/>
      <c r="Y379" s="173"/>
      <c r="Z379" s="173"/>
      <c r="AA379" s="173"/>
      <c r="AB379" s="173"/>
      <c r="AC379" s="173"/>
      <c r="AD379" s="173"/>
      <c r="AE379" s="173"/>
      <c r="AF379" s="2317"/>
    </row>
    <row r="380" spans="1:32" ht="12" customHeight="1">
      <c r="A380" s="2045"/>
      <c r="B380" s="2258"/>
      <c r="C380" s="33"/>
      <c r="D380" s="2307"/>
      <c r="E380" s="2307"/>
      <c r="F380" s="2350" t="str">
        <f t="shared" si="40"/>
        <v/>
      </c>
      <c r="G380" s="16" t="str">
        <f>IF(ISTEXT(B380),B380,IF(B380="","",(B380/B362)*M360))</f>
        <v/>
      </c>
      <c r="H380" s="2208"/>
      <c r="I380" s="14" t="str">
        <f>IF(ISTEXT(B380),B380,IF(B380="","",G380/G374))</f>
        <v/>
      </c>
      <c r="J380" s="2307"/>
      <c r="K380" s="2307"/>
      <c r="L380" s="2307"/>
      <c r="M380" s="2307"/>
      <c r="N380" s="2308"/>
      <c r="Q380" s="2588" t="s">
        <v>2140</v>
      </c>
      <c r="R380" s="2587"/>
      <c r="S380" s="2045"/>
      <c r="W380" s="2328" t="s">
        <v>416</v>
      </c>
      <c r="X380" s="2329"/>
      <c r="Y380" s="2329"/>
      <c r="Z380" s="2329"/>
      <c r="AA380" s="2329"/>
      <c r="AB380" s="2329"/>
      <c r="AC380" s="2329"/>
      <c r="AD380" s="2329"/>
      <c r="AE380" s="2329"/>
      <c r="AF380" s="2330"/>
    </row>
    <row r="381" spans="1:32" ht="12" customHeight="1">
      <c r="A381" s="2045"/>
      <c r="B381" s="2258"/>
      <c r="C381" s="33"/>
      <c r="D381" s="2307"/>
      <c r="E381" s="2307"/>
      <c r="F381" s="29" t="str">
        <f t="shared" ref="F381" si="41">IF(C381&lt;=0,"",G381-(G381*C381%))</f>
        <v/>
      </c>
      <c r="G381" s="2307"/>
      <c r="H381" s="2208"/>
      <c r="I381" s="2394" t="str">
        <f>IF(ISTEXT(B381),B381,IF(B381="","",G381/G374))</f>
        <v/>
      </c>
      <c r="J381" s="2221"/>
      <c r="K381" s="2221"/>
      <c r="L381" s="2221"/>
      <c r="M381" s="2221"/>
      <c r="N381" s="2225"/>
      <c r="Q381" s="2586" t="s">
        <v>2139</v>
      </c>
      <c r="R381" s="2586"/>
      <c r="S381" s="2586"/>
      <c r="T381" s="2586"/>
      <c r="U381" s="2045"/>
      <c r="W381" s="2047"/>
      <c r="X381" s="173"/>
      <c r="Y381" s="173"/>
      <c r="Z381" s="173"/>
      <c r="AA381" s="173"/>
      <c r="AB381" s="173"/>
      <c r="AC381" s="173"/>
      <c r="AD381" s="173"/>
      <c r="AE381" s="173"/>
      <c r="AF381" s="2317"/>
    </row>
    <row r="382" spans="1:32" ht="12" customHeight="1">
      <c r="A382" s="2045"/>
      <c r="B382" s="666"/>
      <c r="C382" s="588"/>
      <c r="D382" s="580"/>
      <c r="E382" s="580"/>
      <c r="F382" s="2242" t="s">
        <v>961</v>
      </c>
      <c r="G382" s="2395" t="s">
        <v>297</v>
      </c>
      <c r="H382" s="429"/>
      <c r="I382" s="19"/>
      <c r="J382" s="2307"/>
      <c r="K382" s="2307"/>
      <c r="L382" s="2307"/>
      <c r="M382" s="2307"/>
      <c r="N382" s="2308"/>
      <c r="Q382" s="2586" t="s">
        <v>2139</v>
      </c>
      <c r="R382" s="2586"/>
      <c r="S382" s="2586"/>
      <c r="T382" s="2586"/>
      <c r="U382" s="2045"/>
      <c r="W382" s="2331" t="s">
        <v>331</v>
      </c>
      <c r="X382" s="173"/>
      <c r="Y382" s="173"/>
      <c r="Z382" s="173"/>
      <c r="AA382" s="173"/>
      <c r="AB382" s="173"/>
      <c r="AC382" s="173"/>
      <c r="AD382" s="173"/>
      <c r="AE382" s="173"/>
      <c r="AF382" s="2317"/>
    </row>
    <row r="383" spans="1:32" ht="12" customHeight="1">
      <c r="A383" s="2045"/>
      <c r="B383" s="663"/>
      <c r="C383" s="32"/>
      <c r="D383" s="31" t="s">
        <v>348</v>
      </c>
      <c r="E383" s="26"/>
      <c r="F383" s="29">
        <f>SUM(F384:F390)</f>
        <v>0</v>
      </c>
      <c r="G383" s="16">
        <f>SUM(G384:G390)</f>
        <v>0</v>
      </c>
      <c r="H383" s="2208" t="s">
        <v>11</v>
      </c>
      <c r="I383" s="34">
        <f>G383/G363</f>
        <v>0</v>
      </c>
      <c r="J383" s="2307"/>
      <c r="K383" s="2307"/>
      <c r="L383" s="2307"/>
      <c r="M383" s="2307"/>
      <c r="N383" s="2308"/>
      <c r="Q383" s="2586" t="s">
        <v>2139</v>
      </c>
      <c r="R383" s="2586"/>
      <c r="S383" s="2586"/>
      <c r="T383" s="2586"/>
      <c r="U383" s="2045"/>
      <c r="W383" s="2332"/>
      <c r="X383" s="173"/>
      <c r="Y383" s="173"/>
      <c r="Z383" s="173"/>
      <c r="AA383" s="173"/>
      <c r="AB383" s="173"/>
      <c r="AC383" s="173"/>
      <c r="AD383" s="173"/>
      <c r="AE383" s="173"/>
      <c r="AF383" s="2317"/>
    </row>
    <row r="384" spans="1:32" ht="12" customHeight="1">
      <c r="A384" s="2045"/>
      <c r="B384" s="2258"/>
      <c r="C384" s="33"/>
      <c r="D384" s="45"/>
      <c r="E384" s="17"/>
      <c r="F384" s="2350" t="str">
        <f t="shared" ref="F384:F390" si="42">IF(ISTEXT(B384),B384,IF(B384="","",IF(C384="",G384,G384-(G384*C384%))))</f>
        <v/>
      </c>
      <c r="G384" s="16" t="str">
        <f>IF(ISTEXT(B384),B384,IF(B384="","",(B384/B362)*M360))</f>
        <v/>
      </c>
      <c r="H384" s="2208"/>
      <c r="I384" s="14" t="str">
        <f>IF(ISTEXT(B384),B384,IF(B384="","",G384/G383))</f>
        <v/>
      </c>
      <c r="J384" s="2307"/>
      <c r="K384" s="2307"/>
      <c r="L384" s="2307"/>
      <c r="M384" s="2307"/>
      <c r="N384" s="2308"/>
      <c r="Q384" s="2586" t="s">
        <v>2139</v>
      </c>
      <c r="R384" s="2586"/>
      <c r="S384" s="2586"/>
      <c r="T384" s="2586"/>
      <c r="U384" s="2045"/>
      <c r="W384" s="2319" t="s">
        <v>406</v>
      </c>
      <c r="X384" s="173"/>
      <c r="Y384" s="173"/>
      <c r="Z384" s="173"/>
      <c r="AA384" s="173"/>
      <c r="AB384" s="173"/>
      <c r="AC384" s="173"/>
      <c r="AD384" s="173"/>
      <c r="AE384" s="173"/>
      <c r="AF384" s="2317"/>
    </row>
    <row r="385" spans="1:32" ht="12" customHeight="1">
      <c r="A385" s="2045"/>
      <c r="B385" s="2258"/>
      <c r="C385" s="33"/>
      <c r="D385" s="2307"/>
      <c r="E385" s="2307"/>
      <c r="F385" s="2350" t="str">
        <f t="shared" si="42"/>
        <v/>
      </c>
      <c r="G385" s="16" t="str">
        <f>IF(ISTEXT(B385),B385,IF(B385="","",(B385/B362)*M360))</f>
        <v/>
      </c>
      <c r="H385" s="2208"/>
      <c r="I385" s="14" t="str">
        <f>IF(ISTEXT(B385),B385,IF(B385="","",G385/G383))</f>
        <v/>
      </c>
      <c r="J385" s="2307"/>
      <c r="K385" s="2307"/>
      <c r="L385" s="2307"/>
      <c r="M385" s="2307"/>
      <c r="N385" s="2308"/>
      <c r="Q385" s="2586" t="s">
        <v>2139</v>
      </c>
      <c r="R385" s="2586"/>
      <c r="S385" s="2586"/>
      <c r="T385" s="2586"/>
      <c r="U385" s="2045"/>
      <c r="W385" s="2319"/>
      <c r="X385" s="173"/>
      <c r="Y385" s="173"/>
      <c r="Z385" s="173"/>
      <c r="AA385" s="173"/>
      <c r="AB385" s="173"/>
      <c r="AC385" s="173"/>
      <c r="AD385" s="173"/>
      <c r="AE385" s="173"/>
      <c r="AF385" s="2317"/>
    </row>
    <row r="386" spans="1:32" ht="12" customHeight="1">
      <c r="A386" s="2045"/>
      <c r="B386" s="2258"/>
      <c r="C386" s="33"/>
      <c r="D386" s="2307"/>
      <c r="E386" s="2307"/>
      <c r="F386" s="2350" t="str">
        <f t="shared" si="42"/>
        <v/>
      </c>
      <c r="G386" s="16" t="str">
        <f>IF(ISTEXT(B386),B386,IF(B386="","",(B386/B362)*M360))</f>
        <v/>
      </c>
      <c r="H386" s="2208"/>
      <c r="I386" s="14" t="str">
        <f>IF(ISTEXT(B386),B386,IF(B386="","",G386/G383))</f>
        <v/>
      </c>
      <c r="J386" s="2307"/>
      <c r="K386" s="2307"/>
      <c r="L386" s="2307"/>
      <c r="M386" s="2307"/>
      <c r="N386" s="2308"/>
      <c r="Q386" s="2588" t="s">
        <v>2140</v>
      </c>
      <c r="R386" s="2587"/>
      <c r="S386" s="2045"/>
      <c r="W386" s="2319" t="s">
        <v>405</v>
      </c>
      <c r="X386" s="173"/>
      <c r="Y386" s="173"/>
      <c r="Z386" s="173"/>
      <c r="AA386" s="173"/>
      <c r="AB386" s="173"/>
      <c r="AC386" s="173"/>
      <c r="AD386" s="173"/>
      <c r="AE386" s="173"/>
      <c r="AF386" s="2317"/>
    </row>
    <row r="387" spans="1:32" ht="12" customHeight="1" thickBot="1">
      <c r="A387" s="2045"/>
      <c r="B387" s="2258"/>
      <c r="C387" s="33"/>
      <c r="D387" s="2307"/>
      <c r="E387" s="2307"/>
      <c r="F387" s="2350" t="str">
        <f t="shared" si="42"/>
        <v/>
      </c>
      <c r="G387" s="16" t="str">
        <f>IF(ISTEXT(B387),B387,IF(B387="","",(B387/B362)*M360))</f>
        <v/>
      </c>
      <c r="H387" s="2208"/>
      <c r="I387" s="14" t="str">
        <f>IF(ISTEXT(B387),B387,IF(B387="","",G387/G383))</f>
        <v/>
      </c>
      <c r="J387" s="2307"/>
      <c r="K387" s="2307"/>
      <c r="L387" s="2307"/>
      <c r="M387" s="2307"/>
      <c r="N387" s="2308"/>
      <c r="Q387" s="2588" t="s">
        <v>2140</v>
      </c>
      <c r="R387" s="2587"/>
      <c r="S387" s="2045"/>
      <c r="W387" s="2333"/>
      <c r="X387" s="2334"/>
      <c r="Y387" s="2334"/>
      <c r="Z387" s="2334"/>
      <c r="AA387" s="2334"/>
      <c r="AB387" s="2334"/>
      <c r="AC387" s="2334"/>
      <c r="AD387" s="2334"/>
      <c r="AE387" s="2334"/>
      <c r="AF387" s="2335"/>
    </row>
    <row r="388" spans="1:32" ht="12" customHeight="1">
      <c r="A388" s="2045"/>
      <c r="B388" s="2258"/>
      <c r="C388" s="33"/>
      <c r="D388" s="2307"/>
      <c r="E388" s="2307"/>
      <c r="F388" s="2350" t="str">
        <f t="shared" si="42"/>
        <v/>
      </c>
      <c r="G388" s="16" t="str">
        <f>IF(ISTEXT(B388),B388,IF(B388="","",(B388/B362)*M360))</f>
        <v/>
      </c>
      <c r="H388" s="2208"/>
      <c r="I388" s="14" t="str">
        <f>IF(ISTEXT(B388),B388,IF(B388="","",G388/G383))</f>
        <v/>
      </c>
      <c r="J388" s="2307"/>
      <c r="K388" s="2307"/>
      <c r="L388" s="2307"/>
      <c r="M388" s="2307"/>
      <c r="N388" s="2308"/>
      <c r="Q388" s="2588" t="s">
        <v>2140</v>
      </c>
      <c r="R388" s="2587"/>
      <c r="S388" s="2045"/>
    </row>
    <row r="389" spans="1:32" ht="12" customHeight="1">
      <c r="A389" s="2045"/>
      <c r="B389" s="2258"/>
      <c r="C389" s="33"/>
      <c r="D389" s="2307"/>
      <c r="E389" s="2307"/>
      <c r="F389" s="2350" t="str">
        <f t="shared" si="42"/>
        <v/>
      </c>
      <c r="G389" s="16" t="str">
        <f>IF(ISTEXT(B389),B389,IF(B389="","",(B389/B362)*M360))</f>
        <v/>
      </c>
      <c r="H389" s="2208"/>
      <c r="I389" s="14" t="str">
        <f>IF(ISTEXT(B389),B389,IF(B389="","",G389/G383))</f>
        <v/>
      </c>
      <c r="J389" s="2307"/>
      <c r="K389" s="2307"/>
      <c r="L389" s="2307"/>
      <c r="M389" s="2307"/>
      <c r="N389" s="2308"/>
      <c r="Q389" s="2588" t="s">
        <v>2140</v>
      </c>
      <c r="R389" s="2587"/>
      <c r="S389" s="2045"/>
    </row>
    <row r="390" spans="1:32" ht="12" customHeight="1" thickBot="1">
      <c r="A390" s="2045"/>
      <c r="B390" s="2258"/>
      <c r="C390" s="33"/>
      <c r="D390" s="2307"/>
      <c r="E390" s="2307"/>
      <c r="F390" s="2350" t="str">
        <f t="shared" si="42"/>
        <v/>
      </c>
      <c r="G390" s="16" t="str">
        <f>IF(ISTEXT(B390),B390,IF(B390="","",(B390/B362)*M360))</f>
        <v/>
      </c>
      <c r="H390" s="2208"/>
      <c r="I390" s="14" t="str">
        <f>IF(ISTEXT(B390),B390,IF(B390="","",G390/G383))</f>
        <v/>
      </c>
      <c r="J390" s="2307"/>
      <c r="K390" s="2307"/>
      <c r="L390" s="2307"/>
      <c r="M390" s="2307"/>
      <c r="N390" s="2308"/>
      <c r="Q390" s="2588" t="s">
        <v>2140</v>
      </c>
      <c r="R390" s="2587"/>
      <c r="S390" s="2045"/>
    </row>
    <row r="391" spans="1:32" ht="22.5" customHeight="1">
      <c r="A391" s="2045"/>
      <c r="B391" s="2388"/>
      <c r="C391" s="2389" t="s">
        <v>313</v>
      </c>
      <c r="D391" s="2389"/>
      <c r="E391" s="2339"/>
      <c r="F391" s="2390"/>
      <c r="G391" s="2339"/>
      <c r="H391" s="2339"/>
      <c r="I391" s="2391"/>
      <c r="J391" s="2392"/>
      <c r="K391" s="2339"/>
      <c r="L391" s="2339"/>
      <c r="M391" s="2339"/>
      <c r="N391" s="2340"/>
      <c r="Q391" s="2586" t="s">
        <v>2139</v>
      </c>
      <c r="R391" s="2586"/>
      <c r="S391" s="2586"/>
      <c r="T391" s="2586"/>
      <c r="U391" s="2045"/>
    </row>
    <row r="392" spans="1:32" ht="12.95" customHeight="1">
      <c r="A392" s="2045"/>
      <c r="B392" s="663"/>
      <c r="C392" s="40"/>
      <c r="D392" s="2307"/>
      <c r="E392" s="2307"/>
      <c r="F392" s="29"/>
      <c r="G392" s="2307"/>
      <c r="H392" s="2307"/>
      <c r="I392" s="18"/>
      <c r="J392" s="39"/>
      <c r="K392" s="2307"/>
      <c r="L392" s="2307"/>
      <c r="M392" s="2307"/>
      <c r="N392" s="2308"/>
      <c r="Q392" s="2586" t="s">
        <v>2139</v>
      </c>
      <c r="R392" s="2586"/>
      <c r="S392" s="2586"/>
      <c r="T392" s="2586"/>
      <c r="U392" s="2045"/>
    </row>
    <row r="393" spans="1:32" ht="15" customHeight="1">
      <c r="A393" s="2045"/>
      <c r="B393" s="674" t="s">
        <v>1953</v>
      </c>
      <c r="C393" s="62"/>
      <c r="D393" s="37"/>
      <c r="E393" s="2307"/>
      <c r="F393" s="29"/>
      <c r="G393" s="2307"/>
      <c r="H393" s="2307"/>
      <c r="I393" s="18"/>
      <c r="J393" s="39"/>
      <c r="K393" s="2307"/>
      <c r="L393" s="2307"/>
      <c r="M393" s="2307"/>
      <c r="N393" s="2308"/>
      <c r="Q393" s="2586" t="s">
        <v>2139</v>
      </c>
      <c r="R393" s="2586"/>
      <c r="S393" s="2586"/>
      <c r="T393" s="2586"/>
      <c r="U393" s="2045"/>
    </row>
    <row r="394" spans="1:32" ht="15" customHeight="1">
      <c r="A394" s="2045"/>
      <c r="B394" s="663"/>
      <c r="C394" s="20" t="s">
        <v>32</v>
      </c>
      <c r="D394" s="70"/>
      <c r="E394" s="70"/>
      <c r="F394" s="70"/>
      <c r="G394" s="70"/>
      <c r="H394" s="70"/>
      <c r="I394" s="70"/>
      <c r="J394" s="70"/>
      <c r="K394" s="70"/>
      <c r="L394" s="70"/>
      <c r="M394" s="70"/>
      <c r="N394" s="2396"/>
      <c r="Q394" s="2586" t="s">
        <v>2139</v>
      </c>
      <c r="R394" s="2586"/>
      <c r="S394" s="2586"/>
      <c r="T394" s="2586"/>
      <c r="U394" s="2045"/>
    </row>
    <row r="395" spans="1:32" ht="15" customHeight="1">
      <c r="A395" s="2045"/>
      <c r="B395" s="663"/>
      <c r="C395" s="20" t="s">
        <v>42</v>
      </c>
      <c r="D395" s="70"/>
      <c r="E395" s="70"/>
      <c r="F395" s="70"/>
      <c r="G395" s="70"/>
      <c r="H395" s="70"/>
      <c r="I395" s="70"/>
      <c r="J395" s="70"/>
      <c r="K395" s="70"/>
      <c r="L395" s="70"/>
      <c r="M395" s="70"/>
      <c r="N395" s="2396"/>
      <c r="Q395" s="2586" t="s">
        <v>2139</v>
      </c>
      <c r="R395" s="2586"/>
      <c r="S395" s="2586"/>
      <c r="T395" s="2586"/>
      <c r="U395" s="2045"/>
    </row>
    <row r="396" spans="1:32" ht="15" customHeight="1">
      <c r="A396" s="2045"/>
      <c r="B396" s="663"/>
      <c r="C396" s="20" t="s">
        <v>52</v>
      </c>
      <c r="D396" s="70"/>
      <c r="E396" s="70"/>
      <c r="F396" s="70"/>
      <c r="G396" s="70"/>
      <c r="H396" s="70"/>
      <c r="I396" s="70"/>
      <c r="J396" s="70"/>
      <c r="K396" s="70"/>
      <c r="L396" s="70"/>
      <c r="M396" s="70"/>
      <c r="N396" s="2396"/>
      <c r="Q396" s="2588" t="s">
        <v>2140</v>
      </c>
      <c r="R396" s="2587"/>
      <c r="S396" s="2045"/>
    </row>
    <row r="397" spans="1:32" ht="15" customHeight="1">
      <c r="A397" s="2045"/>
      <c r="B397" s="663"/>
      <c r="C397" s="20" t="s">
        <v>61</v>
      </c>
      <c r="D397" s="70"/>
      <c r="E397" s="70"/>
      <c r="F397" s="70"/>
      <c r="G397" s="70"/>
      <c r="H397" s="70"/>
      <c r="I397" s="70"/>
      <c r="J397" s="70"/>
      <c r="K397" s="70"/>
      <c r="L397" s="70"/>
      <c r="M397" s="70"/>
      <c r="N397" s="2396"/>
      <c r="Q397" s="2588" t="s">
        <v>2140</v>
      </c>
      <c r="R397" s="2587"/>
      <c r="S397" s="2045"/>
    </row>
    <row r="398" spans="1:32" ht="15" customHeight="1">
      <c r="A398" s="2045"/>
      <c r="B398" s="663"/>
      <c r="C398" s="20" t="s">
        <v>69</v>
      </c>
      <c r="D398" s="70"/>
      <c r="E398" s="70"/>
      <c r="F398" s="70"/>
      <c r="G398" s="70"/>
      <c r="H398" s="70"/>
      <c r="I398" s="70"/>
      <c r="J398" s="70"/>
      <c r="K398" s="70"/>
      <c r="L398" s="70"/>
      <c r="M398" s="70"/>
      <c r="N398" s="2396"/>
      <c r="Q398" s="2588" t="s">
        <v>2140</v>
      </c>
      <c r="R398" s="2587"/>
      <c r="S398" s="2045"/>
    </row>
    <row r="399" spans="1:32" ht="15" customHeight="1">
      <c r="A399" s="2045"/>
      <c r="B399" s="663"/>
      <c r="C399" s="20" t="s">
        <v>78</v>
      </c>
      <c r="D399" s="70"/>
      <c r="E399" s="70"/>
      <c r="F399" s="70"/>
      <c r="G399" s="70"/>
      <c r="H399" s="70"/>
      <c r="I399" s="70"/>
      <c r="J399" s="70"/>
      <c r="K399" s="70"/>
      <c r="L399" s="70"/>
      <c r="M399" s="70"/>
      <c r="N399" s="2396"/>
      <c r="Q399" s="2588" t="s">
        <v>2140</v>
      </c>
      <c r="R399" s="2587"/>
      <c r="S399" s="2045"/>
    </row>
    <row r="400" spans="1:32" ht="15" customHeight="1">
      <c r="A400" s="2045"/>
      <c r="B400" s="663"/>
      <c r="C400" s="20" t="s">
        <v>86</v>
      </c>
      <c r="D400" s="70"/>
      <c r="E400" s="70"/>
      <c r="F400" s="70"/>
      <c r="G400" s="70"/>
      <c r="H400" s="70"/>
      <c r="I400" s="70"/>
      <c r="J400" s="70"/>
      <c r="K400" s="70"/>
      <c r="L400" s="70"/>
      <c r="M400" s="70"/>
      <c r="N400" s="2396"/>
      <c r="Q400" s="2588" t="s">
        <v>2140</v>
      </c>
      <c r="R400" s="2587"/>
      <c r="S400" s="2045"/>
    </row>
    <row r="401" spans="1:21" ht="15" customHeight="1">
      <c r="A401" s="2045"/>
      <c r="B401" s="663"/>
      <c r="C401" s="20" t="s">
        <v>96</v>
      </c>
      <c r="D401" s="70"/>
      <c r="E401" s="70"/>
      <c r="F401" s="70"/>
      <c r="G401" s="70"/>
      <c r="H401" s="70"/>
      <c r="I401" s="70"/>
      <c r="J401" s="70"/>
      <c r="K401" s="70"/>
      <c r="L401" s="70"/>
      <c r="M401" s="70"/>
      <c r="N401" s="2396"/>
      <c r="Q401" s="2588" t="s">
        <v>2140</v>
      </c>
      <c r="R401" s="2587"/>
      <c r="S401" s="2045"/>
    </row>
    <row r="402" spans="1:21" ht="15" customHeight="1">
      <c r="A402" s="2045"/>
      <c r="B402" s="663"/>
      <c r="C402" s="20" t="s">
        <v>166</v>
      </c>
      <c r="D402" s="70"/>
      <c r="E402" s="70"/>
      <c r="F402" s="70"/>
      <c r="G402" s="70"/>
      <c r="H402" s="70"/>
      <c r="I402" s="70"/>
      <c r="J402" s="70"/>
      <c r="K402" s="70"/>
      <c r="L402" s="70"/>
      <c r="M402" s="70"/>
      <c r="N402" s="2396"/>
      <c r="Q402" s="2588" t="s">
        <v>2140</v>
      </c>
      <c r="R402" s="2587"/>
      <c r="S402" s="2045"/>
    </row>
    <row r="403" spans="1:21" ht="15" customHeight="1">
      <c r="A403" s="2045"/>
      <c r="B403" s="663"/>
      <c r="C403" s="20" t="s">
        <v>174</v>
      </c>
      <c r="D403" s="70"/>
      <c r="E403" s="70"/>
      <c r="F403" s="70"/>
      <c r="G403" s="70"/>
      <c r="H403" s="70"/>
      <c r="I403" s="70"/>
      <c r="J403" s="70"/>
      <c r="K403" s="70"/>
      <c r="L403" s="70"/>
      <c r="M403" s="70"/>
      <c r="N403" s="2396"/>
      <c r="Q403" s="2588" t="s">
        <v>2140</v>
      </c>
      <c r="R403" s="2587"/>
      <c r="S403" s="2045"/>
    </row>
    <row r="404" spans="1:21" ht="15" customHeight="1">
      <c r="A404" s="2045"/>
      <c r="B404" s="663"/>
      <c r="C404" s="20" t="s">
        <v>182</v>
      </c>
      <c r="D404" s="70"/>
      <c r="E404" s="70"/>
      <c r="F404" s="70"/>
      <c r="G404" s="70"/>
      <c r="H404" s="70"/>
      <c r="I404" s="70"/>
      <c r="J404" s="70"/>
      <c r="K404" s="70"/>
      <c r="L404" s="70"/>
      <c r="M404" s="70"/>
      <c r="N404" s="2396"/>
      <c r="Q404" s="2588" t="s">
        <v>2140</v>
      </c>
      <c r="R404" s="2587"/>
      <c r="S404" s="2045"/>
    </row>
    <row r="405" spans="1:21" ht="15" customHeight="1">
      <c r="A405" s="2045"/>
      <c r="B405" s="674" t="s">
        <v>1954</v>
      </c>
      <c r="C405" s="62"/>
      <c r="D405" s="37"/>
      <c r="E405" s="2307"/>
      <c r="F405" s="29"/>
      <c r="G405" s="2307"/>
      <c r="H405" s="2307"/>
      <c r="I405" s="18"/>
      <c r="J405" s="39"/>
      <c r="K405" s="2307"/>
      <c r="L405" s="2307"/>
      <c r="M405" s="2307"/>
      <c r="N405" s="2308"/>
      <c r="Q405" s="2586" t="s">
        <v>2139</v>
      </c>
      <c r="R405" s="2586"/>
      <c r="S405" s="2586"/>
      <c r="T405" s="2586"/>
      <c r="U405" s="2045"/>
    </row>
    <row r="406" spans="1:21" ht="15" customHeight="1">
      <c r="A406" s="2045"/>
      <c r="B406" s="663"/>
      <c r="C406" s="20" t="s">
        <v>32</v>
      </c>
      <c r="D406" s="70"/>
      <c r="E406" s="70"/>
      <c r="F406" s="70"/>
      <c r="G406" s="70"/>
      <c r="H406" s="70"/>
      <c r="I406" s="70"/>
      <c r="J406" s="70"/>
      <c r="K406" s="70"/>
      <c r="L406" s="70"/>
      <c r="M406" s="70"/>
      <c r="N406" s="2396"/>
      <c r="Q406" s="2586" t="s">
        <v>2139</v>
      </c>
      <c r="R406" s="2586"/>
      <c r="S406" s="2586"/>
      <c r="T406" s="2586"/>
      <c r="U406" s="2045"/>
    </row>
    <row r="407" spans="1:21" ht="15" customHeight="1">
      <c r="A407" s="2045"/>
      <c r="B407" s="663"/>
      <c r="C407" s="20" t="s">
        <v>42</v>
      </c>
      <c r="D407" s="70"/>
      <c r="E407" s="70"/>
      <c r="F407" s="70"/>
      <c r="G407" s="70"/>
      <c r="H407" s="70"/>
      <c r="I407" s="70"/>
      <c r="J407" s="70"/>
      <c r="K407" s="70"/>
      <c r="L407" s="70"/>
      <c r="M407" s="70"/>
      <c r="N407" s="2396"/>
      <c r="Q407" s="2586" t="s">
        <v>2139</v>
      </c>
      <c r="R407" s="2586"/>
      <c r="S407" s="2586"/>
      <c r="T407" s="2586"/>
      <c r="U407" s="2045"/>
    </row>
    <row r="408" spans="1:21" ht="15" customHeight="1">
      <c r="A408" s="2045"/>
      <c r="B408" s="663"/>
      <c r="C408" s="20" t="s">
        <v>52</v>
      </c>
      <c r="D408" s="70"/>
      <c r="E408" s="70"/>
      <c r="F408" s="70"/>
      <c r="G408" s="70"/>
      <c r="H408" s="70"/>
      <c r="I408" s="70"/>
      <c r="J408" s="70"/>
      <c r="K408" s="70"/>
      <c r="L408" s="70"/>
      <c r="M408" s="70"/>
      <c r="N408" s="2396"/>
      <c r="Q408" s="2588" t="s">
        <v>2140</v>
      </c>
      <c r="R408" s="2587"/>
      <c r="S408" s="2045"/>
    </row>
    <row r="409" spans="1:21" ht="15" customHeight="1">
      <c r="B409" s="2047"/>
      <c r="C409" s="20" t="s">
        <v>61</v>
      </c>
      <c r="D409" s="70"/>
      <c r="E409" s="70"/>
      <c r="F409" s="70"/>
      <c r="G409" s="70"/>
      <c r="H409" s="70"/>
      <c r="I409" s="70"/>
      <c r="J409" s="70"/>
      <c r="K409" s="70"/>
      <c r="L409" s="70"/>
      <c r="M409" s="70"/>
      <c r="N409" s="2396"/>
      <c r="Q409" s="2588" t="s">
        <v>2140</v>
      </c>
      <c r="R409" s="2587"/>
      <c r="S409" s="2045"/>
    </row>
    <row r="410" spans="1:21" ht="15" customHeight="1">
      <c r="B410" s="2047"/>
      <c r="C410" s="20" t="s">
        <v>69</v>
      </c>
      <c r="D410" s="70"/>
      <c r="E410" s="70"/>
      <c r="F410" s="70"/>
      <c r="G410" s="70"/>
      <c r="H410" s="70"/>
      <c r="I410" s="70"/>
      <c r="J410" s="70"/>
      <c r="K410" s="70"/>
      <c r="L410" s="70"/>
      <c r="M410" s="70"/>
      <c r="N410" s="2396"/>
      <c r="Q410" s="2588" t="s">
        <v>2140</v>
      </c>
      <c r="R410" s="2587"/>
      <c r="S410" s="2045"/>
    </row>
    <row r="411" spans="1:21" ht="15" customHeight="1">
      <c r="B411" s="2047"/>
      <c r="C411" s="20" t="s">
        <v>78</v>
      </c>
      <c r="D411" s="70"/>
      <c r="E411" s="70"/>
      <c r="F411" s="70"/>
      <c r="G411" s="70"/>
      <c r="H411" s="70"/>
      <c r="I411" s="70"/>
      <c r="J411" s="70"/>
      <c r="K411" s="70"/>
      <c r="L411" s="70"/>
      <c r="M411" s="70"/>
      <c r="N411" s="2396"/>
      <c r="Q411" s="2588" t="s">
        <v>2140</v>
      </c>
      <c r="R411" s="2587"/>
      <c r="S411" s="2045"/>
    </row>
    <row r="412" spans="1:21" ht="15" customHeight="1">
      <c r="B412" s="2047"/>
      <c r="C412" s="20" t="s">
        <v>86</v>
      </c>
      <c r="D412" s="70"/>
      <c r="E412" s="70"/>
      <c r="F412" s="70"/>
      <c r="G412" s="70"/>
      <c r="H412" s="70"/>
      <c r="I412" s="70"/>
      <c r="J412" s="70"/>
      <c r="K412" s="70"/>
      <c r="L412" s="70"/>
      <c r="M412" s="70"/>
      <c r="N412" s="2396"/>
      <c r="Q412" s="2588" t="s">
        <v>2140</v>
      </c>
      <c r="R412" s="2587"/>
      <c r="S412" s="2045"/>
    </row>
    <row r="413" spans="1:21" ht="15" customHeight="1">
      <c r="B413" s="2047"/>
      <c r="C413" s="20" t="s">
        <v>96</v>
      </c>
      <c r="D413" s="70"/>
      <c r="E413" s="70"/>
      <c r="F413" s="70"/>
      <c r="G413" s="70"/>
      <c r="H413" s="70"/>
      <c r="I413" s="70"/>
      <c r="J413" s="70"/>
      <c r="K413" s="70"/>
      <c r="L413" s="70"/>
      <c r="M413" s="70"/>
      <c r="N413" s="2396"/>
      <c r="Q413" s="2588" t="s">
        <v>2140</v>
      </c>
      <c r="R413" s="2587"/>
      <c r="S413" s="2045"/>
    </row>
    <row r="414" spans="1:21" ht="15" customHeight="1">
      <c r="B414" s="2047"/>
      <c r="C414" s="20" t="s">
        <v>166</v>
      </c>
      <c r="D414" s="70"/>
      <c r="E414" s="70"/>
      <c r="F414" s="70"/>
      <c r="G414" s="70"/>
      <c r="H414" s="70"/>
      <c r="I414" s="70"/>
      <c r="J414" s="70"/>
      <c r="K414" s="70"/>
      <c r="L414" s="70"/>
      <c r="M414" s="70"/>
      <c r="N414" s="2396"/>
      <c r="Q414" s="2588" t="s">
        <v>2140</v>
      </c>
      <c r="R414" s="2587"/>
      <c r="S414" s="2045"/>
    </row>
    <row r="415" spans="1:21" ht="15" customHeight="1">
      <c r="B415" s="2047"/>
      <c r="C415" s="20" t="s">
        <v>174</v>
      </c>
      <c r="D415" s="70"/>
      <c r="E415" s="70"/>
      <c r="F415" s="70"/>
      <c r="G415" s="70"/>
      <c r="H415" s="70"/>
      <c r="I415" s="70"/>
      <c r="J415" s="70"/>
      <c r="K415" s="70"/>
      <c r="L415" s="70"/>
      <c r="M415" s="70"/>
      <c r="N415" s="2396"/>
      <c r="Q415" s="2588" t="s">
        <v>2140</v>
      </c>
      <c r="R415" s="2587"/>
      <c r="S415" s="2045"/>
    </row>
    <row r="416" spans="1:21" ht="15" customHeight="1">
      <c r="B416" s="2047"/>
      <c r="C416" s="20" t="s">
        <v>182</v>
      </c>
      <c r="D416" s="70"/>
      <c r="E416" s="70"/>
      <c r="F416" s="70"/>
      <c r="G416" s="70"/>
      <c r="H416" s="70"/>
      <c r="I416" s="70"/>
      <c r="J416" s="70"/>
      <c r="K416" s="70"/>
      <c r="L416" s="70"/>
      <c r="M416" s="70"/>
      <c r="N416" s="2396"/>
      <c r="Q416" s="2588" t="s">
        <v>2140</v>
      </c>
      <c r="R416" s="2587"/>
      <c r="S416" s="2045"/>
    </row>
    <row r="417" spans="2:19" ht="15" customHeight="1">
      <c r="B417" s="675" t="s">
        <v>1955</v>
      </c>
      <c r="C417" s="61"/>
      <c r="D417" s="173"/>
      <c r="E417" s="173"/>
      <c r="F417" s="173"/>
      <c r="G417" s="173"/>
      <c r="H417" s="173"/>
      <c r="I417" s="173"/>
      <c r="J417" s="173"/>
      <c r="K417" s="173"/>
      <c r="L417" s="173"/>
      <c r="M417" s="173"/>
      <c r="N417" s="2317"/>
      <c r="Q417" s="2588" t="s">
        <v>2140</v>
      </c>
      <c r="R417" s="2587"/>
      <c r="S417" s="2045"/>
    </row>
    <row r="418" spans="2:19" ht="15" customHeight="1">
      <c r="B418" s="2047"/>
      <c r="C418" s="21" t="s">
        <v>32</v>
      </c>
      <c r="D418" s="70"/>
      <c r="E418" s="70"/>
      <c r="F418" s="70"/>
      <c r="G418" s="70"/>
      <c r="H418" s="70"/>
      <c r="I418" s="70"/>
      <c r="J418" s="70"/>
      <c r="K418" s="70"/>
      <c r="L418" s="70"/>
      <c r="M418" s="70"/>
      <c r="N418" s="2396"/>
      <c r="Q418" s="2588" t="s">
        <v>2140</v>
      </c>
      <c r="R418" s="2587"/>
      <c r="S418" s="2045"/>
    </row>
    <row r="419" spans="2:19" ht="15" customHeight="1">
      <c r="B419" s="2047"/>
      <c r="C419" s="21" t="s">
        <v>42</v>
      </c>
      <c r="D419" s="70"/>
      <c r="E419" s="70"/>
      <c r="F419" s="70"/>
      <c r="G419" s="70"/>
      <c r="H419" s="70"/>
      <c r="I419" s="70"/>
      <c r="J419" s="70"/>
      <c r="K419" s="70"/>
      <c r="L419" s="70"/>
      <c r="M419" s="70"/>
      <c r="N419" s="2396"/>
      <c r="Q419" s="2588" t="s">
        <v>2140</v>
      </c>
      <c r="R419" s="2587"/>
      <c r="S419" s="2045"/>
    </row>
    <row r="420" spans="2:19" ht="15" customHeight="1">
      <c r="B420" s="2047"/>
      <c r="C420" s="21" t="s">
        <v>52</v>
      </c>
      <c r="D420" s="70"/>
      <c r="E420" s="70"/>
      <c r="F420" s="70"/>
      <c r="G420" s="70"/>
      <c r="H420" s="70"/>
      <c r="I420" s="70"/>
      <c r="J420" s="70"/>
      <c r="K420" s="70"/>
      <c r="L420" s="70"/>
      <c r="M420" s="70"/>
      <c r="N420" s="2396"/>
      <c r="Q420" s="2588" t="s">
        <v>2140</v>
      </c>
      <c r="R420" s="2587"/>
      <c r="S420" s="2045"/>
    </row>
    <row r="421" spans="2:19" ht="15" customHeight="1">
      <c r="B421" s="2047"/>
      <c r="C421" s="21" t="s">
        <v>61</v>
      </c>
      <c r="D421" s="70"/>
      <c r="E421" s="70"/>
      <c r="F421" s="70"/>
      <c r="G421" s="70"/>
      <c r="H421" s="70"/>
      <c r="I421" s="70"/>
      <c r="J421" s="70"/>
      <c r="K421" s="70"/>
      <c r="L421" s="70"/>
      <c r="M421" s="70"/>
      <c r="N421" s="2396"/>
      <c r="Q421" s="2588" t="s">
        <v>2140</v>
      </c>
      <c r="R421" s="2587"/>
      <c r="S421" s="2045"/>
    </row>
    <row r="422" spans="2:19" ht="15" customHeight="1">
      <c r="B422" s="2047"/>
      <c r="C422" s="21" t="s">
        <v>69</v>
      </c>
      <c r="D422" s="70"/>
      <c r="E422" s="70"/>
      <c r="F422" s="70"/>
      <c r="G422" s="70"/>
      <c r="H422" s="70"/>
      <c r="I422" s="70"/>
      <c r="J422" s="70"/>
      <c r="K422" s="70"/>
      <c r="L422" s="70"/>
      <c r="M422" s="70"/>
      <c r="N422" s="2396"/>
      <c r="Q422" s="2588" t="s">
        <v>2140</v>
      </c>
      <c r="R422" s="2587"/>
      <c r="S422" s="2045"/>
    </row>
    <row r="423" spans="2:19" ht="15" customHeight="1">
      <c r="B423" s="2047"/>
      <c r="C423" s="21" t="s">
        <v>78</v>
      </c>
      <c r="D423" s="70"/>
      <c r="E423" s="70"/>
      <c r="F423" s="70"/>
      <c r="G423" s="70"/>
      <c r="H423" s="70"/>
      <c r="I423" s="70"/>
      <c r="J423" s="70"/>
      <c r="K423" s="70"/>
      <c r="L423" s="70"/>
      <c r="M423" s="70"/>
      <c r="N423" s="2396"/>
      <c r="Q423" s="2588" t="s">
        <v>2140</v>
      </c>
      <c r="R423" s="2587"/>
      <c r="S423" s="2045"/>
    </row>
    <row r="424" spans="2:19" ht="15" customHeight="1">
      <c r="B424" s="2047"/>
      <c r="C424" s="21" t="s">
        <v>86</v>
      </c>
      <c r="D424" s="70"/>
      <c r="E424" s="70"/>
      <c r="F424" s="70"/>
      <c r="G424" s="70"/>
      <c r="H424" s="70"/>
      <c r="I424" s="70"/>
      <c r="J424" s="70"/>
      <c r="K424" s="70"/>
      <c r="L424" s="70"/>
      <c r="M424" s="70"/>
      <c r="N424" s="2396"/>
      <c r="Q424" s="2588" t="s">
        <v>2140</v>
      </c>
      <c r="R424" s="2587"/>
      <c r="S424" s="2045"/>
    </row>
    <row r="425" spans="2:19" ht="15" customHeight="1">
      <c r="B425" s="2047"/>
      <c r="C425" s="21" t="s">
        <v>96</v>
      </c>
      <c r="D425" s="70"/>
      <c r="E425" s="70"/>
      <c r="F425" s="70"/>
      <c r="G425" s="70"/>
      <c r="H425" s="70"/>
      <c r="I425" s="70"/>
      <c r="J425" s="70"/>
      <c r="K425" s="70"/>
      <c r="L425" s="70"/>
      <c r="M425" s="70"/>
      <c r="N425" s="2396"/>
      <c r="Q425" s="2588" t="s">
        <v>2140</v>
      </c>
      <c r="R425" s="2587"/>
      <c r="S425" s="2045"/>
    </row>
    <row r="426" spans="2:19" ht="15" customHeight="1">
      <c r="B426" s="2047"/>
      <c r="C426" s="21" t="s">
        <v>166</v>
      </c>
      <c r="D426" s="70"/>
      <c r="E426" s="70"/>
      <c r="F426" s="70"/>
      <c r="G426" s="70"/>
      <c r="H426" s="70"/>
      <c r="I426" s="70"/>
      <c r="J426" s="70"/>
      <c r="K426" s="70"/>
      <c r="L426" s="70"/>
      <c r="M426" s="70"/>
      <c r="N426" s="2396"/>
      <c r="Q426" s="2588" t="s">
        <v>2140</v>
      </c>
      <c r="R426" s="2587"/>
      <c r="S426" s="2045"/>
    </row>
    <row r="427" spans="2:19" ht="15" customHeight="1">
      <c r="B427" s="2047"/>
      <c r="C427" s="21" t="s">
        <v>174</v>
      </c>
      <c r="D427" s="70"/>
      <c r="E427" s="70"/>
      <c r="F427" s="70"/>
      <c r="G427" s="70"/>
      <c r="H427" s="70"/>
      <c r="I427" s="70"/>
      <c r="J427" s="70"/>
      <c r="K427" s="70"/>
      <c r="L427" s="70"/>
      <c r="M427" s="70"/>
      <c r="N427" s="2396"/>
      <c r="Q427" s="2588" t="s">
        <v>2140</v>
      </c>
      <c r="R427" s="2587"/>
      <c r="S427" s="2045"/>
    </row>
    <row r="428" spans="2:19" ht="15" customHeight="1">
      <c r="B428" s="2047"/>
      <c r="C428" s="21" t="s">
        <v>182</v>
      </c>
      <c r="D428" s="70"/>
      <c r="E428" s="70"/>
      <c r="F428" s="70"/>
      <c r="G428" s="70"/>
      <c r="H428" s="70"/>
      <c r="I428" s="70"/>
      <c r="J428" s="70"/>
      <c r="K428" s="70"/>
      <c r="L428" s="70"/>
      <c r="M428" s="70"/>
      <c r="N428" s="2396"/>
      <c r="Q428" s="2588" t="s">
        <v>2140</v>
      </c>
      <c r="R428" s="2587"/>
      <c r="S428" s="2045"/>
    </row>
    <row r="429" spans="2:19" ht="15" customHeight="1">
      <c r="B429" s="675" t="s">
        <v>1956</v>
      </c>
      <c r="C429" s="21"/>
      <c r="D429" s="2050"/>
      <c r="E429" s="173"/>
      <c r="F429" s="173"/>
      <c r="G429" s="173"/>
      <c r="H429" s="173"/>
      <c r="I429" s="173"/>
      <c r="J429" s="173"/>
      <c r="K429" s="173"/>
      <c r="L429" s="173"/>
      <c r="M429" s="173"/>
      <c r="N429" s="2317"/>
      <c r="Q429" s="2588" t="s">
        <v>2140</v>
      </c>
      <c r="R429" s="2587"/>
      <c r="S429" s="2045"/>
    </row>
    <row r="430" spans="2:19" ht="15" customHeight="1">
      <c r="B430" s="2047"/>
      <c r="C430" s="21" t="s">
        <v>32</v>
      </c>
      <c r="D430" s="70"/>
      <c r="E430" s="70"/>
      <c r="F430" s="70"/>
      <c r="G430" s="70"/>
      <c r="H430" s="70"/>
      <c r="I430" s="70"/>
      <c r="J430" s="70"/>
      <c r="K430" s="70"/>
      <c r="L430" s="70"/>
      <c r="M430" s="70"/>
      <c r="N430" s="2396"/>
      <c r="Q430" s="2588" t="s">
        <v>2140</v>
      </c>
      <c r="R430" s="2587"/>
      <c r="S430" s="2045"/>
    </row>
    <row r="431" spans="2:19" ht="15" customHeight="1">
      <c r="B431" s="2047"/>
      <c r="C431" s="21" t="s">
        <v>42</v>
      </c>
      <c r="D431" s="70"/>
      <c r="E431" s="70"/>
      <c r="F431" s="70"/>
      <c r="G431" s="70"/>
      <c r="H431" s="70"/>
      <c r="I431" s="70"/>
      <c r="J431" s="70"/>
      <c r="K431" s="70"/>
      <c r="L431" s="70"/>
      <c r="M431" s="70"/>
      <c r="N431" s="2396"/>
      <c r="Q431" s="2588" t="s">
        <v>2140</v>
      </c>
      <c r="R431" s="2587"/>
      <c r="S431" s="2045"/>
    </row>
    <row r="432" spans="2:19" ht="15" customHeight="1">
      <c r="B432" s="2047"/>
      <c r="C432" s="21" t="s">
        <v>52</v>
      </c>
      <c r="D432" s="70"/>
      <c r="E432" s="70"/>
      <c r="F432" s="70"/>
      <c r="G432" s="70"/>
      <c r="H432" s="70"/>
      <c r="I432" s="70"/>
      <c r="J432" s="70"/>
      <c r="K432" s="70"/>
      <c r="L432" s="70"/>
      <c r="M432" s="70"/>
      <c r="N432" s="2396"/>
      <c r="Q432" s="2588" t="s">
        <v>2140</v>
      </c>
      <c r="R432" s="2587"/>
      <c r="S432" s="2045"/>
    </row>
    <row r="433" spans="2:19" ht="15" customHeight="1">
      <c r="B433" s="2047"/>
      <c r="C433" s="21" t="s">
        <v>61</v>
      </c>
      <c r="D433" s="70"/>
      <c r="E433" s="70"/>
      <c r="F433" s="70"/>
      <c r="G433" s="70"/>
      <c r="H433" s="70"/>
      <c r="I433" s="70"/>
      <c r="J433" s="70"/>
      <c r="K433" s="70"/>
      <c r="L433" s="70"/>
      <c r="M433" s="70"/>
      <c r="N433" s="2396"/>
      <c r="Q433" s="2588" t="s">
        <v>2140</v>
      </c>
      <c r="R433" s="2587"/>
      <c r="S433" s="2045"/>
    </row>
    <row r="434" spans="2:19" ht="15" customHeight="1">
      <c r="B434" s="2047"/>
      <c r="C434" s="21" t="s">
        <v>69</v>
      </c>
      <c r="D434" s="70"/>
      <c r="E434" s="70"/>
      <c r="F434" s="70"/>
      <c r="G434" s="70"/>
      <c r="H434" s="70"/>
      <c r="I434" s="70"/>
      <c r="J434" s="70"/>
      <c r="K434" s="70"/>
      <c r="L434" s="70"/>
      <c r="M434" s="70"/>
      <c r="N434" s="2396"/>
      <c r="Q434" s="2588" t="s">
        <v>2140</v>
      </c>
      <c r="R434" s="2587"/>
      <c r="S434" s="2045"/>
    </row>
    <row r="435" spans="2:19" ht="15" customHeight="1">
      <c r="B435" s="2047"/>
      <c r="C435" s="21" t="s">
        <v>78</v>
      </c>
      <c r="D435" s="70"/>
      <c r="E435" s="70"/>
      <c r="F435" s="70"/>
      <c r="G435" s="70"/>
      <c r="H435" s="70"/>
      <c r="I435" s="70"/>
      <c r="J435" s="70"/>
      <c r="K435" s="70"/>
      <c r="L435" s="70"/>
      <c r="M435" s="70"/>
      <c r="N435" s="2396"/>
      <c r="Q435" s="2588" t="s">
        <v>2140</v>
      </c>
      <c r="R435" s="2587"/>
      <c r="S435" s="2045"/>
    </row>
    <row r="436" spans="2:19" ht="15" customHeight="1">
      <c r="B436" s="2047"/>
      <c r="C436" s="21" t="s">
        <v>86</v>
      </c>
      <c r="D436" s="70"/>
      <c r="E436" s="70"/>
      <c r="F436" s="70"/>
      <c r="G436" s="70"/>
      <c r="H436" s="70"/>
      <c r="I436" s="70"/>
      <c r="J436" s="70"/>
      <c r="K436" s="70"/>
      <c r="L436" s="70"/>
      <c r="M436" s="70"/>
      <c r="N436" s="2396"/>
      <c r="Q436" s="2588" t="s">
        <v>2140</v>
      </c>
      <c r="R436" s="2587"/>
      <c r="S436" s="2045"/>
    </row>
    <row r="437" spans="2:19" ht="15" customHeight="1">
      <c r="B437" s="2047"/>
      <c r="C437" s="21" t="s">
        <v>96</v>
      </c>
      <c r="D437" s="70"/>
      <c r="E437" s="70"/>
      <c r="F437" s="70"/>
      <c r="G437" s="70"/>
      <c r="H437" s="70"/>
      <c r="I437" s="70"/>
      <c r="J437" s="70"/>
      <c r="K437" s="70"/>
      <c r="L437" s="70"/>
      <c r="M437" s="70"/>
      <c r="N437" s="2396"/>
      <c r="Q437" s="2588" t="s">
        <v>2140</v>
      </c>
      <c r="R437" s="2587"/>
      <c r="S437" s="2045"/>
    </row>
    <row r="438" spans="2:19" ht="15" customHeight="1">
      <c r="B438" s="2047"/>
      <c r="C438" s="21" t="s">
        <v>166</v>
      </c>
      <c r="D438" s="70"/>
      <c r="E438" s="70"/>
      <c r="F438" s="70"/>
      <c r="G438" s="70"/>
      <c r="H438" s="70"/>
      <c r="I438" s="70"/>
      <c r="J438" s="70"/>
      <c r="K438" s="70"/>
      <c r="L438" s="70"/>
      <c r="M438" s="70"/>
      <c r="N438" s="2396"/>
      <c r="Q438" s="2588" t="s">
        <v>2140</v>
      </c>
      <c r="R438" s="2587"/>
      <c r="S438" s="2045"/>
    </row>
    <row r="439" spans="2:19" ht="15" customHeight="1">
      <c r="B439" s="2047"/>
      <c r="C439" s="21" t="s">
        <v>174</v>
      </c>
      <c r="D439" s="70"/>
      <c r="E439" s="70"/>
      <c r="F439" s="70"/>
      <c r="G439" s="70"/>
      <c r="H439" s="70"/>
      <c r="I439" s="70"/>
      <c r="J439" s="70"/>
      <c r="K439" s="70"/>
      <c r="L439" s="70"/>
      <c r="M439" s="70"/>
      <c r="N439" s="2396"/>
      <c r="Q439" s="2588" t="s">
        <v>2140</v>
      </c>
      <c r="R439" s="2587"/>
      <c r="S439" s="2045"/>
    </row>
    <row r="440" spans="2:19" ht="15" customHeight="1">
      <c r="B440" s="2047"/>
      <c r="C440" s="21" t="s">
        <v>182</v>
      </c>
      <c r="D440" s="70"/>
      <c r="E440" s="70"/>
      <c r="F440" s="70"/>
      <c r="G440" s="70"/>
      <c r="H440" s="70"/>
      <c r="I440" s="70"/>
      <c r="J440" s="70"/>
      <c r="K440" s="70"/>
      <c r="L440" s="70"/>
      <c r="M440" s="70"/>
      <c r="N440" s="2396"/>
      <c r="Q440" s="2588" t="s">
        <v>2140</v>
      </c>
      <c r="R440" s="2587"/>
      <c r="S440" s="2045"/>
    </row>
    <row r="441" spans="2:19" ht="15" customHeight="1">
      <c r="B441" s="676" t="s">
        <v>1957</v>
      </c>
      <c r="C441" s="173"/>
      <c r="D441" s="173"/>
      <c r="E441" s="173"/>
      <c r="F441" s="173"/>
      <c r="G441" s="173"/>
      <c r="H441" s="173"/>
      <c r="I441" s="173"/>
      <c r="J441" s="173"/>
      <c r="K441" s="173"/>
      <c r="L441" s="173"/>
      <c r="M441" s="173"/>
      <c r="N441" s="2317"/>
      <c r="Q441" s="2588" t="s">
        <v>2140</v>
      </c>
      <c r="R441" s="2587"/>
      <c r="S441" s="2045"/>
    </row>
    <row r="442" spans="2:19" ht="15" customHeight="1">
      <c r="B442" s="2047"/>
      <c r="C442" s="2051" t="s">
        <v>32</v>
      </c>
      <c r="D442" s="70"/>
      <c r="E442" s="70"/>
      <c r="F442" s="70"/>
      <c r="G442" s="70"/>
      <c r="H442" s="70"/>
      <c r="I442" s="70"/>
      <c r="J442" s="70"/>
      <c r="K442" s="70"/>
      <c r="L442" s="70"/>
      <c r="M442" s="70"/>
      <c r="N442" s="2396"/>
      <c r="Q442" s="2588" t="s">
        <v>2140</v>
      </c>
      <c r="R442" s="2587"/>
      <c r="S442" s="2045"/>
    </row>
    <row r="443" spans="2:19" ht="15" customHeight="1">
      <c r="B443" s="2047"/>
      <c r="C443" s="2051" t="s">
        <v>42</v>
      </c>
      <c r="D443" s="70"/>
      <c r="E443" s="70"/>
      <c r="F443" s="70"/>
      <c r="G443" s="70"/>
      <c r="H443" s="70"/>
      <c r="I443" s="70"/>
      <c r="J443" s="70"/>
      <c r="K443" s="70"/>
      <c r="L443" s="70"/>
      <c r="M443" s="70"/>
      <c r="N443" s="2396"/>
      <c r="Q443" s="2588" t="s">
        <v>2140</v>
      </c>
      <c r="R443" s="2587"/>
      <c r="S443" s="2045"/>
    </row>
    <row r="444" spans="2:19" ht="15" customHeight="1">
      <c r="B444" s="2047"/>
      <c r="C444" s="2051" t="s">
        <v>52</v>
      </c>
      <c r="D444" s="70"/>
      <c r="E444" s="70"/>
      <c r="F444" s="70"/>
      <c r="G444" s="70"/>
      <c r="H444" s="70"/>
      <c r="I444" s="70"/>
      <c r="J444" s="70"/>
      <c r="K444" s="70"/>
      <c r="L444" s="70"/>
      <c r="M444" s="70"/>
      <c r="N444" s="2396"/>
      <c r="Q444" s="2588" t="s">
        <v>2140</v>
      </c>
      <c r="R444" s="2587"/>
      <c r="S444" s="2045"/>
    </row>
    <row r="445" spans="2:19" ht="15" customHeight="1">
      <c r="B445" s="2047"/>
      <c r="C445" s="2051" t="s">
        <v>61</v>
      </c>
      <c r="D445" s="70"/>
      <c r="E445" s="70"/>
      <c r="F445" s="70"/>
      <c r="G445" s="70"/>
      <c r="H445" s="70"/>
      <c r="I445" s="70"/>
      <c r="J445" s="70"/>
      <c r="K445" s="70"/>
      <c r="L445" s="70"/>
      <c r="M445" s="70"/>
      <c r="N445" s="2396"/>
      <c r="Q445" s="2588" t="s">
        <v>2140</v>
      </c>
      <c r="R445" s="2587"/>
      <c r="S445" s="2045"/>
    </row>
    <row r="446" spans="2:19" ht="15" customHeight="1">
      <c r="B446" s="2047"/>
      <c r="C446" s="2051" t="s">
        <v>69</v>
      </c>
      <c r="D446" s="70"/>
      <c r="E446" s="70"/>
      <c r="F446" s="70"/>
      <c r="G446" s="70"/>
      <c r="H446" s="70"/>
      <c r="I446" s="70"/>
      <c r="J446" s="70"/>
      <c r="K446" s="70"/>
      <c r="L446" s="70"/>
      <c r="M446" s="70"/>
      <c r="N446" s="2396"/>
      <c r="Q446" s="2588" t="s">
        <v>2140</v>
      </c>
      <c r="R446" s="2587"/>
      <c r="S446" s="2045"/>
    </row>
    <row r="447" spans="2:19" ht="15" customHeight="1">
      <c r="B447" s="2047"/>
      <c r="C447" s="2051" t="s">
        <v>78</v>
      </c>
      <c r="D447" s="70"/>
      <c r="E447" s="70"/>
      <c r="F447" s="70"/>
      <c r="G447" s="70"/>
      <c r="H447" s="70"/>
      <c r="I447" s="70"/>
      <c r="J447" s="70"/>
      <c r="K447" s="70"/>
      <c r="L447" s="70"/>
      <c r="M447" s="70"/>
      <c r="N447" s="2396"/>
      <c r="Q447" s="2588" t="s">
        <v>2140</v>
      </c>
      <c r="R447" s="2587"/>
      <c r="S447" s="2045"/>
    </row>
    <row r="448" spans="2:19" ht="15" customHeight="1">
      <c r="B448" s="2047"/>
      <c r="C448" s="2051" t="s">
        <v>86</v>
      </c>
      <c r="D448" s="70"/>
      <c r="E448" s="70"/>
      <c r="F448" s="70"/>
      <c r="G448" s="70"/>
      <c r="H448" s="70"/>
      <c r="I448" s="70"/>
      <c r="J448" s="70"/>
      <c r="K448" s="70"/>
      <c r="L448" s="70"/>
      <c r="M448" s="70"/>
      <c r="N448" s="2396"/>
      <c r="Q448" s="2588" t="s">
        <v>2140</v>
      </c>
      <c r="R448" s="2587"/>
      <c r="S448" s="2045"/>
    </row>
    <row r="449" spans="2:19" ht="15" customHeight="1">
      <c r="B449" s="2047"/>
      <c r="C449" s="2051" t="s">
        <v>96</v>
      </c>
      <c r="D449" s="70"/>
      <c r="E449" s="70"/>
      <c r="F449" s="70"/>
      <c r="G449" s="70"/>
      <c r="H449" s="70"/>
      <c r="I449" s="70"/>
      <c r="J449" s="70"/>
      <c r="K449" s="70"/>
      <c r="L449" s="70"/>
      <c r="M449" s="70"/>
      <c r="N449" s="2396"/>
      <c r="Q449" s="2588" t="s">
        <v>2140</v>
      </c>
      <c r="R449" s="2587"/>
      <c r="S449" s="2045"/>
    </row>
    <row r="450" spans="2:19" ht="15" customHeight="1">
      <c r="B450" s="2047"/>
      <c r="C450" s="2051" t="s">
        <v>166</v>
      </c>
      <c r="D450" s="70"/>
      <c r="E450" s="70"/>
      <c r="F450" s="70"/>
      <c r="G450" s="70"/>
      <c r="H450" s="70"/>
      <c r="I450" s="70"/>
      <c r="J450" s="70"/>
      <c r="K450" s="70"/>
      <c r="L450" s="70"/>
      <c r="M450" s="70"/>
      <c r="N450" s="2396"/>
      <c r="Q450" s="2588" t="s">
        <v>2140</v>
      </c>
      <c r="R450" s="2587"/>
      <c r="S450" s="2045"/>
    </row>
    <row r="451" spans="2:19" ht="15" customHeight="1">
      <c r="B451" s="2047"/>
      <c r="C451" s="2051" t="s">
        <v>174</v>
      </c>
      <c r="D451" s="70"/>
      <c r="E451" s="70"/>
      <c r="F451" s="70"/>
      <c r="G451" s="70"/>
      <c r="H451" s="70"/>
      <c r="I451" s="70"/>
      <c r="J451" s="70"/>
      <c r="K451" s="70"/>
      <c r="L451" s="70"/>
      <c r="M451" s="70"/>
      <c r="N451" s="2396"/>
      <c r="Q451" s="2588" t="s">
        <v>2140</v>
      </c>
      <c r="R451" s="2587"/>
      <c r="S451" s="2045"/>
    </row>
    <row r="452" spans="2:19" ht="15" customHeight="1">
      <c r="B452" s="2047"/>
      <c r="C452" s="2051" t="s">
        <v>182</v>
      </c>
      <c r="D452" s="70"/>
      <c r="E452" s="70"/>
      <c r="F452" s="70"/>
      <c r="G452" s="70"/>
      <c r="H452" s="70"/>
      <c r="I452" s="70"/>
      <c r="J452" s="70"/>
      <c r="K452" s="70"/>
      <c r="L452" s="70"/>
      <c r="M452" s="70"/>
      <c r="N452" s="2396"/>
      <c r="Q452" s="2588" t="s">
        <v>2140</v>
      </c>
      <c r="R452" s="2587"/>
      <c r="S452" s="2045"/>
    </row>
    <row r="453" spans="2:19" ht="15" customHeight="1">
      <c r="B453" s="676" t="s">
        <v>1957</v>
      </c>
      <c r="C453" s="2051"/>
      <c r="D453" s="173"/>
      <c r="E453" s="173"/>
      <c r="F453" s="173"/>
      <c r="G453" s="173"/>
      <c r="H453" s="173"/>
      <c r="I453" s="173"/>
      <c r="J453" s="173"/>
      <c r="K453" s="173"/>
      <c r="L453" s="173"/>
      <c r="M453" s="173"/>
      <c r="N453" s="2317"/>
      <c r="Q453" s="2588" t="s">
        <v>2140</v>
      </c>
      <c r="R453" s="2587"/>
      <c r="S453" s="2045"/>
    </row>
    <row r="454" spans="2:19" ht="15" customHeight="1">
      <c r="B454" s="2047"/>
      <c r="C454" s="2051" t="s">
        <v>32</v>
      </c>
      <c r="D454" s="70"/>
      <c r="E454" s="70"/>
      <c r="F454" s="70"/>
      <c r="G454" s="70"/>
      <c r="H454" s="70"/>
      <c r="I454" s="70"/>
      <c r="J454" s="70"/>
      <c r="K454" s="70"/>
      <c r="L454" s="70"/>
      <c r="M454" s="70"/>
      <c r="N454" s="2396"/>
      <c r="Q454" s="2588" t="s">
        <v>2140</v>
      </c>
      <c r="R454" s="2587"/>
      <c r="S454" s="2045"/>
    </row>
    <row r="455" spans="2:19" ht="15" customHeight="1">
      <c r="B455" s="2047"/>
      <c r="C455" s="2051" t="s">
        <v>42</v>
      </c>
      <c r="D455" s="70"/>
      <c r="E455" s="70"/>
      <c r="F455" s="70"/>
      <c r="G455" s="70"/>
      <c r="H455" s="70"/>
      <c r="I455" s="70"/>
      <c r="J455" s="70"/>
      <c r="K455" s="70"/>
      <c r="L455" s="70"/>
      <c r="M455" s="70"/>
      <c r="N455" s="2396"/>
      <c r="Q455" s="2588" t="s">
        <v>2140</v>
      </c>
      <c r="R455" s="2587"/>
      <c r="S455" s="2045"/>
    </row>
    <row r="456" spans="2:19" ht="15" customHeight="1">
      <c r="B456" s="2047"/>
      <c r="C456" s="2051" t="s">
        <v>52</v>
      </c>
      <c r="D456" s="70"/>
      <c r="E456" s="70"/>
      <c r="F456" s="70"/>
      <c r="G456" s="70"/>
      <c r="H456" s="70"/>
      <c r="I456" s="70"/>
      <c r="J456" s="70"/>
      <c r="K456" s="70"/>
      <c r="L456" s="70"/>
      <c r="M456" s="70"/>
      <c r="N456" s="2396"/>
      <c r="Q456" s="2588" t="s">
        <v>2140</v>
      </c>
      <c r="R456" s="2587"/>
      <c r="S456" s="2045"/>
    </row>
    <row r="457" spans="2:19" ht="15" customHeight="1">
      <c r="B457" s="2047"/>
      <c r="C457" s="2051" t="s">
        <v>61</v>
      </c>
      <c r="D457" s="70"/>
      <c r="E457" s="70"/>
      <c r="F457" s="70"/>
      <c r="G457" s="70"/>
      <c r="H457" s="70"/>
      <c r="I457" s="70"/>
      <c r="J457" s="70"/>
      <c r="K457" s="70"/>
      <c r="L457" s="70"/>
      <c r="M457" s="70"/>
      <c r="N457" s="2396"/>
      <c r="Q457" s="2588" t="s">
        <v>2140</v>
      </c>
      <c r="R457" s="2587"/>
      <c r="S457" s="2045"/>
    </row>
    <row r="458" spans="2:19" ht="15" customHeight="1">
      <c r="B458" s="2047"/>
      <c r="C458" s="2051" t="s">
        <v>69</v>
      </c>
      <c r="D458" s="70"/>
      <c r="E458" s="70"/>
      <c r="F458" s="70"/>
      <c r="G458" s="70"/>
      <c r="H458" s="70"/>
      <c r="I458" s="70"/>
      <c r="J458" s="70"/>
      <c r="K458" s="70"/>
      <c r="L458" s="70"/>
      <c r="M458" s="70"/>
      <c r="N458" s="2396"/>
      <c r="Q458" s="2588" t="s">
        <v>2140</v>
      </c>
      <c r="R458" s="2587"/>
      <c r="S458" s="2045"/>
    </row>
    <row r="459" spans="2:19" ht="15" customHeight="1">
      <c r="B459" s="2047"/>
      <c r="C459" s="2051" t="s">
        <v>78</v>
      </c>
      <c r="D459" s="70"/>
      <c r="E459" s="70"/>
      <c r="F459" s="70"/>
      <c r="G459" s="70"/>
      <c r="H459" s="70"/>
      <c r="I459" s="70"/>
      <c r="J459" s="70"/>
      <c r="K459" s="70"/>
      <c r="L459" s="70"/>
      <c r="M459" s="70"/>
      <c r="N459" s="2396"/>
      <c r="Q459" s="2588" t="s">
        <v>2140</v>
      </c>
      <c r="R459" s="2587"/>
      <c r="S459" s="2045"/>
    </row>
    <row r="460" spans="2:19" ht="15" customHeight="1">
      <c r="B460" s="2047"/>
      <c r="C460" s="2051" t="s">
        <v>86</v>
      </c>
      <c r="D460" s="70"/>
      <c r="E460" s="70"/>
      <c r="F460" s="70"/>
      <c r="G460" s="70"/>
      <c r="H460" s="70"/>
      <c r="I460" s="70"/>
      <c r="J460" s="70"/>
      <c r="K460" s="70"/>
      <c r="L460" s="70"/>
      <c r="M460" s="70"/>
      <c r="N460" s="2396"/>
      <c r="Q460" s="2588" t="s">
        <v>2140</v>
      </c>
      <c r="R460" s="2587"/>
      <c r="S460" s="2045"/>
    </row>
    <row r="461" spans="2:19" ht="15" customHeight="1">
      <c r="B461" s="2047"/>
      <c r="C461" s="2051" t="s">
        <v>96</v>
      </c>
      <c r="D461" s="70"/>
      <c r="E461" s="70"/>
      <c r="F461" s="70"/>
      <c r="G461" s="70"/>
      <c r="H461" s="70"/>
      <c r="I461" s="70"/>
      <c r="J461" s="70"/>
      <c r="K461" s="70"/>
      <c r="L461" s="70"/>
      <c r="M461" s="70"/>
      <c r="N461" s="2396"/>
      <c r="Q461" s="2588" t="s">
        <v>2140</v>
      </c>
      <c r="R461" s="2587"/>
      <c r="S461" s="2045"/>
    </row>
    <row r="462" spans="2:19" ht="15" customHeight="1">
      <c r="B462" s="2047"/>
      <c r="C462" s="2051" t="s">
        <v>166</v>
      </c>
      <c r="D462" s="70"/>
      <c r="E462" s="70"/>
      <c r="F462" s="70"/>
      <c r="G462" s="70"/>
      <c r="H462" s="70"/>
      <c r="I462" s="70"/>
      <c r="J462" s="70"/>
      <c r="K462" s="70"/>
      <c r="L462" s="70"/>
      <c r="M462" s="70"/>
      <c r="N462" s="2396"/>
      <c r="Q462" s="2588" t="s">
        <v>2140</v>
      </c>
      <c r="R462" s="2587"/>
      <c r="S462" s="2045"/>
    </row>
    <row r="463" spans="2:19" ht="15" customHeight="1">
      <c r="B463" s="2047"/>
      <c r="C463" s="2051" t="s">
        <v>174</v>
      </c>
      <c r="D463" s="70"/>
      <c r="E463" s="70"/>
      <c r="F463" s="70"/>
      <c r="G463" s="70"/>
      <c r="H463" s="70"/>
      <c r="I463" s="70"/>
      <c r="J463" s="70"/>
      <c r="K463" s="70"/>
      <c r="L463" s="70"/>
      <c r="M463" s="70"/>
      <c r="N463" s="2396"/>
      <c r="Q463" s="2588" t="s">
        <v>2140</v>
      </c>
      <c r="R463" s="2587"/>
      <c r="S463" s="2045"/>
    </row>
    <row r="464" spans="2:19" ht="15" customHeight="1">
      <c r="B464" s="2047"/>
      <c r="C464" s="2051" t="s">
        <v>182</v>
      </c>
      <c r="D464" s="70"/>
      <c r="E464" s="70"/>
      <c r="F464" s="70"/>
      <c r="G464" s="70"/>
      <c r="H464" s="70"/>
      <c r="I464" s="70"/>
      <c r="J464" s="70"/>
      <c r="K464" s="70"/>
      <c r="L464" s="70"/>
      <c r="M464" s="70"/>
      <c r="N464" s="2396"/>
      <c r="Q464" s="2588" t="s">
        <v>2140</v>
      </c>
      <c r="R464" s="2587"/>
      <c r="S464" s="2045"/>
    </row>
    <row r="465" spans="2:19" ht="15" customHeight="1">
      <c r="B465" s="677" t="s">
        <v>1958</v>
      </c>
      <c r="C465" s="173"/>
      <c r="D465" s="173"/>
      <c r="E465" s="173"/>
      <c r="F465" s="173"/>
      <c r="G465" s="173"/>
      <c r="H465" s="173"/>
      <c r="I465" s="173"/>
      <c r="J465" s="173"/>
      <c r="K465" s="173"/>
      <c r="L465" s="173"/>
      <c r="M465" s="173"/>
      <c r="N465" s="2317"/>
      <c r="Q465" s="2588" t="s">
        <v>2140</v>
      </c>
      <c r="R465" s="2587"/>
      <c r="S465" s="2045"/>
    </row>
    <row r="466" spans="2:19" ht="15" customHeight="1">
      <c r="B466" s="2047"/>
      <c r="C466" s="576" t="s">
        <v>32</v>
      </c>
      <c r="D466" s="70"/>
      <c r="E466" s="70"/>
      <c r="F466" s="70"/>
      <c r="G466" s="70"/>
      <c r="H466" s="70"/>
      <c r="I466" s="70"/>
      <c r="J466" s="70"/>
      <c r="K466" s="70"/>
      <c r="L466" s="70"/>
      <c r="M466" s="70"/>
      <c r="N466" s="2396"/>
      <c r="Q466" s="2588" t="s">
        <v>2140</v>
      </c>
      <c r="R466" s="2587"/>
      <c r="S466" s="2045"/>
    </row>
    <row r="467" spans="2:19" ht="15" customHeight="1">
      <c r="B467" s="2047"/>
      <c r="C467" s="576" t="s">
        <v>42</v>
      </c>
      <c r="D467" s="70"/>
      <c r="E467" s="70"/>
      <c r="F467" s="70"/>
      <c r="G467" s="70"/>
      <c r="H467" s="70"/>
      <c r="I467" s="70"/>
      <c r="J467" s="70"/>
      <c r="K467" s="70"/>
      <c r="L467" s="70"/>
      <c r="M467" s="70"/>
      <c r="N467" s="2396"/>
      <c r="Q467" s="2588" t="s">
        <v>2140</v>
      </c>
      <c r="R467" s="2587"/>
      <c r="S467" s="2045"/>
    </row>
    <row r="468" spans="2:19" ht="15" customHeight="1">
      <c r="B468" s="2047"/>
      <c r="C468" s="576" t="s">
        <v>52</v>
      </c>
      <c r="D468" s="70"/>
      <c r="E468" s="70"/>
      <c r="F468" s="70"/>
      <c r="G468" s="70"/>
      <c r="H468" s="70"/>
      <c r="I468" s="70"/>
      <c r="J468" s="70"/>
      <c r="K468" s="70"/>
      <c r="L468" s="70"/>
      <c r="M468" s="70"/>
      <c r="N468" s="2396"/>
      <c r="Q468" s="2588" t="s">
        <v>2140</v>
      </c>
      <c r="R468" s="2587"/>
      <c r="S468" s="2045"/>
    </row>
    <row r="469" spans="2:19" ht="15" customHeight="1">
      <c r="B469" s="2047"/>
      <c r="C469" s="576" t="s">
        <v>61</v>
      </c>
      <c r="D469" s="70"/>
      <c r="E469" s="70"/>
      <c r="F469" s="70"/>
      <c r="G469" s="70"/>
      <c r="H469" s="70"/>
      <c r="I469" s="70"/>
      <c r="J469" s="70"/>
      <c r="K469" s="70"/>
      <c r="L469" s="70"/>
      <c r="M469" s="70"/>
      <c r="N469" s="2396"/>
      <c r="Q469" s="2588" t="s">
        <v>2140</v>
      </c>
      <c r="R469" s="2587"/>
      <c r="S469" s="2045"/>
    </row>
    <row r="470" spans="2:19" ht="15" customHeight="1">
      <c r="B470" s="2047"/>
      <c r="C470" s="576" t="s">
        <v>69</v>
      </c>
      <c r="D470" s="70"/>
      <c r="E470" s="70"/>
      <c r="F470" s="70"/>
      <c r="G470" s="70"/>
      <c r="H470" s="70"/>
      <c r="I470" s="70"/>
      <c r="J470" s="70"/>
      <c r="K470" s="70"/>
      <c r="L470" s="70"/>
      <c r="M470" s="70"/>
      <c r="N470" s="2396"/>
      <c r="Q470" s="2588" t="s">
        <v>2140</v>
      </c>
      <c r="R470" s="2587"/>
      <c r="S470" s="2045"/>
    </row>
    <row r="471" spans="2:19" ht="15" customHeight="1">
      <c r="B471" s="2047"/>
      <c r="C471" s="576" t="s">
        <v>78</v>
      </c>
      <c r="D471" s="70"/>
      <c r="E471" s="70"/>
      <c r="F471" s="70"/>
      <c r="G471" s="70"/>
      <c r="H471" s="70"/>
      <c r="I471" s="70"/>
      <c r="J471" s="70"/>
      <c r="K471" s="70"/>
      <c r="L471" s="70"/>
      <c r="M471" s="70"/>
      <c r="N471" s="2396"/>
      <c r="Q471" s="2588" t="s">
        <v>2140</v>
      </c>
      <c r="R471" s="2587"/>
      <c r="S471" s="2045"/>
    </row>
    <row r="472" spans="2:19" ht="15" customHeight="1">
      <c r="B472" s="2047"/>
      <c r="C472" s="576" t="s">
        <v>86</v>
      </c>
      <c r="D472" s="70"/>
      <c r="E472" s="70"/>
      <c r="F472" s="70"/>
      <c r="G472" s="70"/>
      <c r="H472" s="70"/>
      <c r="I472" s="70"/>
      <c r="J472" s="70"/>
      <c r="K472" s="70"/>
      <c r="L472" s="70"/>
      <c r="M472" s="70"/>
      <c r="N472" s="2396"/>
      <c r="Q472" s="2588" t="s">
        <v>2140</v>
      </c>
      <c r="R472" s="2587"/>
      <c r="S472" s="2045"/>
    </row>
    <row r="473" spans="2:19" ht="15" customHeight="1">
      <c r="B473" s="2047"/>
      <c r="C473" s="576" t="s">
        <v>96</v>
      </c>
      <c r="D473" s="70"/>
      <c r="E473" s="70"/>
      <c r="F473" s="70"/>
      <c r="G473" s="70"/>
      <c r="H473" s="70"/>
      <c r="I473" s="70"/>
      <c r="J473" s="70"/>
      <c r="K473" s="70"/>
      <c r="L473" s="70"/>
      <c r="M473" s="70"/>
      <c r="N473" s="2396"/>
      <c r="Q473" s="2588" t="s">
        <v>2140</v>
      </c>
      <c r="R473" s="2587"/>
      <c r="S473" s="2045"/>
    </row>
    <row r="474" spans="2:19" ht="15" customHeight="1">
      <c r="B474" s="2047"/>
      <c r="C474" s="576" t="s">
        <v>166</v>
      </c>
      <c r="D474" s="70"/>
      <c r="E474" s="70"/>
      <c r="F474" s="70"/>
      <c r="G474" s="70"/>
      <c r="H474" s="70"/>
      <c r="I474" s="70"/>
      <c r="J474" s="70"/>
      <c r="K474" s="70"/>
      <c r="L474" s="70"/>
      <c r="M474" s="70"/>
      <c r="N474" s="2396"/>
      <c r="Q474" s="2588" t="s">
        <v>2140</v>
      </c>
      <c r="R474" s="2587"/>
      <c r="S474" s="2045"/>
    </row>
    <row r="475" spans="2:19" ht="15" customHeight="1">
      <c r="B475" s="2047"/>
      <c r="C475" s="576" t="s">
        <v>174</v>
      </c>
      <c r="D475" s="70"/>
      <c r="E475" s="70"/>
      <c r="F475" s="70"/>
      <c r="G475" s="70"/>
      <c r="H475" s="70"/>
      <c r="I475" s="70"/>
      <c r="J475" s="70"/>
      <c r="K475" s="70"/>
      <c r="L475" s="70"/>
      <c r="M475" s="70"/>
      <c r="N475" s="2396"/>
      <c r="Q475" s="2588" t="s">
        <v>2140</v>
      </c>
      <c r="R475" s="2587"/>
      <c r="S475" s="2045"/>
    </row>
    <row r="476" spans="2:19" ht="15" customHeight="1">
      <c r="B476" s="2047"/>
      <c r="C476" s="576" t="s">
        <v>182</v>
      </c>
      <c r="D476" s="70"/>
      <c r="E476" s="70"/>
      <c r="F476" s="70"/>
      <c r="G476" s="70"/>
      <c r="H476" s="70"/>
      <c r="I476" s="70"/>
      <c r="J476" s="70"/>
      <c r="K476" s="70"/>
      <c r="L476" s="70"/>
      <c r="M476" s="70"/>
      <c r="N476" s="2396"/>
      <c r="Q476" s="2588" t="s">
        <v>2140</v>
      </c>
      <c r="R476" s="2587"/>
      <c r="S476" s="2045"/>
    </row>
    <row r="477" spans="2:19" ht="15" customHeight="1">
      <c r="B477" s="678" t="s">
        <v>1959</v>
      </c>
      <c r="C477" s="173"/>
      <c r="D477" s="173"/>
      <c r="E477" s="173"/>
      <c r="F477" s="173"/>
      <c r="G477" s="173"/>
      <c r="H477" s="173"/>
      <c r="I477" s="173"/>
      <c r="J477" s="173"/>
      <c r="K477" s="173"/>
      <c r="L477" s="173"/>
      <c r="M477" s="173"/>
      <c r="N477" s="2317"/>
      <c r="Q477" s="2588" t="s">
        <v>2140</v>
      </c>
      <c r="R477" s="2587"/>
      <c r="S477" s="2045"/>
    </row>
    <row r="478" spans="2:19" ht="15" customHeight="1">
      <c r="B478" s="2047"/>
      <c r="C478" s="2052" t="s">
        <v>32</v>
      </c>
      <c r="D478" s="70"/>
      <c r="E478" s="70"/>
      <c r="F478" s="70"/>
      <c r="G478" s="70"/>
      <c r="H478" s="70"/>
      <c r="I478" s="70"/>
      <c r="J478" s="70"/>
      <c r="K478" s="70"/>
      <c r="L478" s="70"/>
      <c r="M478" s="70"/>
      <c r="N478" s="2396"/>
      <c r="Q478" s="2588" t="s">
        <v>2140</v>
      </c>
      <c r="R478" s="2587"/>
      <c r="S478" s="2045"/>
    </row>
    <row r="479" spans="2:19" ht="15" customHeight="1">
      <c r="B479" s="2047"/>
      <c r="C479" s="2052" t="s">
        <v>42</v>
      </c>
      <c r="D479" s="70"/>
      <c r="E479" s="70"/>
      <c r="F479" s="70"/>
      <c r="G479" s="70"/>
      <c r="H479" s="70"/>
      <c r="I479" s="70"/>
      <c r="J479" s="70"/>
      <c r="K479" s="70"/>
      <c r="L479" s="70"/>
      <c r="M479" s="70"/>
      <c r="N479" s="2396"/>
      <c r="Q479" s="2588" t="s">
        <v>2140</v>
      </c>
      <c r="R479" s="2587"/>
      <c r="S479" s="2045"/>
    </row>
    <row r="480" spans="2:19" ht="15" customHeight="1">
      <c r="B480" s="2047"/>
      <c r="C480" s="2052" t="s">
        <v>52</v>
      </c>
      <c r="D480" s="70"/>
      <c r="E480" s="70"/>
      <c r="F480" s="70"/>
      <c r="G480" s="70"/>
      <c r="H480" s="70"/>
      <c r="I480" s="70"/>
      <c r="J480" s="70"/>
      <c r="K480" s="70"/>
      <c r="L480" s="70"/>
      <c r="M480" s="70"/>
      <c r="N480" s="2396"/>
      <c r="Q480" s="2588" t="s">
        <v>2140</v>
      </c>
      <c r="R480" s="2587"/>
      <c r="S480" s="2045"/>
    </row>
    <row r="481" spans="1:20" ht="15" customHeight="1">
      <c r="B481" s="2047"/>
      <c r="C481" s="2052" t="s">
        <v>61</v>
      </c>
      <c r="D481" s="70"/>
      <c r="E481" s="70"/>
      <c r="F481" s="70"/>
      <c r="G481" s="70"/>
      <c r="H481" s="70"/>
      <c r="I481" s="70"/>
      <c r="J481" s="70"/>
      <c r="K481" s="70"/>
      <c r="L481" s="70"/>
      <c r="M481" s="70"/>
      <c r="N481" s="2396"/>
      <c r="Q481" s="2588" t="s">
        <v>2140</v>
      </c>
      <c r="R481" s="2587"/>
      <c r="S481" s="2045"/>
    </row>
    <row r="482" spans="1:20" ht="15" customHeight="1">
      <c r="B482" s="2047"/>
      <c r="C482" s="2052" t="s">
        <v>69</v>
      </c>
      <c r="D482" s="70"/>
      <c r="E482" s="70"/>
      <c r="F482" s="70"/>
      <c r="G482" s="70"/>
      <c r="H482" s="70"/>
      <c r="I482" s="70"/>
      <c r="J482" s="70"/>
      <c r="K482" s="70"/>
      <c r="L482" s="70"/>
      <c r="M482" s="70"/>
      <c r="N482" s="2396"/>
      <c r="Q482" s="2588" t="s">
        <v>2140</v>
      </c>
      <c r="R482" s="2587"/>
      <c r="S482" s="2045"/>
    </row>
    <row r="483" spans="1:20" ht="15" customHeight="1">
      <c r="B483" s="2047"/>
      <c r="C483" s="2052" t="s">
        <v>78</v>
      </c>
      <c r="D483" s="70"/>
      <c r="E483" s="70"/>
      <c r="F483" s="70"/>
      <c r="G483" s="70"/>
      <c r="H483" s="70"/>
      <c r="I483" s="70"/>
      <c r="J483" s="70"/>
      <c r="K483" s="70"/>
      <c r="L483" s="70"/>
      <c r="M483" s="70"/>
      <c r="N483" s="2396"/>
      <c r="Q483" s="2588" t="s">
        <v>2140</v>
      </c>
      <c r="R483" s="2587"/>
      <c r="S483" s="2045"/>
    </row>
    <row r="484" spans="1:20" ht="15" customHeight="1">
      <c r="B484" s="2047"/>
      <c r="C484" s="2052" t="s">
        <v>86</v>
      </c>
      <c r="D484" s="70"/>
      <c r="E484" s="70"/>
      <c r="F484" s="70"/>
      <c r="G484" s="70"/>
      <c r="H484" s="70"/>
      <c r="I484" s="70"/>
      <c r="J484" s="70"/>
      <c r="K484" s="70"/>
      <c r="L484" s="70"/>
      <c r="M484" s="70"/>
      <c r="N484" s="2396"/>
      <c r="Q484" s="2588" t="s">
        <v>2140</v>
      </c>
      <c r="R484" s="2587"/>
      <c r="S484" s="2045"/>
    </row>
    <row r="485" spans="1:20" ht="15" customHeight="1">
      <c r="B485" s="2047"/>
      <c r="C485" s="2052" t="s">
        <v>96</v>
      </c>
      <c r="D485" s="70"/>
      <c r="E485" s="70"/>
      <c r="F485" s="70"/>
      <c r="G485" s="70"/>
      <c r="H485" s="70"/>
      <c r="I485" s="70"/>
      <c r="J485" s="70"/>
      <c r="K485" s="70"/>
      <c r="L485" s="70"/>
      <c r="M485" s="70"/>
      <c r="N485" s="2396"/>
      <c r="Q485" s="2588" t="s">
        <v>2140</v>
      </c>
      <c r="R485" s="2587"/>
      <c r="S485" s="2045"/>
    </row>
    <row r="486" spans="1:20" ht="15" customHeight="1">
      <c r="B486" s="2047"/>
      <c r="C486" s="2052" t="s">
        <v>166</v>
      </c>
      <c r="D486" s="70"/>
      <c r="E486" s="70"/>
      <c r="F486" s="70"/>
      <c r="G486" s="70"/>
      <c r="H486" s="70"/>
      <c r="I486" s="70"/>
      <c r="J486" s="70"/>
      <c r="K486" s="70"/>
      <c r="L486" s="70"/>
      <c r="M486" s="70"/>
      <c r="N486" s="2396"/>
      <c r="Q486" s="2588" t="s">
        <v>2140</v>
      </c>
      <c r="R486" s="2587"/>
      <c r="S486" s="2045"/>
    </row>
    <row r="487" spans="1:20" ht="15" customHeight="1">
      <c r="B487" s="2047"/>
      <c r="C487" s="2052" t="s">
        <v>174</v>
      </c>
      <c r="D487" s="70"/>
      <c r="E487" s="70"/>
      <c r="F487" s="70"/>
      <c r="G487" s="70"/>
      <c r="H487" s="70"/>
      <c r="I487" s="70"/>
      <c r="J487" s="70"/>
      <c r="K487" s="70"/>
      <c r="L487" s="70"/>
      <c r="M487" s="70"/>
      <c r="N487" s="2396"/>
      <c r="Q487" s="2588" t="s">
        <v>2140</v>
      </c>
      <c r="R487" s="2587"/>
      <c r="S487" s="2045"/>
    </row>
    <row r="488" spans="1:20" ht="15" customHeight="1">
      <c r="B488" s="2047"/>
      <c r="C488" s="2052" t="s">
        <v>182</v>
      </c>
      <c r="D488" s="70"/>
      <c r="E488" s="70"/>
      <c r="F488" s="70"/>
      <c r="G488" s="70"/>
      <c r="H488" s="70"/>
      <c r="I488" s="70"/>
      <c r="J488" s="70"/>
      <c r="K488" s="70"/>
      <c r="L488" s="70"/>
      <c r="M488" s="70"/>
      <c r="N488" s="2396"/>
      <c r="Q488" s="2586" t="s">
        <v>2139</v>
      </c>
      <c r="R488" s="2586"/>
      <c r="S488" s="2586"/>
      <c r="T488" s="2586"/>
    </row>
    <row r="489" spans="1:20" ht="16.5" thickBot="1">
      <c r="B489" s="2333"/>
      <c r="C489" s="2334"/>
      <c r="D489" s="2397"/>
      <c r="E489" s="2397"/>
      <c r="F489" s="2397"/>
      <c r="G489" s="2397"/>
      <c r="H489" s="2397"/>
      <c r="I489" s="2397"/>
      <c r="J489" s="2397"/>
      <c r="K489" s="2397"/>
      <c r="L489" s="2397"/>
      <c r="M489" s="2397"/>
      <c r="N489" s="2398"/>
      <c r="Q489" s="2586" t="s">
        <v>2139</v>
      </c>
      <c r="R489" s="2586"/>
      <c r="S489" s="2586"/>
      <c r="T489" s="2586"/>
    </row>
    <row r="490" spans="1:20" ht="39.75" customHeight="1" thickBot="1"/>
    <row r="491" spans="1:20" ht="28.5" customHeight="1">
      <c r="B491" s="3596" t="s">
        <v>1934</v>
      </c>
      <c r="C491" s="3597"/>
      <c r="D491" s="3597"/>
      <c r="E491" s="3597"/>
      <c r="F491" s="3597"/>
      <c r="G491" s="3597"/>
      <c r="H491" s="3597"/>
      <c r="I491" s="3597"/>
      <c r="J491" s="3597"/>
      <c r="K491" s="3597"/>
      <c r="L491" s="3597"/>
      <c r="M491" s="3597"/>
      <c r="N491" s="3598"/>
    </row>
    <row r="492" spans="1:20" ht="28.5" customHeight="1">
      <c r="B492" s="3465" t="s">
        <v>1859</v>
      </c>
      <c r="C492" s="3466"/>
      <c r="D492" s="3466"/>
      <c r="E492" s="3466"/>
      <c r="F492" s="3466"/>
      <c r="G492" s="3466"/>
      <c r="H492" s="3466"/>
      <c r="I492" s="3466"/>
      <c r="J492" s="3466"/>
      <c r="K492" s="3466"/>
      <c r="L492" s="3466"/>
      <c r="M492" s="3466"/>
      <c r="N492" s="3467"/>
    </row>
    <row r="493" spans="1:20" ht="28.5" customHeight="1" thickBot="1">
      <c r="B493" s="3599" t="s">
        <v>1935</v>
      </c>
      <c r="C493" s="3530"/>
      <c r="D493" s="3530"/>
      <c r="E493" s="3530"/>
      <c r="F493" s="3530"/>
      <c r="G493" s="3530"/>
      <c r="H493" s="3530"/>
      <c r="I493" s="3530"/>
      <c r="J493" s="3530"/>
      <c r="K493" s="3530"/>
      <c r="L493" s="3530"/>
      <c r="M493" s="3530"/>
      <c r="N493" s="3531"/>
    </row>
    <row r="494" spans="1:20" ht="13.5" thickBot="1"/>
    <row r="495" spans="1:20" ht="24.75" customHeight="1">
      <c r="A495" s="2079"/>
      <c r="B495" s="3580" t="s">
        <v>1859</v>
      </c>
      <c r="C495" s="3581"/>
      <c r="D495" s="3581"/>
      <c r="E495" s="3581"/>
      <c r="F495" s="3581"/>
      <c r="G495" s="3581"/>
      <c r="H495" s="3581"/>
      <c r="I495" s="3581"/>
      <c r="J495" s="3581"/>
      <c r="K495" s="3581"/>
      <c r="L495" s="3581"/>
      <c r="M495" s="3581"/>
      <c r="N495" s="2354">
        <f>ROW()</f>
        <v>495</v>
      </c>
    </row>
    <row r="496" spans="1:20" ht="24.75" customHeight="1">
      <c r="A496" s="2079"/>
      <c r="B496" s="3593" t="s">
        <v>1934</v>
      </c>
      <c r="C496" s="3594"/>
      <c r="D496" s="3594"/>
      <c r="E496" s="3594"/>
      <c r="F496" s="3594"/>
      <c r="G496" s="3594"/>
      <c r="H496" s="3594"/>
      <c r="I496" s="3594"/>
      <c r="J496" s="3594"/>
      <c r="K496" s="3594"/>
      <c r="L496" s="3594"/>
      <c r="M496" s="3594"/>
      <c r="N496" s="3595"/>
    </row>
    <row r="497" spans="1:49" ht="20.25" customHeight="1">
      <c r="A497" s="2079"/>
      <c r="B497" s="3590" t="s">
        <v>710</v>
      </c>
      <c r="C497" s="3591"/>
      <c r="D497" s="3591"/>
      <c r="E497" s="3591"/>
      <c r="F497" s="3591"/>
      <c r="G497" s="3591"/>
      <c r="H497" s="3591"/>
      <c r="I497" s="3591"/>
      <c r="J497" s="3591"/>
      <c r="K497" s="3591"/>
      <c r="L497" s="3591"/>
      <c r="M497" s="3591"/>
      <c r="N497" s="3592"/>
    </row>
    <row r="498" spans="1:49" ht="24.75" customHeight="1" thickBot="1">
      <c r="A498" s="2079"/>
      <c r="B498" s="3577" t="s">
        <v>711</v>
      </c>
      <c r="C498" s="3578"/>
      <c r="D498" s="3578"/>
      <c r="E498" s="3578"/>
      <c r="F498" s="3578"/>
      <c r="G498" s="3578"/>
      <c r="H498" s="3578"/>
      <c r="I498" s="3578"/>
      <c r="J498" s="3578"/>
      <c r="K498" s="3578"/>
      <c r="L498" s="3578"/>
      <c r="M498" s="3578"/>
      <c r="N498" s="3579"/>
    </row>
    <row r="499" spans="1:49" ht="24.75" customHeight="1">
      <c r="A499" s="2079"/>
      <c r="B499" s="2355"/>
      <c r="C499" s="2355"/>
      <c r="D499" s="2355"/>
      <c r="E499" s="2355"/>
      <c r="F499" s="2355"/>
      <c r="G499" s="2355"/>
      <c r="H499" s="2355"/>
      <c r="I499" s="2355"/>
      <c r="J499" s="2355"/>
      <c r="K499" s="2355"/>
      <c r="L499" s="2355"/>
      <c r="M499" s="2355"/>
      <c r="N499" s="2355"/>
    </row>
    <row r="500" spans="1:49" s="1968" customFormat="1" ht="19.5" customHeight="1">
      <c r="A500" s="364" t="s">
        <v>440</v>
      </c>
      <c r="B500" s="365"/>
      <c r="C500" s="1971" t="s">
        <v>439</v>
      </c>
      <c r="D500" s="1972"/>
      <c r="E500" s="366"/>
      <c r="F500" s="366"/>
      <c r="G500" s="366"/>
      <c r="H500" s="366"/>
      <c r="I500" s="366"/>
      <c r="J500" s="366"/>
      <c r="K500" s="366"/>
      <c r="L500" s="366"/>
      <c r="M500" s="366"/>
      <c r="N500" s="366"/>
      <c r="O500" s="364" t="s">
        <v>440</v>
      </c>
    </row>
    <row r="501" spans="1:49" ht="24.75" customHeight="1" thickBot="1">
      <c r="A501" s="2079"/>
      <c r="B501" s="2355"/>
      <c r="C501" s="2355"/>
      <c r="D501" s="2355"/>
      <c r="E501" s="2355"/>
      <c r="F501" s="2355"/>
      <c r="G501" s="2355"/>
      <c r="H501" s="2355"/>
      <c r="I501" s="2355"/>
      <c r="J501" s="2355"/>
      <c r="K501" s="2355"/>
      <c r="L501" s="2355"/>
      <c r="M501" s="2355"/>
      <c r="N501" s="2355"/>
      <c r="Q501" s="2405" t="str">
        <f>ADDRESS(ROW(),COLUMN(),4)</f>
        <v>Q501</v>
      </c>
      <c r="AH501" s="2405" t="str">
        <f>ADDRESS(ROW(),COLUMN(),4)</f>
        <v>AH501</v>
      </c>
    </row>
    <row r="502" spans="1:49" s="1968" customFormat="1" ht="18.75">
      <c r="A502" s="1973" t="s">
        <v>438</v>
      </c>
      <c r="B502" s="2583" t="s">
        <v>2136</v>
      </c>
      <c r="C502" s="2583"/>
      <c r="D502" s="2583"/>
      <c r="E502" s="2028"/>
      <c r="F502" s="2028"/>
      <c r="G502" s="2028"/>
      <c r="H502" s="2028"/>
      <c r="I502" s="2028"/>
      <c r="J502" s="2028"/>
      <c r="K502" s="2028"/>
      <c r="L502" s="1975"/>
      <c r="M502" s="600" t="s">
        <v>71</v>
      </c>
      <c r="N502" s="1976"/>
      <c r="Q502" s="1977" t="s">
        <v>438</v>
      </c>
      <c r="R502" s="1978"/>
      <c r="S502" s="1978"/>
      <c r="T502" s="1978"/>
      <c r="U502" s="1978"/>
      <c r="V502" s="1978"/>
      <c r="W502" s="1978"/>
      <c r="X502" s="1978"/>
      <c r="Y502" s="1978"/>
      <c r="Z502" s="1978"/>
      <c r="AA502" s="1978"/>
      <c r="AB502" s="1978"/>
      <c r="AC502" s="1978"/>
      <c r="AD502" s="1978"/>
      <c r="AE502" s="1979"/>
      <c r="AF502" s="1977" t="s">
        <v>438</v>
      </c>
      <c r="AG502" s="1980"/>
      <c r="AH502" s="1977" t="s">
        <v>438</v>
      </c>
      <c r="AI502" s="293"/>
      <c r="AJ502" s="1981"/>
      <c r="AK502" s="1982"/>
      <c r="AL502" s="1982"/>
      <c r="AM502" s="1982"/>
      <c r="AN502" s="1983"/>
      <c r="AO502" s="1983"/>
      <c r="AP502" s="1983"/>
      <c r="AQ502" s="1983"/>
      <c r="AR502" s="1983"/>
      <c r="AS502" s="1983"/>
      <c r="AT502" s="1983"/>
      <c r="AU502" s="1983"/>
      <c r="AV502" s="1984"/>
      <c r="AW502" s="1977" t="s">
        <v>438</v>
      </c>
    </row>
    <row r="503" spans="1:49" s="1968" customFormat="1" ht="24" customHeight="1">
      <c r="A503" s="3573" t="s">
        <v>990</v>
      </c>
      <c r="B503" s="30" t="s">
        <v>12</v>
      </c>
      <c r="C503" s="30"/>
      <c r="D503" s="35"/>
      <c r="E503" s="296"/>
      <c r="F503" s="296"/>
      <c r="G503" s="2584" t="s">
        <v>2137</v>
      </c>
      <c r="H503" s="296"/>
      <c r="I503" s="296"/>
      <c r="J503" s="296"/>
      <c r="K503" s="296"/>
      <c r="L503" s="385" t="s">
        <v>294</v>
      </c>
      <c r="M503" s="554">
        <v>16</v>
      </c>
      <c r="N503" s="608" t="s">
        <v>295</v>
      </c>
      <c r="Q503" s="3544" t="s">
        <v>990</v>
      </c>
      <c r="R503" s="381" t="s">
        <v>443</v>
      </c>
      <c r="S503" s="1985"/>
      <c r="T503" s="1986"/>
      <c r="U503" s="1986"/>
      <c r="V503" s="1986"/>
      <c r="W503" s="1987"/>
      <c r="X503" s="1987"/>
      <c r="Y503" s="1987"/>
      <c r="Z503" s="1987"/>
      <c r="AA503" s="1987"/>
      <c r="AB503" s="1987"/>
      <c r="AC503" s="1987"/>
      <c r="AD503" s="1987"/>
      <c r="AE503" s="1989"/>
      <c r="AF503" s="3544" t="s">
        <v>990</v>
      </c>
      <c r="AG503" s="1980"/>
      <c r="AH503" s="3544" t="s">
        <v>990</v>
      </c>
      <c r="AI503" s="300" t="s">
        <v>418</v>
      </c>
      <c r="AJ503" s="1985"/>
      <c r="AK503" s="1986"/>
      <c r="AL503" s="1986"/>
      <c r="AM503" s="1986"/>
      <c r="AN503" s="1987"/>
      <c r="AO503" s="1987"/>
      <c r="AP503" s="1987"/>
      <c r="AQ503" s="1987"/>
      <c r="AR503" s="1987"/>
      <c r="AS503" s="1987"/>
      <c r="AT503" s="1987"/>
      <c r="AU503" s="1987"/>
      <c r="AV503" s="1990"/>
      <c r="AW503" s="3544" t="s">
        <v>990</v>
      </c>
    </row>
    <row r="504" spans="1:49" s="1968" customFormat="1" ht="32.25" customHeight="1" thickBot="1">
      <c r="A504" s="3573"/>
      <c r="B504" s="412" t="s">
        <v>952</v>
      </c>
      <c r="C504" s="383"/>
      <c r="D504" s="383"/>
      <c r="E504" s="382"/>
      <c r="F504" s="3545"/>
      <c r="G504" s="3545"/>
      <c r="H504" s="383"/>
      <c r="I504" s="382"/>
      <c r="J504" s="382"/>
      <c r="K504" s="383"/>
      <c r="L504" s="382"/>
      <c r="M504" s="90">
        <f>G508/M503</f>
        <v>0.1</v>
      </c>
      <c r="N504" s="609" t="s">
        <v>299</v>
      </c>
      <c r="Q504" s="3544"/>
      <c r="R504" s="1991" t="s">
        <v>990</v>
      </c>
      <c r="S504" s="1967"/>
      <c r="T504" s="1967"/>
      <c r="U504" s="1967"/>
      <c r="V504" s="1987"/>
      <c r="W504" s="1987"/>
      <c r="X504" s="1987"/>
      <c r="Y504" s="1987"/>
      <c r="Z504" s="1987"/>
      <c r="AA504" s="1987"/>
      <c r="AB504" s="1987"/>
      <c r="AC504" s="1987"/>
      <c r="AD504" s="1987"/>
      <c r="AE504" s="1989"/>
      <c r="AF504" s="3544"/>
      <c r="AG504" s="1980"/>
      <c r="AH504" s="3544"/>
      <c r="AI504" s="1992" t="s">
        <v>990</v>
      </c>
      <c r="AJ504" s="1988"/>
      <c r="AK504" s="1988"/>
      <c r="AL504" s="1988"/>
      <c r="AM504" s="1987"/>
      <c r="AN504" s="1987"/>
      <c r="AO504" s="1987"/>
      <c r="AP504" s="1987"/>
      <c r="AQ504" s="1987"/>
      <c r="AR504" s="1987"/>
      <c r="AS504" s="1987"/>
      <c r="AT504" s="1987"/>
      <c r="AU504" s="1987"/>
      <c r="AV504" s="1990"/>
      <c r="AW504" s="3544"/>
    </row>
    <row r="505" spans="1:49" s="1968" customFormat="1" ht="24" customHeight="1" thickBot="1">
      <c r="A505" s="3573"/>
      <c r="B505" s="414">
        <v>10</v>
      </c>
      <c r="C505" s="3546" t="s">
        <v>0</v>
      </c>
      <c r="D505" s="384"/>
      <c r="E505" s="384"/>
      <c r="F505" s="3545" t="s">
        <v>14</v>
      </c>
      <c r="G505" s="3545"/>
      <c r="H505" s="1993"/>
      <c r="I505" s="538"/>
      <c r="J505" s="388"/>
      <c r="K505" s="388"/>
      <c r="L505" s="388"/>
      <c r="M505" s="555">
        <f>F508/M503</f>
        <v>1.2825000000000001E-2</v>
      </c>
      <c r="N505" s="610" t="s">
        <v>989</v>
      </c>
      <c r="Q505" s="3544"/>
      <c r="R505" s="308" t="s">
        <v>440</v>
      </c>
      <c r="S505" s="1971" t="s">
        <v>439</v>
      </c>
      <c r="T505" s="1971"/>
      <c r="U505" s="1972"/>
      <c r="V505" s="1995"/>
      <c r="W505" s="1995"/>
      <c r="X505" s="1995"/>
      <c r="Y505" s="1995"/>
      <c r="Z505" s="1995"/>
      <c r="AA505" s="1995"/>
      <c r="AB505" s="1995"/>
      <c r="AC505" s="1995"/>
      <c r="AD505" s="1995"/>
      <c r="AE505" s="1996"/>
      <c r="AF505" s="3544"/>
      <c r="AG505" s="1980"/>
      <c r="AH505" s="3544"/>
      <c r="AI505" s="309" t="s">
        <v>440</v>
      </c>
      <c r="AJ505" s="1971" t="s">
        <v>439</v>
      </c>
      <c r="AK505" s="1971"/>
      <c r="AL505" s="1972"/>
      <c r="AM505" s="1995"/>
      <c r="AN505" s="1995"/>
      <c r="AO505" s="1995"/>
      <c r="AP505" s="1995"/>
      <c r="AQ505" s="1995"/>
      <c r="AR505" s="1995"/>
      <c r="AS505" s="1995"/>
      <c r="AT505" s="1995"/>
      <c r="AU505" s="1995"/>
      <c r="AV505" s="1997"/>
      <c r="AW505" s="3544"/>
    </row>
    <row r="506" spans="1:49" s="1968" customFormat="1" ht="15.75">
      <c r="A506" s="3573"/>
      <c r="B506" s="387"/>
      <c r="C506" s="3547"/>
      <c r="D506" s="539" t="s">
        <v>13</v>
      </c>
      <c r="E506" s="386"/>
      <c r="F506" s="1998" t="s">
        <v>961</v>
      </c>
      <c r="G506" s="1999" t="s">
        <v>297</v>
      </c>
      <c r="H506" s="155"/>
      <c r="I506" s="1998" t="s">
        <v>962</v>
      </c>
      <c r="J506" s="386"/>
      <c r="K506" s="540" t="s">
        <v>293</v>
      </c>
      <c r="L506" s="3548" t="s">
        <v>917</v>
      </c>
      <c r="M506" s="3548"/>
      <c r="N506" s="611">
        <f>B505</f>
        <v>10</v>
      </c>
      <c r="Q506" s="3544"/>
      <c r="R506" s="2000"/>
      <c r="S506" s="1988"/>
      <c r="T506" s="1988"/>
      <c r="U506" s="1987"/>
      <c r="V506" s="1987"/>
      <c r="W506" s="1987"/>
      <c r="X506" s="1987"/>
      <c r="Y506" s="1987"/>
      <c r="Z506" s="1987"/>
      <c r="AA506" s="1987"/>
      <c r="AB506" s="1987"/>
      <c r="AC506" s="1987"/>
      <c r="AD506" s="1987"/>
      <c r="AE506" s="1989"/>
      <c r="AF506" s="3544"/>
      <c r="AG506" s="1980"/>
      <c r="AH506" s="3544"/>
      <c r="AI506" s="2001"/>
      <c r="AJ506" s="1988"/>
      <c r="AK506" s="1988"/>
      <c r="AL506" s="1988"/>
      <c r="AM506" s="1987"/>
      <c r="AN506" s="1987"/>
      <c r="AO506" s="1987"/>
      <c r="AP506" s="1987"/>
      <c r="AQ506" s="1987"/>
      <c r="AR506" s="1987"/>
      <c r="AS506" s="1987"/>
      <c r="AT506" s="1987"/>
      <c r="AU506" s="1987"/>
      <c r="AV506" s="1990"/>
      <c r="AW506" s="3544"/>
    </row>
    <row r="507" spans="1:49" s="1968" customFormat="1" ht="14.25" customHeight="1">
      <c r="A507" s="3573"/>
      <c r="B507" s="301" t="s">
        <v>44</v>
      </c>
      <c r="C507" s="301" t="s">
        <v>54</v>
      </c>
      <c r="D507" s="322" t="s">
        <v>34</v>
      </c>
      <c r="E507" s="302"/>
      <c r="F507" s="388"/>
      <c r="G507" s="2002"/>
      <c r="H507" s="301"/>
      <c r="I507" s="2003"/>
      <c r="J507" s="2004"/>
      <c r="K507" s="413" t="s">
        <v>63</v>
      </c>
      <c r="L507" s="302"/>
      <c r="M507" s="2005"/>
      <c r="N507" s="2006"/>
      <c r="Q507" s="3544"/>
      <c r="R507" s="311" t="s">
        <v>34</v>
      </c>
      <c r="S507" s="312" t="s">
        <v>13</v>
      </c>
      <c r="T507" s="313" t="s">
        <v>444</v>
      </c>
      <c r="U507" s="1988"/>
      <c r="V507" s="1987"/>
      <c r="W507" s="1987"/>
      <c r="X507" s="1987"/>
      <c r="Y507" s="1987"/>
      <c r="Z507" s="1987"/>
      <c r="AA507" s="1987"/>
      <c r="AB507" s="1987"/>
      <c r="AC507" s="1987"/>
      <c r="AD507" s="1987"/>
      <c r="AE507" s="1989"/>
      <c r="AF507" s="3544"/>
      <c r="AG507" s="1980"/>
      <c r="AH507" s="3544"/>
      <c r="AI507" s="314" t="s">
        <v>44</v>
      </c>
      <c r="AJ507" s="312" t="s">
        <v>445</v>
      </c>
      <c r="AK507" s="1988"/>
      <c r="AL507" s="1988"/>
      <c r="AM507" s="1987"/>
      <c r="AN507" s="1987"/>
      <c r="AO507" s="1987"/>
      <c r="AP507" s="1987"/>
      <c r="AQ507" s="1987"/>
      <c r="AR507" s="1987"/>
      <c r="AS507" s="1987"/>
      <c r="AT507" s="1987"/>
      <c r="AU507" s="1987"/>
      <c r="AV507" s="1990"/>
      <c r="AW507" s="3544"/>
    </row>
    <row r="508" spans="1:49" s="1968" customFormat="1" ht="15.75" customHeight="1" thickBot="1">
      <c r="A508" s="3573"/>
      <c r="B508" s="315"/>
      <c r="C508" s="316"/>
      <c r="D508" s="317" t="s">
        <v>987</v>
      </c>
      <c r="E508" s="318"/>
      <c r="F508" s="556">
        <f>SUM(F510:F526)</f>
        <v>0.20520000000000002</v>
      </c>
      <c r="G508" s="557">
        <f>SUM(G510:G526)</f>
        <v>1.6</v>
      </c>
      <c r="H508" s="558" t="s">
        <v>11</v>
      </c>
      <c r="I508" s="557">
        <f>SUM(I510:I526)</f>
        <v>1.0800000000000004E-2</v>
      </c>
      <c r="J508" s="319"/>
      <c r="K508" s="320"/>
      <c r="L508" s="302"/>
      <c r="M508" s="302"/>
      <c r="N508" s="605"/>
      <c r="Q508" s="3544"/>
      <c r="R508" s="321"/>
      <c r="S508" s="312"/>
      <c r="T508" s="313"/>
      <c r="U508" s="1988"/>
      <c r="V508" s="1987"/>
      <c r="W508" s="1987"/>
      <c r="X508" s="1987"/>
      <c r="Y508" s="1987"/>
      <c r="Z508" s="1987"/>
      <c r="AA508" s="1987"/>
      <c r="AB508" s="1987"/>
      <c r="AC508" s="1987"/>
      <c r="AD508" s="1987"/>
      <c r="AE508" s="1989"/>
      <c r="AF508" s="3544"/>
      <c r="AG508" s="1980"/>
      <c r="AH508" s="3544"/>
      <c r="AI508" s="2001"/>
      <c r="AJ508" s="1988"/>
      <c r="AK508" s="1988"/>
      <c r="AL508" s="1988"/>
      <c r="AM508" s="1987"/>
      <c r="AN508" s="1987"/>
      <c r="AO508" s="1987"/>
      <c r="AP508" s="1987"/>
      <c r="AQ508" s="1987"/>
      <c r="AR508" s="1987"/>
      <c r="AS508" s="1987"/>
      <c r="AT508" s="1987"/>
      <c r="AU508" s="1987"/>
      <c r="AV508" s="1990"/>
      <c r="AW508" s="3544"/>
    </row>
    <row r="509" spans="1:49" s="1968" customFormat="1" ht="15.75" customHeight="1">
      <c r="A509" s="3573"/>
      <c r="B509" s="559"/>
      <c r="C509" s="560"/>
      <c r="D509" s="561"/>
      <c r="E509" s="562"/>
      <c r="F509" s="335"/>
      <c r="G509" s="391"/>
      <c r="H509" s="543"/>
      <c r="I509" s="392"/>
      <c r="J509" s="568"/>
      <c r="K509" s="569"/>
      <c r="L509" s="570"/>
      <c r="M509" s="570"/>
      <c r="N509" s="612"/>
      <c r="Q509" s="3544"/>
      <c r="R509" s="321" t="s">
        <v>44</v>
      </c>
      <c r="S509" s="312" t="s">
        <v>445</v>
      </c>
      <c r="T509" s="313" t="s">
        <v>458</v>
      </c>
      <c r="U509" s="1988"/>
      <c r="V509" s="1987"/>
      <c r="W509" s="1987"/>
      <c r="X509" s="1987"/>
      <c r="Y509" s="1987"/>
      <c r="Z509" s="1987"/>
      <c r="AA509" s="1987"/>
      <c r="AB509" s="1987"/>
      <c r="AC509" s="1987"/>
      <c r="AD509" s="1987"/>
      <c r="AE509" s="1989"/>
      <c r="AF509" s="3544"/>
      <c r="AG509" s="1980"/>
      <c r="AH509" s="3544"/>
      <c r="AI509" s="2007"/>
      <c r="AJ509" s="2008" t="s">
        <v>420</v>
      </c>
      <c r="AK509" s="2009"/>
      <c r="AL509" s="2009"/>
      <c r="AM509" s="2010"/>
      <c r="AN509" s="1988"/>
      <c r="AO509" s="1987"/>
      <c r="AP509" s="2008" t="s">
        <v>419</v>
      </c>
      <c r="AQ509" s="1987"/>
      <c r="AR509" s="1987"/>
      <c r="AS509" s="1987"/>
      <c r="AT509" s="1987"/>
      <c r="AU509" s="1987"/>
      <c r="AV509" s="1990"/>
      <c r="AW509" s="3544"/>
    </row>
    <row r="510" spans="1:49" s="1968" customFormat="1" ht="15.75">
      <c r="A510" s="3573"/>
      <c r="B510" s="236">
        <v>0.4</v>
      </c>
      <c r="C510" s="130"/>
      <c r="D510" s="2304" t="s">
        <v>16</v>
      </c>
      <c r="E510" s="237"/>
      <c r="F510" s="167" t="str">
        <f>IF(C510&lt;=0,"",G510-(G510*C510%))</f>
        <v/>
      </c>
      <c r="G510" s="86">
        <f>IF(B510="","",(B510/B505)*M503)</f>
        <v>0.64</v>
      </c>
      <c r="H510" s="406" t="s">
        <v>11</v>
      </c>
      <c r="I510" s="450" t="str">
        <f t="shared" ref="I510:I526" si="43">IF(ISBLANK(C510),"",G510-F510)</f>
        <v/>
      </c>
      <c r="J510" s="571" t="s">
        <v>32</v>
      </c>
      <c r="K510" s="2304" t="s">
        <v>25</v>
      </c>
      <c r="L510" s="296"/>
      <c r="M510" s="296"/>
      <c r="N510" s="599"/>
      <c r="Q510" s="3544"/>
      <c r="R510" s="321"/>
      <c r="S510" s="312"/>
      <c r="T510" s="328" t="s">
        <v>420</v>
      </c>
      <c r="U510" s="1988"/>
      <c r="V510" s="1987"/>
      <c r="W510" s="1987"/>
      <c r="X510" s="1987"/>
      <c r="Y510" s="1987"/>
      <c r="Z510" s="1987"/>
      <c r="AA510" s="1987"/>
      <c r="AB510" s="1987"/>
      <c r="AC510" s="1987"/>
      <c r="AD510" s="1987"/>
      <c r="AE510" s="1989"/>
      <c r="AF510" s="3544"/>
      <c r="AG510" s="1980"/>
      <c r="AH510" s="3544"/>
      <c r="AI510" s="2007"/>
      <c r="AJ510" s="2011" t="s">
        <v>1860</v>
      </c>
      <c r="AK510" s="2011"/>
      <c r="AL510" s="2011"/>
      <c r="AM510" s="2011"/>
      <c r="AN510" s="1988"/>
      <c r="AO510" s="1987"/>
      <c r="AP510" s="1987"/>
      <c r="AQ510" s="1987"/>
      <c r="AR510" s="1987"/>
      <c r="AS510" s="1987"/>
      <c r="AT510" s="1987"/>
      <c r="AU510" s="1987"/>
      <c r="AV510" s="1990"/>
      <c r="AW510" s="3544"/>
    </row>
    <row r="511" spans="1:49" s="1968" customFormat="1" ht="15.75">
      <c r="A511" s="3573"/>
      <c r="B511" s="236"/>
      <c r="C511" s="130"/>
      <c r="D511" s="2304"/>
      <c r="E511" s="237"/>
      <c r="F511" s="167" t="str">
        <f t="shared" ref="F511:F526" si="44">IF(C511&lt;=0,"",G511-(G511*C511%))</f>
        <v/>
      </c>
      <c r="G511" s="86" t="str">
        <f>IF(B511="","",(B511/B505)*M503)</f>
        <v/>
      </c>
      <c r="H511" s="406"/>
      <c r="I511" s="450" t="str">
        <f t="shared" si="43"/>
        <v/>
      </c>
      <c r="J511" s="571" t="s">
        <v>42</v>
      </c>
      <c r="K511" s="2304" t="s">
        <v>26</v>
      </c>
      <c r="L511" s="296"/>
      <c r="M511" s="296"/>
      <c r="N511" s="599"/>
      <c r="Q511" s="3544"/>
      <c r="R511" s="1988"/>
      <c r="S511" s="1988"/>
      <c r="T511" s="313" t="s">
        <v>714</v>
      </c>
      <c r="U511" s="1988"/>
      <c r="V511" s="1987"/>
      <c r="W511" s="1987"/>
      <c r="X511" s="1987"/>
      <c r="Y511" s="1987"/>
      <c r="Z511" s="1987"/>
      <c r="AA511" s="1987"/>
      <c r="AB511" s="1987"/>
      <c r="AC511" s="1987"/>
      <c r="AD511" s="1987"/>
      <c r="AE511" s="1989"/>
      <c r="AF511" s="3544"/>
      <c r="AG511" s="1980"/>
      <c r="AH511" s="3544"/>
      <c r="AI511" s="2007"/>
      <c r="AJ511" s="2011"/>
      <c r="AK511" s="2011" t="s">
        <v>421</v>
      </c>
      <c r="AL511" s="2011"/>
      <c r="AM511" s="2011"/>
      <c r="AN511" s="1988"/>
      <c r="AO511" s="1987"/>
      <c r="AP511" s="1987"/>
      <c r="AQ511" s="1987"/>
      <c r="AR511" s="1987"/>
      <c r="AS511" s="1987"/>
      <c r="AT511" s="1987"/>
      <c r="AU511" s="1987"/>
      <c r="AV511" s="1990"/>
      <c r="AW511" s="3544"/>
    </row>
    <row r="512" spans="1:49" s="1968" customFormat="1" ht="15.75">
      <c r="A512" s="3573"/>
      <c r="B512" s="236"/>
      <c r="C512" s="130"/>
      <c r="D512" s="235" t="s">
        <v>18</v>
      </c>
      <c r="E512" s="237"/>
      <c r="F512" s="167" t="str">
        <f t="shared" si="44"/>
        <v/>
      </c>
      <c r="G512" s="86" t="str">
        <f>IF(B512="","",(B512/B505)*M503)</f>
        <v/>
      </c>
      <c r="H512" s="406"/>
      <c r="I512" s="450" t="str">
        <f t="shared" si="43"/>
        <v/>
      </c>
      <c r="J512" s="571" t="s">
        <v>52</v>
      </c>
      <c r="K512" s="2304" t="s">
        <v>27</v>
      </c>
      <c r="L512" s="296"/>
      <c r="M512" s="296"/>
      <c r="N512" s="599"/>
      <c r="Q512" s="3544"/>
      <c r="R512" s="1988"/>
      <c r="S512" s="1988"/>
      <c r="T512" s="313" t="s">
        <v>463</v>
      </c>
      <c r="U512" s="1988"/>
      <c r="V512" s="1987"/>
      <c r="W512" s="1987"/>
      <c r="X512" s="1987"/>
      <c r="Y512" s="1987"/>
      <c r="Z512" s="1987"/>
      <c r="AA512" s="1987"/>
      <c r="AB512" s="1987"/>
      <c r="AC512" s="1987"/>
      <c r="AD512" s="1987"/>
      <c r="AE512" s="1989"/>
      <c r="AF512" s="3544"/>
      <c r="AG512" s="1980"/>
      <c r="AH512" s="3544"/>
      <c r="AI512" s="2007"/>
      <c r="AJ512" s="2011"/>
      <c r="AK512" s="2011" t="s">
        <v>422</v>
      </c>
      <c r="AL512" s="2011"/>
      <c r="AM512" s="2011"/>
      <c r="AN512" s="1988"/>
      <c r="AO512" s="1987"/>
      <c r="AP512" s="1987"/>
      <c r="AQ512" s="1987"/>
      <c r="AR512" s="1987"/>
      <c r="AS512" s="1987"/>
      <c r="AT512" s="332"/>
      <c r="AU512" s="332"/>
      <c r="AV512" s="333"/>
      <c r="AW512" s="3544"/>
    </row>
    <row r="513" spans="1:49" s="1968" customFormat="1" ht="15.75">
      <c r="A513" s="3573"/>
      <c r="B513" s="236">
        <v>0.26500000000000001</v>
      </c>
      <c r="C513" s="32"/>
      <c r="D513" s="2304" t="s">
        <v>19</v>
      </c>
      <c r="E513" s="563"/>
      <c r="F513" s="167" t="str">
        <f t="shared" si="44"/>
        <v/>
      </c>
      <c r="G513" s="86">
        <f>IF(B513="","",(B513/B505)*M503)</f>
        <v>0.42400000000000004</v>
      </c>
      <c r="H513" s="406" t="s">
        <v>11</v>
      </c>
      <c r="I513" s="450" t="str">
        <f t="shared" si="43"/>
        <v/>
      </c>
      <c r="J513" s="571" t="s">
        <v>61</v>
      </c>
      <c r="K513" s="2304" t="s">
        <v>28</v>
      </c>
      <c r="L513" s="296"/>
      <c r="M513" s="296"/>
      <c r="N513" s="599"/>
      <c r="Q513" s="3544"/>
      <c r="R513" s="1988"/>
      <c r="S513" s="1988"/>
      <c r="T513" s="1988"/>
      <c r="U513" s="1988"/>
      <c r="V513" s="1987"/>
      <c r="W513" s="1987"/>
      <c r="X513" s="1987"/>
      <c r="Y513" s="1987"/>
      <c r="Z513" s="1987"/>
      <c r="AA513" s="1987"/>
      <c r="AB513" s="1987"/>
      <c r="AC513" s="1987"/>
      <c r="AD513" s="1987"/>
      <c r="AE513" s="1989"/>
      <c r="AF513" s="3544"/>
      <c r="AG513" s="1980"/>
      <c r="AH513" s="3544"/>
      <c r="AI513" s="2007"/>
      <c r="AJ513" s="2011"/>
      <c r="AK513" s="2011" t="s">
        <v>423</v>
      </c>
      <c r="AL513" s="2011"/>
      <c r="AM513" s="2011"/>
      <c r="AN513" s="1988"/>
      <c r="AO513" s="1987"/>
      <c r="AP513" s="1987"/>
      <c r="AQ513" s="1987"/>
      <c r="AR513" s="1987"/>
      <c r="AS513" s="1987"/>
      <c r="AT513" s="332"/>
      <c r="AU513" s="332"/>
      <c r="AV513" s="333"/>
      <c r="AW513" s="3544"/>
    </row>
    <row r="514" spans="1:49" s="1968" customFormat="1" ht="15.75">
      <c r="A514" s="3573"/>
      <c r="B514" s="236">
        <v>0.13500000000000001</v>
      </c>
      <c r="C514" s="33">
        <v>5</v>
      </c>
      <c r="D514" s="2304" t="s">
        <v>20</v>
      </c>
      <c r="E514" s="563"/>
      <c r="F514" s="167">
        <f t="shared" si="44"/>
        <v>0.20520000000000002</v>
      </c>
      <c r="G514" s="86">
        <f>IF(B514="","",(B514/B505)*M503)</f>
        <v>0.21600000000000003</v>
      </c>
      <c r="H514" s="406" t="s">
        <v>11</v>
      </c>
      <c r="I514" s="450">
        <f t="shared" si="43"/>
        <v>1.0800000000000004E-2</v>
      </c>
      <c r="J514" s="571" t="s">
        <v>69</v>
      </c>
      <c r="K514" s="331"/>
      <c r="L514" s="296"/>
      <c r="M514" s="296"/>
      <c r="N514" s="599"/>
      <c r="Q514" s="3544"/>
      <c r="R514" s="321" t="s">
        <v>54</v>
      </c>
      <c r="S514" s="3575" t="s">
        <v>460</v>
      </c>
      <c r="T514" s="3575"/>
      <c r="U514" s="313" t="s">
        <v>461</v>
      </c>
      <c r="V514" s="1987"/>
      <c r="W514" s="1987"/>
      <c r="X514" s="1987"/>
      <c r="Y514" s="1987"/>
      <c r="Z514" s="1987"/>
      <c r="AA514" s="1987"/>
      <c r="AB514" s="1987"/>
      <c r="AC514" s="1987"/>
      <c r="AD514" s="1987"/>
      <c r="AE514" s="1989"/>
      <c r="AF514" s="3544"/>
      <c r="AG514" s="1980"/>
      <c r="AH514" s="3544"/>
      <c r="AI514" s="2007"/>
      <c r="AJ514" s="2011"/>
      <c r="AK514" s="2011" t="s">
        <v>424</v>
      </c>
      <c r="AL514" s="2011"/>
      <c r="AM514" s="2011"/>
      <c r="AN514" s="1988"/>
      <c r="AO514" s="1987"/>
      <c r="AP514" s="1987"/>
      <c r="AQ514" s="1987"/>
      <c r="AR514" s="1987"/>
      <c r="AS514" s="1987"/>
      <c r="AT514" s="1987"/>
      <c r="AU514" s="1987"/>
      <c r="AV514" s="1990"/>
      <c r="AW514" s="3544"/>
    </row>
    <row r="515" spans="1:49" s="1968" customFormat="1" ht="25.5">
      <c r="A515" s="3573"/>
      <c r="B515" s="236">
        <v>0.04</v>
      </c>
      <c r="C515" s="32"/>
      <c r="D515" s="2304" t="s">
        <v>21</v>
      </c>
      <c r="E515" s="563"/>
      <c r="F515" s="167" t="str">
        <f t="shared" si="44"/>
        <v/>
      </c>
      <c r="G515" s="86">
        <f>IF(B515="","",(B515/B505)*M503)</f>
        <v>6.4000000000000001E-2</v>
      </c>
      <c r="H515" s="406" t="s">
        <v>11</v>
      </c>
      <c r="I515" s="450" t="str">
        <f t="shared" si="43"/>
        <v/>
      </c>
      <c r="J515" s="571" t="s">
        <v>78</v>
      </c>
      <c r="K515" s="331"/>
      <c r="L515" s="296"/>
      <c r="M515" s="296"/>
      <c r="N515" s="599"/>
      <c r="Q515" s="3544"/>
      <c r="R515" s="338"/>
      <c r="S515" s="312"/>
      <c r="T515" s="313"/>
      <c r="U515" s="1988"/>
      <c r="V515" s="1987"/>
      <c r="W515" s="1987"/>
      <c r="X515" s="1987"/>
      <c r="Y515" s="1987"/>
      <c r="Z515" s="1987"/>
      <c r="AA515" s="1987"/>
      <c r="AB515" s="1987"/>
      <c r="AC515" s="1987"/>
      <c r="AD515" s="1987"/>
      <c r="AE515" s="1989"/>
      <c r="AF515" s="3544"/>
      <c r="AG515" s="1980"/>
      <c r="AH515" s="3544"/>
      <c r="AI515" s="2007"/>
      <c r="AJ515" s="2011"/>
      <c r="AK515" s="2012" t="s">
        <v>425</v>
      </c>
      <c r="AL515" s="2011"/>
      <c r="AM515" s="2011"/>
      <c r="AN515" s="1988"/>
      <c r="AO515" s="1987"/>
      <c r="AP515" s="1987"/>
      <c r="AQ515" s="1987"/>
      <c r="AR515" s="1987"/>
      <c r="AS515" s="3549" t="s">
        <v>922</v>
      </c>
      <c r="AT515" s="3550"/>
      <c r="AU515" s="3550"/>
      <c r="AV515" s="340" t="s">
        <v>919</v>
      </c>
      <c r="AW515" s="3544"/>
    </row>
    <row r="516" spans="1:49" s="1968" customFormat="1" ht="31.5" customHeight="1">
      <c r="A516" s="3573"/>
      <c r="B516" s="236">
        <v>0.15</v>
      </c>
      <c r="C516" s="32"/>
      <c r="D516" s="2304" t="s">
        <v>22</v>
      </c>
      <c r="E516" s="563"/>
      <c r="F516" s="167" t="str">
        <f t="shared" si="44"/>
        <v/>
      </c>
      <c r="G516" s="86">
        <f>IF(B516="","",(B516/B505)*M503)</f>
        <v>0.24</v>
      </c>
      <c r="H516" s="406" t="s">
        <v>11</v>
      </c>
      <c r="I516" s="450" t="str">
        <f t="shared" si="43"/>
        <v/>
      </c>
      <c r="J516" s="571" t="s">
        <v>86</v>
      </c>
      <c r="K516" s="331"/>
      <c r="L516" s="296"/>
      <c r="M516" s="296"/>
      <c r="N516" s="599"/>
      <c r="Q516" s="3544"/>
      <c r="R516" s="321" t="s">
        <v>63</v>
      </c>
      <c r="S516" s="3576" t="s">
        <v>293</v>
      </c>
      <c r="T516" s="3576"/>
      <c r="U516" s="313" t="s">
        <v>950</v>
      </c>
      <c r="V516" s="1987"/>
      <c r="W516" s="1987"/>
      <c r="X516" s="1987"/>
      <c r="Y516" s="1987"/>
      <c r="Z516" s="1987"/>
      <c r="AA516" s="1987"/>
      <c r="AB516" s="1987"/>
      <c r="AC516" s="1987"/>
      <c r="AD516" s="1987"/>
      <c r="AE516" s="1989"/>
      <c r="AF516" s="3544"/>
      <c r="AG516" s="1980"/>
      <c r="AH516" s="3544"/>
      <c r="AI516" s="2007"/>
      <c r="AJ516" s="2011"/>
      <c r="AK516" s="2011" t="s">
        <v>426</v>
      </c>
      <c r="AL516" s="2011"/>
      <c r="AM516" s="2011"/>
      <c r="AN516" s="1988"/>
      <c r="AO516" s="1987"/>
      <c r="AP516" s="1987"/>
      <c r="AQ516" s="1987"/>
      <c r="AR516" s="1987"/>
      <c r="AS516" s="343"/>
      <c r="AT516" s="344">
        <v>2</v>
      </c>
      <c r="AU516" s="328" t="s">
        <v>10</v>
      </c>
      <c r="AV516" s="345">
        <f>AT516</f>
        <v>2</v>
      </c>
      <c r="AW516" s="3544"/>
    </row>
    <row r="517" spans="1:49" s="1968" customFormat="1" ht="15.75">
      <c r="A517" s="3573"/>
      <c r="B517" s="236">
        <v>0.01</v>
      </c>
      <c r="C517" s="32"/>
      <c r="D517" s="2304" t="s">
        <v>23</v>
      </c>
      <c r="E517" s="563"/>
      <c r="F517" s="167" t="str">
        <f t="shared" si="44"/>
        <v/>
      </c>
      <c r="G517" s="86">
        <f>IF(B517="","",(B517/B505)*M503)</f>
        <v>1.6E-2</v>
      </c>
      <c r="H517" s="406" t="s">
        <v>11</v>
      </c>
      <c r="I517" s="450" t="str">
        <f t="shared" si="43"/>
        <v/>
      </c>
      <c r="J517" s="571" t="s">
        <v>96</v>
      </c>
      <c r="K517" s="331"/>
      <c r="L517" s="296"/>
      <c r="M517" s="296"/>
      <c r="N517" s="599"/>
      <c r="Q517" s="3544"/>
      <c r="R517" s="321"/>
      <c r="S517" s="346"/>
      <c r="T517" s="313"/>
      <c r="U517" s="1988"/>
      <c r="V517" s="1988"/>
      <c r="W517" s="1988"/>
      <c r="X517" s="1988"/>
      <c r="Y517" s="1988"/>
      <c r="Z517" s="1988"/>
      <c r="AA517" s="1988"/>
      <c r="AB517" s="1988"/>
      <c r="AC517" s="1988"/>
      <c r="AD517" s="1988"/>
      <c r="AE517" s="2013"/>
      <c r="AF517" s="3544"/>
      <c r="AG517" s="1980"/>
      <c r="AH517" s="3544"/>
      <c r="AI517" s="2007"/>
      <c r="AJ517" s="2011"/>
      <c r="AK517" s="2011" t="s">
        <v>427</v>
      </c>
      <c r="AL517" s="2011"/>
      <c r="AM517" s="2011"/>
      <c r="AN517" s="1988"/>
      <c r="AO517" s="1987"/>
      <c r="AP517" s="1987"/>
      <c r="AQ517" s="1987"/>
      <c r="AR517" s="1988"/>
      <c r="AS517" s="343"/>
      <c r="AT517" s="2014">
        <f>AT516*10</f>
        <v>20</v>
      </c>
      <c r="AU517" s="2015" t="s">
        <v>429</v>
      </c>
      <c r="AV517" s="347">
        <f>AT516/10</f>
        <v>0.2</v>
      </c>
      <c r="AW517" s="3544"/>
    </row>
    <row r="518" spans="1:49" s="1968" customFormat="1" ht="15.75">
      <c r="A518" s="3573"/>
      <c r="B518" s="564"/>
      <c r="C518" s="130"/>
      <c r="D518" s="331"/>
      <c r="E518" s="563"/>
      <c r="F518" s="167" t="str">
        <f t="shared" si="44"/>
        <v/>
      </c>
      <c r="G518" s="86" t="str">
        <f>IF(B518="","",(B518/B505)*M503)</f>
        <v/>
      </c>
      <c r="H518" s="406"/>
      <c r="I518" s="450" t="str">
        <f t="shared" si="43"/>
        <v/>
      </c>
      <c r="J518" s="571" t="s">
        <v>166</v>
      </c>
      <c r="K518" s="331"/>
      <c r="L518" s="296"/>
      <c r="M518" s="296"/>
      <c r="N518" s="599"/>
      <c r="Q518" s="3544"/>
      <c r="R518" s="380" t="s">
        <v>71</v>
      </c>
      <c r="U518" s="1988"/>
      <c r="V518" s="1988"/>
      <c r="W518" s="1988"/>
      <c r="X518" s="1988"/>
      <c r="Y518" s="1988"/>
      <c r="Z518" s="1988"/>
      <c r="AA518" s="1988"/>
      <c r="AB518" s="2356"/>
      <c r="AC518" s="380" t="s">
        <v>71</v>
      </c>
      <c r="AD518" s="2356"/>
      <c r="AE518" s="2013"/>
      <c r="AF518" s="3544"/>
      <c r="AG518" s="1980"/>
      <c r="AH518" s="3544"/>
      <c r="AI518" s="2007"/>
      <c r="AJ518" s="2011"/>
      <c r="AK518" s="2012" t="s">
        <v>428</v>
      </c>
      <c r="AL518" s="2011"/>
      <c r="AM518" s="2011"/>
      <c r="AN518" s="1988"/>
      <c r="AO518" s="1988"/>
      <c r="AP518" s="1988"/>
      <c r="AQ518" s="1988"/>
      <c r="AR518" s="1988"/>
      <c r="AS518" s="2016"/>
      <c r="AT518" s="2014">
        <f>AT517*10</f>
        <v>200</v>
      </c>
      <c r="AU518" s="2015" t="s">
        <v>430</v>
      </c>
      <c r="AV518" s="347">
        <f>AV517/10</f>
        <v>0.02</v>
      </c>
      <c r="AW518" s="3544"/>
    </row>
    <row r="519" spans="1:49" s="1968" customFormat="1" ht="31.5" customHeight="1">
      <c r="A519" s="3573"/>
      <c r="B519" s="564"/>
      <c r="C519" s="130"/>
      <c r="D519" s="331"/>
      <c r="E519" s="563"/>
      <c r="F519" s="167" t="str">
        <f t="shared" si="44"/>
        <v/>
      </c>
      <c r="G519" s="86" t="str">
        <f>IF(B519="","",(B519/B505)*M503)</f>
        <v/>
      </c>
      <c r="H519" s="406"/>
      <c r="I519" s="450" t="str">
        <f t="shared" si="43"/>
        <v/>
      </c>
      <c r="J519" s="571" t="s">
        <v>174</v>
      </c>
      <c r="K519" s="331"/>
      <c r="L519" s="296"/>
      <c r="M519" s="296"/>
      <c r="N519" s="599"/>
      <c r="Q519" s="3544"/>
      <c r="R519" s="41">
        <v>10</v>
      </c>
      <c r="S519" s="3576" t="s">
        <v>457</v>
      </c>
      <c r="T519" s="3576"/>
      <c r="U519" s="2359" t="s">
        <v>951</v>
      </c>
      <c r="V519" s="2359"/>
      <c r="W519" s="2359"/>
      <c r="X519" s="2359"/>
      <c r="Y519" s="2359"/>
      <c r="Z519" s="2359"/>
      <c r="AA519" s="2359"/>
      <c r="AB519" s="2359"/>
      <c r="AC519" s="41">
        <v>10</v>
      </c>
      <c r="AD519" s="36" t="s">
        <v>295</v>
      </c>
      <c r="AE519" s="2013"/>
      <c r="AF519" s="3544"/>
      <c r="AG519" s="1980"/>
      <c r="AH519" s="3544"/>
      <c r="AI519" s="2001"/>
      <c r="AJ519" s="2000"/>
      <c r="AK519" s="2009"/>
      <c r="AL519" s="2009"/>
      <c r="AM519" s="2010"/>
      <c r="AN519" s="2000"/>
      <c r="AO519" s="3551" t="s">
        <v>920</v>
      </c>
      <c r="AP519" s="3552"/>
      <c r="AQ519" s="3552"/>
      <c r="AR519" s="3552"/>
      <c r="AS519" s="2017"/>
      <c r="AT519" s="2018">
        <f>AT518*10</f>
        <v>2000</v>
      </c>
      <c r="AU519" s="2019" t="s">
        <v>431</v>
      </c>
      <c r="AV519" s="348">
        <f>AV518/10</f>
        <v>2E-3</v>
      </c>
      <c r="AW519" s="3544"/>
    </row>
    <row r="520" spans="1:49" s="1968" customFormat="1" ht="15.75">
      <c r="A520" s="3573"/>
      <c r="B520" s="564"/>
      <c r="C520" s="130"/>
      <c r="D520" s="331"/>
      <c r="E520" s="563"/>
      <c r="F520" s="167" t="str">
        <f t="shared" si="44"/>
        <v/>
      </c>
      <c r="G520" s="86" t="str">
        <f>IF(B520="","",(B520/B505)*M503)</f>
        <v/>
      </c>
      <c r="H520" s="406"/>
      <c r="I520" s="450" t="str">
        <f t="shared" si="43"/>
        <v/>
      </c>
      <c r="J520" s="571" t="s">
        <v>182</v>
      </c>
      <c r="K520" s="331"/>
      <c r="L520" s="296"/>
      <c r="M520" s="296"/>
      <c r="N520" s="599"/>
      <c r="Q520" s="3544"/>
      <c r="R520" s="551" t="s">
        <v>295</v>
      </c>
      <c r="U520" s="2359"/>
      <c r="V520" s="2359"/>
      <c r="W520" s="2359"/>
      <c r="X520" s="2359"/>
      <c r="Y520" s="2359"/>
      <c r="Z520" s="2359"/>
      <c r="AA520" s="2359"/>
      <c r="AB520" s="2359"/>
      <c r="AC520" s="1988"/>
      <c r="AD520" s="1988"/>
      <c r="AE520" s="2013"/>
      <c r="AF520" s="3544"/>
      <c r="AG520" s="1980"/>
      <c r="AH520" s="3544"/>
      <c r="AI520" s="3553" t="s">
        <v>923</v>
      </c>
      <c r="AJ520" s="3554"/>
      <c r="AK520" s="3555" t="s">
        <v>734</v>
      </c>
      <c r="AL520" s="3556"/>
      <c r="AM520" s="3556"/>
      <c r="AN520" s="3557"/>
      <c r="AO520" s="3558" t="s">
        <v>921</v>
      </c>
      <c r="AP520" s="3559"/>
      <c r="AQ520" s="3559"/>
      <c r="AR520" s="3560"/>
      <c r="AS520" s="3561" t="s">
        <v>738</v>
      </c>
      <c r="AT520" s="3562"/>
      <c r="AU520" s="3562"/>
      <c r="AV520" s="3563"/>
      <c r="AW520" s="3544"/>
    </row>
    <row r="521" spans="1:49" s="1968" customFormat="1" ht="26.25" thickBot="1">
      <c r="A521" s="3573"/>
      <c r="B521" s="564"/>
      <c r="C521" s="130"/>
      <c r="D521" s="331"/>
      <c r="E521" s="563"/>
      <c r="F521" s="167" t="str">
        <f t="shared" si="44"/>
        <v/>
      </c>
      <c r="G521" s="86" t="str">
        <f>IF(B521="","",(B521/B505)*M503)</f>
        <v/>
      </c>
      <c r="H521" s="406"/>
      <c r="I521" s="450" t="str">
        <f t="shared" si="43"/>
        <v/>
      </c>
      <c r="J521" s="571" t="s">
        <v>202</v>
      </c>
      <c r="K521" s="331"/>
      <c r="L521" s="296"/>
      <c r="M521" s="296"/>
      <c r="N521" s="599"/>
      <c r="Q521" s="3544"/>
      <c r="R521" s="411" t="s">
        <v>952</v>
      </c>
      <c r="S521" s="1988"/>
      <c r="T521" s="1988"/>
      <c r="U521" s="1988"/>
      <c r="V521" s="1988"/>
      <c r="W521" s="1988"/>
      <c r="X521" s="1988"/>
      <c r="Y521" s="1988"/>
      <c r="Z521" s="1988"/>
      <c r="AA521" s="1988"/>
      <c r="AB521" s="1988"/>
      <c r="AC521" s="1988"/>
      <c r="AD521" s="1988"/>
      <c r="AE521" s="2013"/>
      <c r="AF521" s="3544"/>
      <c r="AG521" s="1980"/>
      <c r="AH521" s="3544"/>
      <c r="AI521" s="3564" t="s">
        <v>716</v>
      </c>
      <c r="AJ521" s="3565"/>
      <c r="AK521" s="349" t="s">
        <v>735</v>
      </c>
      <c r="AL521" s="350" t="s">
        <v>736</v>
      </c>
      <c r="AM521" s="350" t="s">
        <v>737</v>
      </c>
      <c r="AN521" s="351" t="s">
        <v>738</v>
      </c>
      <c r="AO521" s="352" t="s">
        <v>918</v>
      </c>
      <c r="AP521" s="353" t="s">
        <v>446</v>
      </c>
      <c r="AQ521" s="354" t="s">
        <v>441</v>
      </c>
      <c r="AR521" s="355" t="s">
        <v>445</v>
      </c>
      <c r="AS521" s="2001"/>
      <c r="AT521" s="356" t="s">
        <v>717</v>
      </c>
      <c r="AU521" s="1988"/>
      <c r="AV521" s="357" t="s">
        <v>721</v>
      </c>
      <c r="AW521" s="3544"/>
    </row>
    <row r="522" spans="1:49" s="1968" customFormat="1" ht="16.5" thickBot="1">
      <c r="A522" s="3573"/>
      <c r="B522" s="564"/>
      <c r="C522" s="130"/>
      <c r="D522" s="331"/>
      <c r="E522" s="563"/>
      <c r="F522" s="167" t="str">
        <f t="shared" si="44"/>
        <v/>
      </c>
      <c r="G522" s="86" t="str">
        <f>IF(B522="","",(B522/B505)*M503)</f>
        <v/>
      </c>
      <c r="H522" s="406"/>
      <c r="I522" s="450" t="str">
        <f t="shared" si="43"/>
        <v/>
      </c>
      <c r="J522" s="571" t="s">
        <v>215</v>
      </c>
      <c r="K522" s="331"/>
      <c r="L522" s="296"/>
      <c r="M522" s="296"/>
      <c r="N522" s="599"/>
      <c r="Q522" s="3544"/>
      <c r="R522" s="414">
        <v>10</v>
      </c>
      <c r="S522" s="549" t="s">
        <v>947</v>
      </c>
      <c r="T522" s="550" t="s">
        <v>991</v>
      </c>
      <c r="U522" s="2357"/>
      <c r="V522" s="1988"/>
      <c r="W522" s="1988"/>
      <c r="X522" s="1988"/>
      <c r="Y522" s="1988"/>
      <c r="Z522" s="1988"/>
      <c r="AA522" s="1988"/>
      <c r="AB522" s="1988"/>
      <c r="AC522" s="1988"/>
      <c r="AD522" s="1988"/>
      <c r="AE522" s="2013"/>
      <c r="AF522" s="3544"/>
      <c r="AG522" s="1980"/>
      <c r="AH522" s="3544"/>
      <c r="AI522" s="3564" t="s">
        <v>715</v>
      </c>
      <c r="AJ522" s="3565"/>
      <c r="AK522" s="358" t="s">
        <v>739</v>
      </c>
      <c r="AL522" s="359" t="s">
        <v>740</v>
      </c>
      <c r="AM522" s="359" t="s">
        <v>741</v>
      </c>
      <c r="AN522" s="360" t="s">
        <v>742</v>
      </c>
      <c r="AO522" s="361" t="s">
        <v>729</v>
      </c>
      <c r="AP522" s="207">
        <v>10</v>
      </c>
      <c r="AQ522" s="208">
        <v>0.05</v>
      </c>
      <c r="AR522" s="362">
        <f>AQ522*AP522</f>
        <v>0.5</v>
      </c>
      <c r="AS522" s="2001"/>
      <c r="AT522" s="356" t="s">
        <v>718</v>
      </c>
      <c r="AU522" s="1988"/>
      <c r="AV522" s="357" t="s">
        <v>722</v>
      </c>
      <c r="AW522" s="3544"/>
    </row>
    <row r="523" spans="1:49" s="1968" customFormat="1" ht="15.75">
      <c r="A523" s="3573"/>
      <c r="B523" s="564"/>
      <c r="C523" s="130"/>
      <c r="D523" s="331"/>
      <c r="E523" s="563"/>
      <c r="F523" s="167" t="str">
        <f t="shared" si="44"/>
        <v/>
      </c>
      <c r="G523" s="86" t="str">
        <f>IF(B523="","",(B523/B505)*M503)</f>
        <v/>
      </c>
      <c r="H523" s="406"/>
      <c r="I523" s="450" t="str">
        <f t="shared" si="43"/>
        <v/>
      </c>
      <c r="J523" s="571" t="s">
        <v>221</v>
      </c>
      <c r="K523" s="331"/>
      <c r="L523" s="296"/>
      <c r="M523" s="296"/>
      <c r="N523" s="599"/>
      <c r="Q523" s="3544"/>
      <c r="R523" s="1988"/>
      <c r="S523" s="1988"/>
      <c r="T523" s="1988"/>
      <c r="U523" s="1988"/>
      <c r="V523" s="1988"/>
      <c r="W523" s="1988"/>
      <c r="X523" s="1988"/>
      <c r="Y523" s="1988"/>
      <c r="Z523" s="1988"/>
      <c r="AA523" s="1988"/>
      <c r="AB523" s="1988"/>
      <c r="AC523" s="1988"/>
      <c r="AD523" s="1988"/>
      <c r="AE523" s="2013"/>
      <c r="AF523" s="3544"/>
      <c r="AG523" s="1980"/>
      <c r="AH523" s="3544"/>
      <c r="AI523" s="3564" t="s">
        <v>768</v>
      </c>
      <c r="AJ523" s="3565"/>
      <c r="AK523" s="358" t="s">
        <v>743</v>
      </c>
      <c r="AL523" s="359" t="s">
        <v>744</v>
      </c>
      <c r="AM523" s="359" t="s">
        <v>745</v>
      </c>
      <c r="AN523" s="360" t="s">
        <v>746</v>
      </c>
      <c r="AO523" s="361" t="s">
        <v>730</v>
      </c>
      <c r="AP523" s="207">
        <v>10</v>
      </c>
      <c r="AQ523" s="208">
        <v>0.02</v>
      </c>
      <c r="AR523" s="362">
        <f t="shared" ref="AR523:AR526" si="45">AQ523*AP523</f>
        <v>0.2</v>
      </c>
      <c r="AS523" s="2001"/>
      <c r="AT523" s="356" t="s">
        <v>719</v>
      </c>
      <c r="AU523" s="1988"/>
      <c r="AV523" s="357" t="s">
        <v>723</v>
      </c>
      <c r="AW523" s="3544"/>
    </row>
    <row r="524" spans="1:49" s="1968" customFormat="1" ht="15.75">
      <c r="A524" s="3573"/>
      <c r="B524" s="564"/>
      <c r="C524" s="130"/>
      <c r="D524" s="331"/>
      <c r="E524" s="563"/>
      <c r="F524" s="167" t="str">
        <f t="shared" si="44"/>
        <v/>
      </c>
      <c r="G524" s="86" t="str">
        <f>IF(B524="","",(B524/B505)*M503)</f>
        <v/>
      </c>
      <c r="H524" s="406"/>
      <c r="I524" s="450" t="str">
        <f t="shared" si="43"/>
        <v/>
      </c>
      <c r="J524" s="571" t="s">
        <v>226</v>
      </c>
      <c r="K524" s="331"/>
      <c r="L524" s="296"/>
      <c r="M524" s="296"/>
      <c r="N524" s="599"/>
      <c r="Q524" s="3544"/>
      <c r="R524" s="1988"/>
      <c r="S524" s="1988"/>
      <c r="T524" s="1988"/>
      <c r="U524" s="1988"/>
      <c r="V524" s="1988"/>
      <c r="W524" s="1988"/>
      <c r="X524" s="1988"/>
      <c r="Y524" s="1988"/>
      <c r="Z524" s="1988"/>
      <c r="AA524" s="1988"/>
      <c r="AB524" s="1988"/>
      <c r="AC524" s="1988"/>
      <c r="AD524" s="1988"/>
      <c r="AE524" s="2013"/>
      <c r="AF524" s="3544"/>
      <c r="AG524" s="1980"/>
      <c r="AH524" s="3544"/>
      <c r="AI524" s="3564" t="s">
        <v>725</v>
      </c>
      <c r="AJ524" s="3565"/>
      <c r="AK524" s="358" t="s">
        <v>747</v>
      </c>
      <c r="AL524" s="359" t="s">
        <v>748</v>
      </c>
      <c r="AM524" s="359" t="s">
        <v>749</v>
      </c>
      <c r="AN524" s="360" t="s">
        <v>750</v>
      </c>
      <c r="AO524" s="361" t="s">
        <v>731</v>
      </c>
      <c r="AP524" s="207">
        <v>10</v>
      </c>
      <c r="AQ524" s="208">
        <v>0.03</v>
      </c>
      <c r="AR524" s="362">
        <f t="shared" si="45"/>
        <v>0.3</v>
      </c>
      <c r="AS524" s="2001"/>
      <c r="AT524" s="356" t="s">
        <v>720</v>
      </c>
      <c r="AU524" s="1988"/>
      <c r="AV524" s="357" t="s">
        <v>724</v>
      </c>
      <c r="AW524" s="3544"/>
    </row>
    <row r="525" spans="1:49" s="1968" customFormat="1" ht="15.75">
      <c r="A525" s="3573"/>
      <c r="B525" s="564"/>
      <c r="C525" s="130"/>
      <c r="D525" s="331"/>
      <c r="E525" s="563"/>
      <c r="F525" s="167" t="str">
        <f t="shared" si="44"/>
        <v/>
      </c>
      <c r="G525" s="86" t="str">
        <f>IF(B525="","",(B525/B505)*M503)</f>
        <v/>
      </c>
      <c r="H525" s="406"/>
      <c r="I525" s="450" t="str">
        <f t="shared" si="43"/>
        <v/>
      </c>
      <c r="J525" s="571" t="s">
        <v>228</v>
      </c>
      <c r="K525" s="331"/>
      <c r="L525" s="296"/>
      <c r="M525" s="296"/>
      <c r="N525" s="599"/>
      <c r="Q525" s="3544"/>
      <c r="R525" s="1988"/>
      <c r="S525" s="3576" t="s">
        <v>949</v>
      </c>
      <c r="T525" s="3576"/>
      <c r="U525" s="3576"/>
      <c r="V525" s="1988"/>
      <c r="W525" s="1988"/>
      <c r="X525" s="1988"/>
      <c r="Y525" s="1988"/>
      <c r="Z525" s="1988"/>
      <c r="AA525" s="1988"/>
      <c r="AB525" s="1988"/>
      <c r="AC525" s="1988"/>
      <c r="AD525" s="1988"/>
      <c r="AE525" s="2013"/>
      <c r="AF525" s="3544"/>
      <c r="AG525" s="1980"/>
      <c r="AH525" s="3544"/>
      <c r="AI525" s="3564" t="s">
        <v>726</v>
      </c>
      <c r="AJ525" s="3565"/>
      <c r="AK525" s="358" t="s">
        <v>751</v>
      </c>
      <c r="AL525" s="359" t="s">
        <v>752</v>
      </c>
      <c r="AM525" s="359" t="s">
        <v>753</v>
      </c>
      <c r="AN525" s="360" t="s">
        <v>754</v>
      </c>
      <c r="AO525" s="361" t="s">
        <v>733</v>
      </c>
      <c r="AP525" s="207">
        <v>12</v>
      </c>
      <c r="AQ525" s="208">
        <v>0.05</v>
      </c>
      <c r="AR525" s="362">
        <f t="shared" si="45"/>
        <v>0.60000000000000009</v>
      </c>
      <c r="AS525" s="2001"/>
      <c r="AT525" s="1988"/>
      <c r="AU525" s="1988"/>
      <c r="AV525" s="357"/>
      <c r="AW525" s="3544"/>
    </row>
    <row r="526" spans="1:49" s="1968" customFormat="1" ht="19.5" thickBot="1">
      <c r="A526" s="3573"/>
      <c r="B526" s="565"/>
      <c r="C526" s="238"/>
      <c r="D526" s="566"/>
      <c r="E526" s="567"/>
      <c r="F526" s="167" t="str">
        <f t="shared" si="44"/>
        <v/>
      </c>
      <c r="G526" s="86" t="str">
        <f>IF(B526="","",(B526/B505)*M503)</f>
        <v/>
      </c>
      <c r="H526" s="406"/>
      <c r="I526" s="450" t="str">
        <f t="shared" si="43"/>
        <v/>
      </c>
      <c r="J526" s="572" t="s">
        <v>232</v>
      </c>
      <c r="K526" s="566"/>
      <c r="L526" s="573"/>
      <c r="M526" s="573"/>
      <c r="N526" s="613"/>
      <c r="Q526" s="3544"/>
      <c r="R526" s="1988"/>
      <c r="S526" s="3566" t="s">
        <v>924</v>
      </c>
      <c r="T526" s="3566"/>
      <c r="U526" s="3566"/>
      <c r="V526" s="1988"/>
      <c r="W526" s="1988"/>
      <c r="X526" s="1988"/>
      <c r="Y526" s="1988"/>
      <c r="Z526" s="1988"/>
      <c r="AA526" s="1988"/>
      <c r="AB526" s="1988"/>
      <c r="AC526" s="1988"/>
      <c r="AD526" s="1988"/>
      <c r="AE526" s="2013"/>
      <c r="AF526" s="3544"/>
      <c r="AH526" s="3544"/>
      <c r="AI526" s="3564" t="s">
        <v>727</v>
      </c>
      <c r="AJ526" s="3565"/>
      <c r="AK526" s="2001"/>
      <c r="AL526" s="1988"/>
      <c r="AM526" s="1988"/>
      <c r="AN526" s="357"/>
      <c r="AO526" s="361" t="s">
        <v>732</v>
      </c>
      <c r="AP526" s="207">
        <v>10</v>
      </c>
      <c r="AQ526" s="208">
        <v>8.0000000000000002E-3</v>
      </c>
      <c r="AR526" s="362">
        <f t="shared" si="45"/>
        <v>0.08</v>
      </c>
      <c r="AS526" s="2001"/>
      <c r="AT526" s="1988"/>
      <c r="AU526" s="1988"/>
      <c r="AV526" s="357"/>
      <c r="AW526" s="3544"/>
    </row>
    <row r="527" spans="1:49" s="1968" customFormat="1" ht="13.5" thickBot="1">
      <c r="A527" s="3574"/>
      <c r="B527" s="2358"/>
      <c r="C527" s="2021"/>
      <c r="D527" s="2021"/>
      <c r="E527" s="2021"/>
      <c r="F527" s="2021"/>
      <c r="G527" s="2021"/>
      <c r="H527" s="2021"/>
      <c r="I527" s="2021"/>
      <c r="J527" s="2021"/>
      <c r="K527" s="2021"/>
      <c r="L527" s="2021"/>
      <c r="M527" s="2021"/>
      <c r="N527" s="2022"/>
      <c r="Q527" s="3544"/>
      <c r="R527" s="2023"/>
      <c r="S527" s="2023"/>
      <c r="T527" s="2023"/>
      <c r="U527" s="2023"/>
      <c r="V527" s="2023"/>
      <c r="W527" s="2023"/>
      <c r="X527" s="2023"/>
      <c r="Y527" s="2023"/>
      <c r="Z527" s="2023"/>
      <c r="AA527" s="2023"/>
      <c r="AB527" s="2023"/>
      <c r="AC527" s="2023"/>
      <c r="AD527" s="2023"/>
      <c r="AE527" s="2024"/>
      <c r="AF527" s="3544"/>
      <c r="AH527" s="3544"/>
      <c r="AI527" s="2025"/>
      <c r="AJ527" s="2026"/>
      <c r="AK527" s="2025"/>
      <c r="AL527" s="2027"/>
      <c r="AM527" s="2027"/>
      <c r="AN527" s="2026"/>
      <c r="AO527" s="2025"/>
      <c r="AP527" s="2027"/>
      <c r="AQ527" s="2027"/>
      <c r="AR527" s="2026"/>
      <c r="AS527" s="2025"/>
      <c r="AT527" s="2027"/>
      <c r="AU527" s="2027"/>
      <c r="AV527" s="2026"/>
      <c r="AW527" s="3544"/>
    </row>
    <row r="529" spans="1:49" s="1968" customFormat="1" ht="19.5" customHeight="1">
      <c r="A529" s="364" t="s">
        <v>440</v>
      </c>
      <c r="B529" s="365"/>
      <c r="C529" s="1971" t="s">
        <v>439</v>
      </c>
      <c r="D529" s="1972"/>
      <c r="E529" s="366"/>
      <c r="F529" s="366"/>
      <c r="G529" s="366"/>
      <c r="H529" s="366"/>
      <c r="I529" s="366"/>
      <c r="J529" s="366"/>
      <c r="K529" s="366"/>
      <c r="L529" s="366"/>
      <c r="M529" s="366"/>
      <c r="N529" s="366"/>
      <c r="O529" s="364" t="s">
        <v>440</v>
      </c>
    </row>
    <row r="530" spans="1:49" s="1968" customFormat="1" ht="16.5" customHeight="1" thickBot="1"/>
    <row r="531" spans="1:49" s="1968" customFormat="1" ht="24.75" customHeight="1">
      <c r="A531" s="1967"/>
      <c r="B531" s="3567" t="s">
        <v>1862</v>
      </c>
      <c r="C531" s="3568"/>
      <c r="D531" s="3568"/>
      <c r="E531" s="3568"/>
      <c r="F531" s="3568"/>
      <c r="G531" s="3568"/>
      <c r="H531" s="3568"/>
      <c r="I531" s="3568"/>
      <c r="J531" s="3568"/>
      <c r="K531" s="3568"/>
      <c r="L531" s="3568"/>
      <c r="M531" s="3568"/>
      <c r="N531" s="3569"/>
    </row>
    <row r="532" spans="1:49" s="1968" customFormat="1" ht="24.75" customHeight="1">
      <c r="A532" s="1967"/>
      <c r="B532" s="3570" t="s">
        <v>1934</v>
      </c>
      <c r="C532" s="3571"/>
      <c r="D532" s="3571"/>
      <c r="E532" s="3571"/>
      <c r="F532" s="3571"/>
      <c r="G532" s="3571"/>
      <c r="H532" s="3571"/>
      <c r="I532" s="3571"/>
      <c r="J532" s="3571"/>
      <c r="K532" s="3571"/>
      <c r="L532" s="3571"/>
      <c r="M532" s="3571"/>
      <c r="N532" s="3572"/>
    </row>
    <row r="533" spans="1:49" s="1968" customFormat="1" ht="24.75" customHeight="1" thickBot="1">
      <c r="A533" s="1967"/>
      <c r="B533" s="3582"/>
      <c r="C533" s="3583"/>
      <c r="D533" s="3583"/>
      <c r="E533" s="3583"/>
      <c r="F533" s="3583"/>
      <c r="G533" s="3583"/>
      <c r="H533" s="3583"/>
      <c r="I533" s="3583"/>
      <c r="J533" s="3583"/>
      <c r="K533" s="3583"/>
      <c r="L533" s="3583"/>
      <c r="M533" s="3583"/>
      <c r="N533" s="3584"/>
    </row>
    <row r="534" spans="1:49" s="1968" customFormat="1" ht="24.75" customHeight="1" thickBot="1">
      <c r="A534" s="1967"/>
      <c r="B534" s="2170"/>
      <c r="C534" s="2170"/>
      <c r="D534" s="2170"/>
      <c r="E534" s="2170"/>
      <c r="F534" s="2170"/>
      <c r="G534" s="2170"/>
      <c r="H534" s="2170"/>
      <c r="I534" s="2170"/>
      <c r="J534" s="2170"/>
      <c r="K534" s="2170"/>
      <c r="L534" s="2170"/>
      <c r="M534" s="2170"/>
      <c r="N534" s="2171"/>
    </row>
    <row r="535" spans="1:49" s="1968" customFormat="1" ht="18.75">
      <c r="A535" s="1973" t="s">
        <v>438</v>
      </c>
      <c r="B535" s="3585" t="s">
        <v>924</v>
      </c>
      <c r="C535" s="3585"/>
      <c r="D535" s="3585"/>
      <c r="E535" s="2028"/>
      <c r="F535" s="2028"/>
      <c r="G535" s="2028"/>
      <c r="H535" s="2028"/>
      <c r="I535" s="2028"/>
      <c r="J535" s="2028"/>
      <c r="K535" s="2028"/>
      <c r="L535" s="2029"/>
      <c r="M535" s="594" t="s">
        <v>71</v>
      </c>
      <c r="N535" s="2030"/>
      <c r="Q535" s="1977" t="s">
        <v>438</v>
      </c>
      <c r="R535" s="1978"/>
      <c r="S535" s="1978"/>
      <c r="T535" s="1978"/>
      <c r="U535" s="1978"/>
      <c r="V535" s="1978"/>
      <c r="W535" s="1978"/>
      <c r="X535" s="1978"/>
      <c r="Y535" s="1978"/>
      <c r="Z535" s="1978"/>
      <c r="AA535" s="1978"/>
      <c r="AB535" s="1978"/>
      <c r="AC535" s="1978"/>
      <c r="AD535" s="1978"/>
      <c r="AE535" s="1979"/>
      <c r="AF535" s="1977" t="s">
        <v>438</v>
      </c>
      <c r="AG535" s="1980"/>
      <c r="AH535" s="1977" t="s">
        <v>438</v>
      </c>
      <c r="AI535" s="293"/>
      <c r="AJ535" s="1981"/>
      <c r="AK535" s="1982"/>
      <c r="AL535" s="1982"/>
      <c r="AM535" s="1982"/>
      <c r="AN535" s="1983"/>
      <c r="AO535" s="1983"/>
      <c r="AP535" s="1983"/>
      <c r="AQ535" s="1983"/>
      <c r="AR535" s="1983"/>
      <c r="AS535" s="1983"/>
      <c r="AT535" s="1983"/>
      <c r="AU535" s="1983"/>
      <c r="AV535" s="1984"/>
      <c r="AW535" s="1977" t="s">
        <v>438</v>
      </c>
    </row>
    <row r="536" spans="1:49" s="1968" customFormat="1" ht="24" customHeight="1">
      <c r="A536" s="3573" t="s">
        <v>990</v>
      </c>
      <c r="B536" s="30" t="s">
        <v>1863</v>
      </c>
      <c r="C536" s="30"/>
      <c r="D536" s="35"/>
      <c r="E536" s="296"/>
      <c r="F536" s="296"/>
      <c r="G536" s="296"/>
      <c r="H536" s="296"/>
      <c r="I536" s="296"/>
      <c r="J536" s="296"/>
      <c r="K536" s="296"/>
      <c r="L536" s="396" t="s">
        <v>294</v>
      </c>
      <c r="M536" s="41">
        <v>16</v>
      </c>
      <c r="N536" s="614" t="s">
        <v>295</v>
      </c>
      <c r="Q536" s="3544" t="s">
        <v>990</v>
      </c>
      <c r="R536" s="381" t="s">
        <v>443</v>
      </c>
      <c r="S536" s="1985"/>
      <c r="T536" s="1986"/>
      <c r="U536" s="1986"/>
      <c r="V536" s="1986"/>
      <c r="W536" s="1987"/>
      <c r="X536" s="1987"/>
      <c r="Y536" s="1987"/>
      <c r="Z536" s="1987"/>
      <c r="AA536" s="1987"/>
      <c r="AB536" s="1987"/>
      <c r="AC536" s="1987"/>
      <c r="AD536" s="1987"/>
      <c r="AE536" s="1989"/>
      <c r="AF536" s="3544" t="s">
        <v>990</v>
      </c>
      <c r="AG536" s="1980"/>
      <c r="AH536" s="3544" t="s">
        <v>990</v>
      </c>
      <c r="AI536" s="300" t="s">
        <v>418</v>
      </c>
      <c r="AJ536" s="1985"/>
      <c r="AK536" s="1986"/>
      <c r="AL536" s="1986"/>
      <c r="AM536" s="1986"/>
      <c r="AN536" s="1987"/>
      <c r="AO536" s="1987"/>
      <c r="AP536" s="1987"/>
      <c r="AQ536" s="1987"/>
      <c r="AR536" s="1987"/>
      <c r="AS536" s="1987"/>
      <c r="AT536" s="1987"/>
      <c r="AU536" s="1987"/>
      <c r="AV536" s="1990"/>
      <c r="AW536" s="3544" t="s">
        <v>990</v>
      </c>
    </row>
    <row r="537" spans="1:49" s="1968" customFormat="1" ht="32.25" customHeight="1" thickBot="1">
      <c r="A537" s="3573"/>
      <c r="B537" s="411" t="s">
        <v>952</v>
      </c>
      <c r="C537" s="394"/>
      <c r="D537" s="394"/>
      <c r="E537" s="393"/>
      <c r="F537" s="3586"/>
      <c r="G537" s="3586"/>
      <c r="H537" s="394"/>
      <c r="I537" s="393"/>
      <c r="J537" s="393"/>
      <c r="K537" s="394"/>
      <c r="L537" s="393"/>
      <c r="M537" s="27">
        <f>G541/M536</f>
        <v>0.02</v>
      </c>
      <c r="N537" s="615" t="s">
        <v>299</v>
      </c>
      <c r="Q537" s="3544"/>
      <c r="R537" s="1991" t="s">
        <v>990</v>
      </c>
      <c r="S537" s="1967"/>
      <c r="T537" s="1967"/>
      <c r="U537" s="1967"/>
      <c r="V537" s="1987"/>
      <c r="W537" s="1987"/>
      <c r="X537" s="1987"/>
      <c r="Y537" s="1987"/>
      <c r="Z537" s="1987"/>
      <c r="AA537" s="1987"/>
      <c r="AB537" s="1987"/>
      <c r="AC537" s="1987"/>
      <c r="AD537" s="1987"/>
      <c r="AE537" s="1989"/>
      <c r="AF537" s="3544"/>
      <c r="AG537" s="1980"/>
      <c r="AH537" s="3544"/>
      <c r="AI537" s="1992" t="s">
        <v>990</v>
      </c>
      <c r="AJ537" s="1988"/>
      <c r="AK537" s="1988"/>
      <c r="AL537" s="1988"/>
      <c r="AM537" s="1987"/>
      <c r="AN537" s="1987"/>
      <c r="AO537" s="1987"/>
      <c r="AP537" s="1987"/>
      <c r="AQ537" s="1987"/>
      <c r="AR537" s="1987"/>
      <c r="AS537" s="1987"/>
      <c r="AT537" s="1987"/>
      <c r="AU537" s="1987"/>
      <c r="AV537" s="1990"/>
      <c r="AW537" s="3544"/>
    </row>
    <row r="538" spans="1:49" s="1968" customFormat="1" ht="24" customHeight="1" thickBot="1">
      <c r="A538" s="3573"/>
      <c r="B538" s="414">
        <v>100</v>
      </c>
      <c r="C538" s="3587" t="s">
        <v>0</v>
      </c>
      <c r="D538" s="395"/>
      <c r="E538" s="395"/>
      <c r="F538" s="3586" t="s">
        <v>14</v>
      </c>
      <c r="G538" s="3586"/>
      <c r="H538" s="2031"/>
      <c r="I538" s="532"/>
      <c r="J538" s="399"/>
      <c r="K538" s="399"/>
      <c r="L538" s="399"/>
      <c r="M538" s="553">
        <f>F541/M536</f>
        <v>1.9000000000000003E-2</v>
      </c>
      <c r="N538" s="616" t="s">
        <v>989</v>
      </c>
      <c r="Q538" s="3544"/>
      <c r="R538" s="308" t="s">
        <v>440</v>
      </c>
      <c r="S538" s="1971" t="s">
        <v>439</v>
      </c>
      <c r="T538" s="1971"/>
      <c r="U538" s="1972"/>
      <c r="V538" s="1995"/>
      <c r="W538" s="1995"/>
      <c r="X538" s="1995"/>
      <c r="Y538" s="1995"/>
      <c r="Z538" s="1995"/>
      <c r="AA538" s="1995"/>
      <c r="AB538" s="1995"/>
      <c r="AC538" s="1995"/>
      <c r="AD538" s="1995"/>
      <c r="AE538" s="1996"/>
      <c r="AF538" s="3544"/>
      <c r="AG538" s="1980"/>
      <c r="AH538" s="3544"/>
      <c r="AI538" s="309" t="s">
        <v>440</v>
      </c>
      <c r="AJ538" s="1971" t="s">
        <v>439</v>
      </c>
      <c r="AK538" s="1971"/>
      <c r="AL538" s="1972"/>
      <c r="AM538" s="1995"/>
      <c r="AN538" s="1995"/>
      <c r="AO538" s="1995"/>
      <c r="AP538" s="1995"/>
      <c r="AQ538" s="1995"/>
      <c r="AR538" s="1995"/>
      <c r="AS538" s="1995"/>
      <c r="AT538" s="1995"/>
      <c r="AU538" s="1995"/>
      <c r="AV538" s="1997"/>
      <c r="AW538" s="3544"/>
    </row>
    <row r="539" spans="1:49" s="1968" customFormat="1" ht="15.75">
      <c r="A539" s="3573"/>
      <c r="B539" s="398"/>
      <c r="C539" s="3588"/>
      <c r="D539" s="533" t="s">
        <v>13</v>
      </c>
      <c r="E539" s="397"/>
      <c r="F539" s="2033" t="s">
        <v>961</v>
      </c>
      <c r="G539" s="2034" t="s">
        <v>297</v>
      </c>
      <c r="H539" s="105"/>
      <c r="I539" s="574" t="s">
        <v>962</v>
      </c>
      <c r="J539" s="397"/>
      <c r="K539" s="534" t="s">
        <v>293</v>
      </c>
      <c r="L539" s="3589" t="s">
        <v>917</v>
      </c>
      <c r="M539" s="3589"/>
      <c r="N539" s="617">
        <f>B538</f>
        <v>100</v>
      </c>
      <c r="Q539" s="3544"/>
      <c r="R539" s="2000"/>
      <c r="S539" s="1988"/>
      <c r="T539" s="1988"/>
      <c r="U539" s="1987"/>
      <c r="V539" s="1987"/>
      <c r="W539" s="1987"/>
      <c r="X539" s="1987"/>
      <c r="Y539" s="1987"/>
      <c r="Z539" s="1987"/>
      <c r="AA539" s="1987"/>
      <c r="AB539" s="1987"/>
      <c r="AC539" s="1987"/>
      <c r="AD539" s="1987"/>
      <c r="AE539" s="1989"/>
      <c r="AF539" s="3544"/>
      <c r="AG539" s="1980"/>
      <c r="AH539" s="3544"/>
      <c r="AI539" s="2001"/>
      <c r="AJ539" s="1988"/>
      <c r="AK539" s="1988"/>
      <c r="AL539" s="1988"/>
      <c r="AM539" s="1987"/>
      <c r="AN539" s="1987"/>
      <c r="AO539" s="1987"/>
      <c r="AP539" s="1987"/>
      <c r="AQ539" s="1987"/>
      <c r="AR539" s="1987"/>
      <c r="AS539" s="1987"/>
      <c r="AT539" s="1987"/>
      <c r="AU539" s="1987"/>
      <c r="AV539" s="1990"/>
      <c r="AW539" s="3544"/>
    </row>
    <row r="540" spans="1:49" s="1968" customFormat="1" ht="14.25" customHeight="1">
      <c r="A540" s="3573"/>
      <c r="B540" s="299" t="s">
        <v>44</v>
      </c>
      <c r="C540" s="299" t="s">
        <v>54</v>
      </c>
      <c r="D540" s="368" t="s">
        <v>34</v>
      </c>
      <c r="E540" s="296"/>
      <c r="F540" s="399"/>
      <c r="G540" s="2035"/>
      <c r="H540" s="299"/>
      <c r="I540" s="2036"/>
      <c r="J540" s="1988"/>
      <c r="K540" s="321" t="s">
        <v>63</v>
      </c>
      <c r="L540" s="296"/>
      <c r="M540" s="2037"/>
      <c r="N540" s="2038"/>
      <c r="Q540" s="3544"/>
      <c r="R540" s="311" t="s">
        <v>34</v>
      </c>
      <c r="S540" s="312" t="s">
        <v>13</v>
      </c>
      <c r="T540" s="313" t="s">
        <v>444</v>
      </c>
      <c r="U540" s="1988"/>
      <c r="V540" s="1987"/>
      <c r="W540" s="1987"/>
      <c r="X540" s="1987"/>
      <c r="Y540" s="1987"/>
      <c r="Z540" s="1987"/>
      <c r="AA540" s="1987"/>
      <c r="AB540" s="1987"/>
      <c r="AC540" s="1987"/>
      <c r="AD540" s="1987"/>
      <c r="AE540" s="1989"/>
      <c r="AF540" s="3544"/>
      <c r="AG540" s="1980"/>
      <c r="AH540" s="3544"/>
      <c r="AI540" s="314" t="s">
        <v>44</v>
      </c>
      <c r="AJ540" s="312" t="s">
        <v>445</v>
      </c>
      <c r="AK540" s="1988"/>
      <c r="AL540" s="1988"/>
      <c r="AM540" s="1987"/>
      <c r="AN540" s="1987"/>
      <c r="AO540" s="1987"/>
      <c r="AP540" s="1987"/>
      <c r="AQ540" s="1987"/>
      <c r="AR540" s="1987"/>
      <c r="AS540" s="1987"/>
      <c r="AT540" s="1987"/>
      <c r="AU540" s="1987"/>
      <c r="AV540" s="1990"/>
      <c r="AW540" s="3544"/>
    </row>
    <row r="541" spans="1:49" s="1968" customFormat="1" ht="15.75" customHeight="1">
      <c r="A541" s="3573"/>
      <c r="B541" s="369"/>
      <c r="C541" s="370"/>
      <c r="D541" s="371" t="s">
        <v>987</v>
      </c>
      <c r="E541" s="372"/>
      <c r="F541" s="530">
        <f>SUM(F543:F559)</f>
        <v>0.30400000000000005</v>
      </c>
      <c r="G541" s="531">
        <f>SUM(G543:G559)</f>
        <v>0.32</v>
      </c>
      <c r="H541" s="552" t="s">
        <v>11</v>
      </c>
      <c r="I541" s="531">
        <f>SUM(I543:I559)</f>
        <v>1.5999999999999986E-2</v>
      </c>
      <c r="J541" s="373"/>
      <c r="K541" s="374"/>
      <c r="L541" s="296"/>
      <c r="M541" s="296"/>
      <c r="N541" s="599"/>
      <c r="Q541" s="3544"/>
      <c r="R541" s="321"/>
      <c r="S541" s="312"/>
      <c r="T541" s="313"/>
      <c r="U541" s="1988"/>
      <c r="V541" s="1987"/>
      <c r="W541" s="1987"/>
      <c r="X541" s="1987"/>
      <c r="Y541" s="1987"/>
      <c r="Z541" s="1987"/>
      <c r="AA541" s="1987"/>
      <c r="AB541" s="1987"/>
      <c r="AC541" s="1987"/>
      <c r="AD541" s="1987"/>
      <c r="AE541" s="1989"/>
      <c r="AF541" s="3544"/>
      <c r="AG541" s="1980"/>
      <c r="AH541" s="3544"/>
      <c r="AI541" s="2001"/>
      <c r="AJ541" s="1988"/>
      <c r="AK541" s="1988"/>
      <c r="AL541" s="1988"/>
      <c r="AM541" s="1987"/>
      <c r="AN541" s="1987"/>
      <c r="AO541" s="1987"/>
      <c r="AP541" s="1987"/>
      <c r="AQ541" s="1987"/>
      <c r="AR541" s="1987"/>
      <c r="AS541" s="1987"/>
      <c r="AT541" s="1987"/>
      <c r="AU541" s="1987"/>
      <c r="AV541" s="1990"/>
      <c r="AW541" s="3544"/>
    </row>
    <row r="542" spans="1:49" s="1968" customFormat="1" ht="15.75" customHeight="1">
      <c r="A542" s="3573"/>
      <c r="B542" s="369"/>
      <c r="C542" s="130"/>
      <c r="D542" s="375"/>
      <c r="E542" s="376"/>
      <c r="F542" s="377"/>
      <c r="G542" s="402"/>
      <c r="H542" s="403"/>
      <c r="I542" s="404"/>
      <c r="J542" s="378"/>
      <c r="K542" s="331"/>
      <c r="L542" s="296"/>
      <c r="M542" s="296"/>
      <c r="N542" s="599"/>
      <c r="Q542" s="3544"/>
      <c r="R542" s="321" t="s">
        <v>44</v>
      </c>
      <c r="S542" s="312" t="s">
        <v>445</v>
      </c>
      <c r="T542" s="313" t="s">
        <v>458</v>
      </c>
      <c r="U542" s="1988"/>
      <c r="V542" s="1987"/>
      <c r="W542" s="1987"/>
      <c r="X542" s="1987"/>
      <c r="Y542" s="1987"/>
      <c r="Z542" s="1987"/>
      <c r="AA542" s="1987"/>
      <c r="AB542" s="1987"/>
      <c r="AC542" s="1987"/>
      <c r="AD542" s="1987"/>
      <c r="AE542" s="1989"/>
      <c r="AF542" s="3544"/>
      <c r="AG542" s="1980"/>
      <c r="AH542" s="3544"/>
      <c r="AI542" s="2007"/>
      <c r="AJ542" s="2008" t="s">
        <v>420</v>
      </c>
      <c r="AK542" s="2009"/>
      <c r="AL542" s="2009"/>
      <c r="AM542" s="2010"/>
      <c r="AN542" s="1988"/>
      <c r="AO542" s="1987"/>
      <c r="AP542" s="2008" t="s">
        <v>419</v>
      </c>
      <c r="AQ542" s="1987"/>
      <c r="AR542" s="1987"/>
      <c r="AS542" s="1987"/>
      <c r="AT542" s="1987"/>
      <c r="AU542" s="1987"/>
      <c r="AV542" s="1990"/>
      <c r="AW542" s="3544"/>
    </row>
    <row r="543" spans="1:49" s="1968" customFormat="1" ht="15.75">
      <c r="A543" s="3573"/>
      <c r="B543" s="10">
        <v>1</v>
      </c>
      <c r="C543" s="52">
        <v>10</v>
      </c>
      <c r="D543" s="45" t="s">
        <v>918</v>
      </c>
      <c r="E543" s="2304"/>
      <c r="F543" s="29">
        <f t="shared" ref="F543:F559" si="46">IF(ISTEXT(B543),B543,IF(B543="","",IF(C543="",G543,G543-(G543*C543%))))</f>
        <v>0.14400000000000002</v>
      </c>
      <c r="G543" s="402">
        <f>IF(ISTEXT(B543),B543,IF(B543="","",(B543/B538)*M536))</f>
        <v>0.16</v>
      </c>
      <c r="H543" s="292" t="s">
        <v>11</v>
      </c>
      <c r="I543" s="530">
        <f t="shared" ref="I543:I544" si="47">IF(B543="","",G543-F543)</f>
        <v>1.5999999999999986E-2</v>
      </c>
      <c r="J543" s="114" t="s">
        <v>32</v>
      </c>
      <c r="K543" s="2304" t="s">
        <v>25</v>
      </c>
      <c r="L543" s="296"/>
      <c r="M543" s="296"/>
      <c r="N543" s="599"/>
      <c r="Q543" s="3544"/>
      <c r="R543" s="321"/>
      <c r="S543" s="312"/>
      <c r="T543" s="328" t="s">
        <v>420</v>
      </c>
      <c r="U543" s="1988"/>
      <c r="V543" s="1987"/>
      <c r="W543" s="1987"/>
      <c r="X543" s="1987"/>
      <c r="Y543" s="1987"/>
      <c r="Z543" s="1987"/>
      <c r="AA543" s="1987"/>
      <c r="AB543" s="1987"/>
      <c r="AC543" s="1987"/>
      <c r="AD543" s="1987"/>
      <c r="AE543" s="1989"/>
      <c r="AF543" s="3544"/>
      <c r="AG543" s="1980"/>
      <c r="AH543" s="3544"/>
      <c r="AI543" s="2007"/>
      <c r="AJ543" s="2011" t="s">
        <v>1860</v>
      </c>
      <c r="AK543" s="2011"/>
      <c r="AL543" s="2011"/>
      <c r="AM543" s="2011"/>
      <c r="AN543" s="1988"/>
      <c r="AO543" s="1987"/>
      <c r="AP543" s="1987"/>
      <c r="AQ543" s="1987"/>
      <c r="AR543" s="1987"/>
      <c r="AS543" s="1987"/>
      <c r="AT543" s="1987"/>
      <c r="AU543" s="1987"/>
      <c r="AV543" s="1990"/>
      <c r="AW543" s="3544"/>
    </row>
    <row r="544" spans="1:49" s="1968" customFormat="1" ht="15.75">
      <c r="A544" s="3573"/>
      <c r="B544" s="10">
        <v>1</v>
      </c>
      <c r="C544" s="52"/>
      <c r="D544" s="45"/>
      <c r="E544" s="2304"/>
      <c r="F544" s="29">
        <f t="shared" si="46"/>
        <v>0.16</v>
      </c>
      <c r="G544" s="402">
        <f>IF(ISTEXT(B544),B544,IF(B544="","",(B544/B538)*M536))</f>
        <v>0.16</v>
      </c>
      <c r="H544" s="292"/>
      <c r="I544" s="530">
        <f t="shared" si="47"/>
        <v>0</v>
      </c>
      <c r="J544" s="114" t="s">
        <v>42</v>
      </c>
      <c r="K544" s="2304"/>
      <c r="L544" s="296"/>
      <c r="M544" s="296"/>
      <c r="N544" s="599"/>
      <c r="Q544" s="3544"/>
      <c r="R544" s="1988"/>
      <c r="S544" s="1988"/>
      <c r="T544" s="313" t="s">
        <v>714</v>
      </c>
      <c r="U544" s="1988"/>
      <c r="V544" s="1987"/>
      <c r="W544" s="1987"/>
      <c r="X544" s="1987"/>
      <c r="Y544" s="1987"/>
      <c r="Z544" s="1987"/>
      <c r="AA544" s="1987"/>
      <c r="AB544" s="1987"/>
      <c r="AC544" s="1987"/>
      <c r="AD544" s="1987"/>
      <c r="AE544" s="1989"/>
      <c r="AF544" s="3544"/>
      <c r="AG544" s="1980"/>
      <c r="AH544" s="3544"/>
      <c r="AI544" s="2007"/>
      <c r="AJ544" s="2011"/>
      <c r="AK544" s="2011" t="s">
        <v>421</v>
      </c>
      <c r="AL544" s="2011"/>
      <c r="AM544" s="2011"/>
      <c r="AN544" s="1988"/>
      <c r="AO544" s="1987"/>
      <c r="AP544" s="1987"/>
      <c r="AQ544" s="1987"/>
      <c r="AR544" s="1987"/>
      <c r="AS544" s="1987"/>
      <c r="AT544" s="1987"/>
      <c r="AU544" s="1987"/>
      <c r="AV544" s="1990"/>
      <c r="AW544" s="3544"/>
    </row>
    <row r="545" spans="1:49" s="1968" customFormat="1" ht="15.75">
      <c r="A545" s="3573"/>
      <c r="B545" s="10"/>
      <c r="C545" s="52"/>
      <c r="D545" s="45"/>
      <c r="E545" s="2304"/>
      <c r="F545" s="29" t="str">
        <f t="shared" si="46"/>
        <v/>
      </c>
      <c r="G545" s="402" t="str">
        <f>IF(ISTEXT(B545),B545,IF(B545="","",(B545/B538)*M536))</f>
        <v/>
      </c>
      <c r="H545" s="292"/>
      <c r="I545" s="530" t="str">
        <f>IF(B545="","",G545-F545)</f>
        <v/>
      </c>
      <c r="J545" s="114" t="s">
        <v>52</v>
      </c>
      <c r="K545" s="2304"/>
      <c r="L545" s="296"/>
      <c r="M545" s="296"/>
      <c r="N545" s="599"/>
      <c r="Q545" s="3544"/>
      <c r="R545" s="1988"/>
      <c r="S545" s="1988"/>
      <c r="T545" s="313" t="s">
        <v>463</v>
      </c>
      <c r="U545" s="1988"/>
      <c r="V545" s="1987"/>
      <c r="W545" s="1987"/>
      <c r="X545" s="1987"/>
      <c r="Y545" s="1987"/>
      <c r="Z545" s="1987"/>
      <c r="AA545" s="1987"/>
      <c r="AB545" s="1987"/>
      <c r="AC545" s="1987"/>
      <c r="AD545" s="1987"/>
      <c r="AE545" s="1989"/>
      <c r="AF545" s="3544"/>
      <c r="AG545" s="1980"/>
      <c r="AH545" s="3544"/>
      <c r="AI545" s="2007"/>
      <c r="AJ545" s="2011"/>
      <c r="AK545" s="2011" t="s">
        <v>422</v>
      </c>
      <c r="AL545" s="2011"/>
      <c r="AM545" s="2011"/>
      <c r="AN545" s="1988"/>
      <c r="AO545" s="1987"/>
      <c r="AP545" s="1987"/>
      <c r="AQ545" s="1987"/>
      <c r="AR545" s="1987"/>
      <c r="AS545" s="1987"/>
      <c r="AT545" s="332"/>
      <c r="AU545" s="332"/>
      <c r="AV545" s="333"/>
      <c r="AW545" s="3544"/>
    </row>
    <row r="546" spans="1:49" s="1968" customFormat="1" ht="15.75">
      <c r="A546" s="3573"/>
      <c r="B546" s="10"/>
      <c r="C546" s="52"/>
      <c r="D546" s="45"/>
      <c r="E546" s="331"/>
      <c r="F546" s="29" t="str">
        <f t="shared" si="46"/>
        <v/>
      </c>
      <c r="G546" s="402" t="str">
        <f>IF(ISTEXT(B546),B546,IF(B546="","",(B546/B538)*M536))</f>
        <v/>
      </c>
      <c r="H546" s="292"/>
      <c r="I546" s="530" t="str">
        <f t="shared" ref="I546:I559" si="48">IF(B546="","",G546-F546)</f>
        <v/>
      </c>
      <c r="J546" s="114" t="s">
        <v>61</v>
      </c>
      <c r="K546" s="2304"/>
      <c r="L546" s="296"/>
      <c r="M546" s="296"/>
      <c r="N546" s="599"/>
      <c r="Q546" s="3544"/>
      <c r="R546" s="1988"/>
      <c r="S546" s="1988"/>
      <c r="T546" s="1988"/>
      <c r="U546" s="1988"/>
      <c r="V546" s="1987"/>
      <c r="W546" s="1987"/>
      <c r="X546" s="1987"/>
      <c r="Y546" s="1987"/>
      <c r="Z546" s="1987"/>
      <c r="AA546" s="1987"/>
      <c r="AB546" s="1987"/>
      <c r="AC546" s="1987"/>
      <c r="AD546" s="1987"/>
      <c r="AE546" s="1989"/>
      <c r="AF546" s="3544"/>
      <c r="AG546" s="1980"/>
      <c r="AH546" s="3544"/>
      <c r="AI546" s="2007"/>
      <c r="AJ546" s="2011"/>
      <c r="AK546" s="2011" t="s">
        <v>423</v>
      </c>
      <c r="AL546" s="2011"/>
      <c r="AM546" s="2011"/>
      <c r="AN546" s="1988"/>
      <c r="AO546" s="1987"/>
      <c r="AP546" s="1987"/>
      <c r="AQ546" s="1987"/>
      <c r="AR546" s="1987"/>
      <c r="AS546" s="1987"/>
      <c r="AT546" s="332"/>
      <c r="AU546" s="332"/>
      <c r="AV546" s="333"/>
      <c r="AW546" s="3544"/>
    </row>
    <row r="547" spans="1:49" s="1968" customFormat="1" ht="15.75">
      <c r="A547" s="3573"/>
      <c r="B547" s="10"/>
      <c r="C547" s="52"/>
      <c r="D547" s="45"/>
      <c r="E547" s="331"/>
      <c r="F547" s="29" t="str">
        <f t="shared" si="46"/>
        <v/>
      </c>
      <c r="G547" s="402" t="str">
        <f>IF(ISTEXT(B547),B547,IF(B547="","",(B547/B538)*M536))</f>
        <v/>
      </c>
      <c r="H547" s="292"/>
      <c r="I547" s="530" t="str">
        <f t="shared" si="48"/>
        <v/>
      </c>
      <c r="J547" s="114" t="s">
        <v>69</v>
      </c>
      <c r="K547" s="331"/>
      <c r="L547" s="296"/>
      <c r="M547" s="296"/>
      <c r="N547" s="599"/>
      <c r="Q547" s="3544"/>
      <c r="R547" s="321" t="s">
        <v>54</v>
      </c>
      <c r="S547" s="3575" t="s">
        <v>460</v>
      </c>
      <c r="T547" s="3575"/>
      <c r="U547" s="313" t="s">
        <v>461</v>
      </c>
      <c r="V547" s="1987"/>
      <c r="W547" s="1987"/>
      <c r="X547" s="1987"/>
      <c r="Y547" s="1987"/>
      <c r="Z547" s="1987"/>
      <c r="AA547" s="1987"/>
      <c r="AB547" s="1987"/>
      <c r="AC547" s="1987"/>
      <c r="AD547" s="1987"/>
      <c r="AE547" s="1989"/>
      <c r="AF547" s="3544"/>
      <c r="AG547" s="1980"/>
      <c r="AH547" s="3544"/>
      <c r="AI547" s="2007"/>
      <c r="AJ547" s="2011"/>
      <c r="AK547" s="2011" t="s">
        <v>424</v>
      </c>
      <c r="AL547" s="2011"/>
      <c r="AM547" s="2011"/>
      <c r="AN547" s="1988"/>
      <c r="AO547" s="1987"/>
      <c r="AP547" s="1987"/>
      <c r="AQ547" s="1987"/>
      <c r="AR547" s="1987"/>
      <c r="AS547" s="1987"/>
      <c r="AT547" s="1987"/>
      <c r="AU547" s="1987"/>
      <c r="AV547" s="1990"/>
      <c r="AW547" s="3544"/>
    </row>
    <row r="548" spans="1:49" s="1968" customFormat="1" ht="25.5" customHeight="1">
      <c r="A548" s="3573"/>
      <c r="B548" s="10"/>
      <c r="C548" s="52"/>
      <c r="D548" s="45"/>
      <c r="E548" s="331"/>
      <c r="F548" s="29" t="str">
        <f t="shared" si="46"/>
        <v/>
      </c>
      <c r="G548" s="402" t="str">
        <f>IF(ISTEXT(B548),B548,IF(B548="","",(B548/B538)*M536))</f>
        <v/>
      </c>
      <c r="H548" s="292"/>
      <c r="I548" s="530" t="str">
        <f t="shared" si="48"/>
        <v/>
      </c>
      <c r="J548" s="114" t="s">
        <v>78</v>
      </c>
      <c r="K548" s="331"/>
      <c r="L548" s="296"/>
      <c r="M548" s="296"/>
      <c r="N548" s="599"/>
      <c r="Q548" s="3544"/>
      <c r="R548" s="338"/>
      <c r="S548" s="312"/>
      <c r="T548" s="313"/>
      <c r="U548" s="1988"/>
      <c r="V548" s="1987"/>
      <c r="W548" s="1987"/>
      <c r="X548" s="1987"/>
      <c r="Y548" s="1987"/>
      <c r="Z548" s="1987"/>
      <c r="AA548" s="1987"/>
      <c r="AB548" s="1987"/>
      <c r="AC548" s="1987"/>
      <c r="AD548" s="1987"/>
      <c r="AE548" s="1989"/>
      <c r="AF548" s="3544"/>
      <c r="AG548" s="1980"/>
      <c r="AH548" s="3544"/>
      <c r="AI548" s="2007"/>
      <c r="AJ548" s="2011"/>
      <c r="AK548" s="2012" t="s">
        <v>425</v>
      </c>
      <c r="AL548" s="2011"/>
      <c r="AM548" s="2011"/>
      <c r="AN548" s="1988"/>
      <c r="AO548" s="1987"/>
      <c r="AP548" s="1987"/>
      <c r="AQ548" s="1987"/>
      <c r="AR548" s="1987"/>
      <c r="AS548" s="3549" t="s">
        <v>922</v>
      </c>
      <c r="AT548" s="3550"/>
      <c r="AU548" s="3550"/>
      <c r="AV548" s="340" t="s">
        <v>919</v>
      </c>
      <c r="AW548" s="3544"/>
    </row>
    <row r="549" spans="1:49" s="1968" customFormat="1" ht="15.75" customHeight="1">
      <c r="A549" s="3573"/>
      <c r="B549" s="10"/>
      <c r="C549" s="52"/>
      <c r="D549" s="45"/>
      <c r="E549" s="331"/>
      <c r="F549" s="29" t="str">
        <f t="shared" si="46"/>
        <v/>
      </c>
      <c r="G549" s="402" t="str">
        <f>IF(ISTEXT(B549),B549,IF(B549="","",(B549/B538)*M536))</f>
        <v/>
      </c>
      <c r="H549" s="292"/>
      <c r="I549" s="530" t="str">
        <f t="shared" si="48"/>
        <v/>
      </c>
      <c r="J549" s="114" t="s">
        <v>86</v>
      </c>
      <c r="K549" s="331"/>
      <c r="L549" s="296"/>
      <c r="M549" s="296"/>
      <c r="N549" s="599"/>
      <c r="Q549" s="3544"/>
      <c r="R549" s="321" t="s">
        <v>63</v>
      </c>
      <c r="S549" s="3576" t="s">
        <v>293</v>
      </c>
      <c r="T549" s="3576"/>
      <c r="U549" s="313" t="s">
        <v>950</v>
      </c>
      <c r="V549" s="1987"/>
      <c r="W549" s="1987"/>
      <c r="X549" s="1987"/>
      <c r="Y549" s="1987"/>
      <c r="Z549" s="1987"/>
      <c r="AA549" s="1987"/>
      <c r="AB549" s="1987"/>
      <c r="AC549" s="1987"/>
      <c r="AD549" s="1987"/>
      <c r="AE549" s="1989"/>
      <c r="AF549" s="3544"/>
      <c r="AG549" s="1980"/>
      <c r="AH549" s="3544"/>
      <c r="AI549" s="2007"/>
      <c r="AJ549" s="2011"/>
      <c r="AK549" s="2011" t="s">
        <v>426</v>
      </c>
      <c r="AL549" s="2011"/>
      <c r="AM549" s="2011"/>
      <c r="AN549" s="1988"/>
      <c r="AO549" s="1987"/>
      <c r="AP549" s="1987"/>
      <c r="AQ549" s="1987"/>
      <c r="AR549" s="1987"/>
      <c r="AS549" s="343"/>
      <c r="AT549" s="344">
        <v>2</v>
      </c>
      <c r="AU549" s="328" t="s">
        <v>10</v>
      </c>
      <c r="AV549" s="345">
        <f>AT549</f>
        <v>2</v>
      </c>
      <c r="AW549" s="3544"/>
    </row>
    <row r="550" spans="1:49" s="1968" customFormat="1" ht="15.75">
      <c r="A550" s="3573"/>
      <c r="B550" s="10"/>
      <c r="C550" s="52"/>
      <c r="D550" s="45"/>
      <c r="E550" s="331"/>
      <c r="F550" s="29" t="str">
        <f t="shared" si="46"/>
        <v/>
      </c>
      <c r="G550" s="402" t="str">
        <f>IF(ISTEXT(B550),B550,IF(B550="","",(B550/B538)*M536))</f>
        <v/>
      </c>
      <c r="H550" s="292"/>
      <c r="I550" s="530" t="str">
        <f t="shared" si="48"/>
        <v/>
      </c>
      <c r="J550" s="114" t="s">
        <v>96</v>
      </c>
      <c r="K550" s="331"/>
      <c r="L550" s="296"/>
      <c r="M550" s="296"/>
      <c r="N550" s="599"/>
      <c r="Q550" s="3544"/>
      <c r="R550" s="321"/>
      <c r="S550" s="346"/>
      <c r="T550" s="313"/>
      <c r="U550" s="1988"/>
      <c r="V550" s="1988"/>
      <c r="W550" s="1988"/>
      <c r="X550" s="1988"/>
      <c r="Y550" s="1988"/>
      <c r="Z550" s="1988"/>
      <c r="AA550" s="1988"/>
      <c r="AB550" s="1988"/>
      <c r="AC550" s="1988"/>
      <c r="AD550" s="1988"/>
      <c r="AE550" s="2013"/>
      <c r="AF550" s="3544"/>
      <c r="AG550" s="1980"/>
      <c r="AH550" s="3544"/>
      <c r="AI550" s="2007"/>
      <c r="AJ550" s="2011"/>
      <c r="AK550" s="2011" t="s">
        <v>427</v>
      </c>
      <c r="AL550" s="2011"/>
      <c r="AM550" s="2011"/>
      <c r="AN550" s="1988"/>
      <c r="AO550" s="1987"/>
      <c r="AP550" s="1987"/>
      <c r="AQ550" s="1987"/>
      <c r="AR550" s="1988"/>
      <c r="AS550" s="343"/>
      <c r="AT550" s="2014">
        <f>AT549*10</f>
        <v>20</v>
      </c>
      <c r="AU550" s="2015" t="s">
        <v>429</v>
      </c>
      <c r="AV550" s="347">
        <f>AT549/10</f>
        <v>0.2</v>
      </c>
      <c r="AW550" s="3544"/>
    </row>
    <row r="551" spans="1:49" s="1968" customFormat="1" ht="18.75" customHeight="1">
      <c r="A551" s="3573"/>
      <c r="B551" s="10"/>
      <c r="C551" s="52"/>
      <c r="D551" s="45"/>
      <c r="E551" s="331"/>
      <c r="F551" s="29" t="str">
        <f t="shared" si="46"/>
        <v/>
      </c>
      <c r="G551" s="402" t="str">
        <f>IF(ISTEXT(B551),B551,IF(B551="","",(B551/B538)*M536))</f>
        <v/>
      </c>
      <c r="H551" s="292"/>
      <c r="I551" s="530" t="str">
        <f t="shared" si="48"/>
        <v/>
      </c>
      <c r="J551" s="114" t="s">
        <v>166</v>
      </c>
      <c r="K551" s="331"/>
      <c r="L551" s="296"/>
      <c r="M551" s="296"/>
      <c r="N551" s="599"/>
      <c r="Q551" s="3544"/>
      <c r="R551" s="380" t="s">
        <v>71</v>
      </c>
      <c r="U551" s="1988"/>
      <c r="V551" s="1988"/>
      <c r="W551" s="1988"/>
      <c r="X551" s="1988"/>
      <c r="Y551" s="1988"/>
      <c r="Z551" s="1988"/>
      <c r="AA551" s="1988"/>
      <c r="AB551" s="2356"/>
      <c r="AC551" s="380" t="s">
        <v>71</v>
      </c>
      <c r="AD551" s="2356"/>
      <c r="AE551" s="2013"/>
      <c r="AF551" s="3544"/>
      <c r="AG551" s="1980"/>
      <c r="AH551" s="3544"/>
      <c r="AI551" s="2007"/>
      <c r="AJ551" s="2011"/>
      <c r="AK551" s="2012" t="s">
        <v>428</v>
      </c>
      <c r="AL551" s="2011"/>
      <c r="AM551" s="2011"/>
      <c r="AN551" s="1988"/>
      <c r="AO551" s="1988"/>
      <c r="AP551" s="1988"/>
      <c r="AQ551" s="1988"/>
      <c r="AR551" s="1988"/>
      <c r="AS551" s="2016"/>
      <c r="AT551" s="2014">
        <f>AT550*10</f>
        <v>200</v>
      </c>
      <c r="AU551" s="2015" t="s">
        <v>430</v>
      </c>
      <c r="AV551" s="347">
        <f>AV550/10</f>
        <v>0.02</v>
      </c>
      <c r="AW551" s="3544"/>
    </row>
    <row r="552" spans="1:49" s="1968" customFormat="1" ht="31.5" customHeight="1">
      <c r="A552" s="3573"/>
      <c r="B552" s="10"/>
      <c r="C552" s="52"/>
      <c r="D552" s="45"/>
      <c r="E552" s="331"/>
      <c r="F552" s="29" t="str">
        <f t="shared" si="46"/>
        <v/>
      </c>
      <c r="G552" s="402" t="str">
        <f>IF(ISTEXT(B552),B552,IF(B552="","",(B552/B538)*M536))</f>
        <v/>
      </c>
      <c r="H552" s="292"/>
      <c r="I552" s="530" t="str">
        <f t="shared" si="48"/>
        <v/>
      </c>
      <c r="J552" s="114" t="s">
        <v>174</v>
      </c>
      <c r="K552" s="331"/>
      <c r="L552" s="296"/>
      <c r="M552" s="296"/>
      <c r="N552" s="599"/>
      <c r="Q552" s="3544"/>
      <c r="R552" s="41">
        <v>10</v>
      </c>
      <c r="S552" s="3576" t="s">
        <v>457</v>
      </c>
      <c r="T552" s="3576"/>
      <c r="U552" s="2359" t="s">
        <v>951</v>
      </c>
      <c r="V552" s="2359"/>
      <c r="W552" s="2359"/>
      <c r="X552" s="2359"/>
      <c r="Y552" s="2359"/>
      <c r="Z552" s="2359"/>
      <c r="AA552" s="2359"/>
      <c r="AB552" s="2359"/>
      <c r="AC552" s="41">
        <v>10</v>
      </c>
      <c r="AD552" s="36" t="s">
        <v>295</v>
      </c>
      <c r="AE552" s="2013"/>
      <c r="AF552" s="3544"/>
      <c r="AG552" s="1980"/>
      <c r="AH552" s="3544"/>
      <c r="AI552" s="2001"/>
      <c r="AJ552" s="2000"/>
      <c r="AK552" s="2009"/>
      <c r="AL552" s="2009"/>
      <c r="AM552" s="2010"/>
      <c r="AN552" s="2000"/>
      <c r="AO552" s="3551" t="s">
        <v>920</v>
      </c>
      <c r="AP552" s="3552"/>
      <c r="AQ552" s="3552"/>
      <c r="AR552" s="3552"/>
      <c r="AS552" s="2017"/>
      <c r="AT552" s="2018">
        <f>AT551*10</f>
        <v>2000</v>
      </c>
      <c r="AU552" s="2019" t="s">
        <v>431</v>
      </c>
      <c r="AV552" s="348">
        <f>AV551/10</f>
        <v>2E-3</v>
      </c>
      <c r="AW552" s="3544"/>
    </row>
    <row r="553" spans="1:49" s="1968" customFormat="1" ht="15.75">
      <c r="A553" s="3573"/>
      <c r="B553" s="10"/>
      <c r="C553" s="52"/>
      <c r="D553" s="45"/>
      <c r="E553" s="331"/>
      <c r="F553" s="29" t="str">
        <f t="shared" si="46"/>
        <v/>
      </c>
      <c r="G553" s="402" t="str">
        <f>IF(ISTEXT(B553),B553,IF(B553="","",(B553/B538)*M536))</f>
        <v/>
      </c>
      <c r="H553" s="292"/>
      <c r="I553" s="530" t="str">
        <f t="shared" si="48"/>
        <v/>
      </c>
      <c r="J553" s="114" t="s">
        <v>182</v>
      </c>
      <c r="K553" s="331"/>
      <c r="L553" s="296"/>
      <c r="M553" s="296"/>
      <c r="N553" s="599"/>
      <c r="Q553" s="3544"/>
      <c r="R553" s="551" t="s">
        <v>295</v>
      </c>
      <c r="U553" s="2359"/>
      <c r="V553" s="2359"/>
      <c r="W553" s="2359"/>
      <c r="X553" s="2359"/>
      <c r="Y553" s="2359"/>
      <c r="Z553" s="2359"/>
      <c r="AA553" s="2359"/>
      <c r="AB553" s="2359"/>
      <c r="AC553" s="1988"/>
      <c r="AD553" s="1988"/>
      <c r="AE553" s="2013"/>
      <c r="AF553" s="3544"/>
      <c r="AG553" s="1980"/>
      <c r="AH553" s="3544"/>
      <c r="AI553" s="3553" t="s">
        <v>923</v>
      </c>
      <c r="AJ553" s="3554"/>
      <c r="AK553" s="3555" t="s">
        <v>734</v>
      </c>
      <c r="AL553" s="3556"/>
      <c r="AM553" s="3556"/>
      <c r="AN553" s="3557"/>
      <c r="AO553" s="3558" t="s">
        <v>921</v>
      </c>
      <c r="AP553" s="3559"/>
      <c r="AQ553" s="3559"/>
      <c r="AR553" s="3560"/>
      <c r="AS553" s="3561" t="s">
        <v>738</v>
      </c>
      <c r="AT553" s="3562"/>
      <c r="AU553" s="3562"/>
      <c r="AV553" s="3563"/>
      <c r="AW553" s="3544"/>
    </row>
    <row r="554" spans="1:49" s="1968" customFormat="1" ht="26.25" thickBot="1">
      <c r="A554" s="3573"/>
      <c r="B554" s="10"/>
      <c r="C554" s="52"/>
      <c r="D554" s="45"/>
      <c r="E554" s="331"/>
      <c r="F554" s="29" t="str">
        <f t="shared" si="46"/>
        <v/>
      </c>
      <c r="G554" s="402" t="str">
        <f>IF(ISTEXT(B554),B554,IF(B554="","",(B554/B538)*M536))</f>
        <v/>
      </c>
      <c r="H554" s="292"/>
      <c r="I554" s="530" t="str">
        <f t="shared" si="48"/>
        <v/>
      </c>
      <c r="J554" s="114" t="s">
        <v>202</v>
      </c>
      <c r="K554" s="331"/>
      <c r="L554" s="296"/>
      <c r="M554" s="296"/>
      <c r="N554" s="599"/>
      <c r="Q554" s="3544"/>
      <c r="R554" s="411" t="s">
        <v>952</v>
      </c>
      <c r="S554" s="1988"/>
      <c r="T554" s="1988"/>
      <c r="U554" s="1988"/>
      <c r="V554" s="1988"/>
      <c r="W554" s="1988"/>
      <c r="X554" s="1988"/>
      <c r="Y554" s="1988"/>
      <c r="Z554" s="1988"/>
      <c r="AA554" s="1988"/>
      <c r="AB554" s="1988"/>
      <c r="AC554" s="1988"/>
      <c r="AD554" s="1988"/>
      <c r="AE554" s="2013"/>
      <c r="AF554" s="3544"/>
      <c r="AG554" s="1980"/>
      <c r="AH554" s="3544"/>
      <c r="AI554" s="3564" t="s">
        <v>716</v>
      </c>
      <c r="AJ554" s="3565"/>
      <c r="AK554" s="349" t="s">
        <v>735</v>
      </c>
      <c r="AL554" s="350" t="s">
        <v>736</v>
      </c>
      <c r="AM554" s="350" t="s">
        <v>737</v>
      </c>
      <c r="AN554" s="351" t="s">
        <v>738</v>
      </c>
      <c r="AO554" s="352" t="s">
        <v>918</v>
      </c>
      <c r="AP554" s="353" t="s">
        <v>446</v>
      </c>
      <c r="AQ554" s="354" t="s">
        <v>441</v>
      </c>
      <c r="AR554" s="355" t="s">
        <v>445</v>
      </c>
      <c r="AS554" s="2001"/>
      <c r="AT554" s="356" t="s">
        <v>717</v>
      </c>
      <c r="AU554" s="1988"/>
      <c r="AV554" s="357" t="s">
        <v>721</v>
      </c>
      <c r="AW554" s="3544"/>
    </row>
    <row r="555" spans="1:49" s="1968" customFormat="1" ht="16.5" thickBot="1">
      <c r="A555" s="3573"/>
      <c r="B555" s="10"/>
      <c r="C555" s="52"/>
      <c r="D555" s="45"/>
      <c r="E555" s="331"/>
      <c r="F555" s="29" t="str">
        <f t="shared" si="46"/>
        <v/>
      </c>
      <c r="G555" s="402" t="str">
        <f>IF(ISTEXT(B555),B555,IF(B555="","",(B555/B538)*M536))</f>
        <v/>
      </c>
      <c r="H555" s="292"/>
      <c r="I555" s="530" t="str">
        <f t="shared" si="48"/>
        <v/>
      </c>
      <c r="J555" s="114" t="s">
        <v>215</v>
      </c>
      <c r="K555" s="331"/>
      <c r="L555" s="296"/>
      <c r="M555" s="296"/>
      <c r="N555" s="599"/>
      <c r="Q555" s="3544"/>
      <c r="R555" s="414">
        <v>10</v>
      </c>
      <c r="S555" s="549" t="s">
        <v>947</v>
      </c>
      <c r="T555" s="550" t="s">
        <v>991</v>
      </c>
      <c r="U555" s="2357"/>
      <c r="V555" s="1988"/>
      <c r="W555" s="1988"/>
      <c r="X555" s="1988"/>
      <c r="Y555" s="1988"/>
      <c r="Z555" s="1988"/>
      <c r="AA555" s="1988"/>
      <c r="AB555" s="1988"/>
      <c r="AC555" s="1988"/>
      <c r="AD555" s="1988"/>
      <c r="AE555" s="2013"/>
      <c r="AF555" s="3544"/>
      <c r="AG555" s="1980"/>
      <c r="AH555" s="3544"/>
      <c r="AI555" s="3564" t="s">
        <v>715</v>
      </c>
      <c r="AJ555" s="3565"/>
      <c r="AK555" s="358" t="s">
        <v>739</v>
      </c>
      <c r="AL555" s="359" t="s">
        <v>740</v>
      </c>
      <c r="AM555" s="359" t="s">
        <v>741</v>
      </c>
      <c r="AN555" s="360" t="s">
        <v>742</v>
      </c>
      <c r="AO555" s="361" t="s">
        <v>729</v>
      </c>
      <c r="AP555" s="207">
        <v>10</v>
      </c>
      <c r="AQ555" s="208">
        <v>0.05</v>
      </c>
      <c r="AR555" s="362">
        <f>AQ555*AP555</f>
        <v>0.5</v>
      </c>
      <c r="AS555" s="2001"/>
      <c r="AT555" s="356" t="s">
        <v>718</v>
      </c>
      <c r="AU555" s="1988"/>
      <c r="AV555" s="357" t="s">
        <v>722</v>
      </c>
      <c r="AW555" s="3544"/>
    </row>
    <row r="556" spans="1:49" s="1968" customFormat="1" ht="15.75">
      <c r="A556" s="3573"/>
      <c r="B556" s="10"/>
      <c r="C556" s="52"/>
      <c r="D556" s="45"/>
      <c r="E556" s="331"/>
      <c r="F556" s="29" t="str">
        <f t="shared" si="46"/>
        <v/>
      </c>
      <c r="G556" s="402" t="str">
        <f>IF(ISTEXT(B556),B556,IF(B556="","",(B556/B538)*M536))</f>
        <v/>
      </c>
      <c r="H556" s="292"/>
      <c r="I556" s="530" t="str">
        <f t="shared" si="48"/>
        <v/>
      </c>
      <c r="J556" s="114" t="s">
        <v>221</v>
      </c>
      <c r="K556" s="331"/>
      <c r="L556" s="296"/>
      <c r="M556" s="296"/>
      <c r="N556" s="599"/>
      <c r="Q556" s="3544"/>
      <c r="R556" s="1988"/>
      <c r="S556" s="1988"/>
      <c r="T556" s="1988"/>
      <c r="U556" s="1988"/>
      <c r="V556" s="1988"/>
      <c r="W556" s="1988"/>
      <c r="X556" s="1988"/>
      <c r="Y556" s="1988"/>
      <c r="Z556" s="1988"/>
      <c r="AA556" s="1988"/>
      <c r="AB556" s="1988"/>
      <c r="AC556" s="1988"/>
      <c r="AD556" s="1988"/>
      <c r="AE556" s="2013"/>
      <c r="AF556" s="3544"/>
      <c r="AG556" s="1980"/>
      <c r="AH556" s="3544"/>
      <c r="AI556" s="3564" t="s">
        <v>768</v>
      </c>
      <c r="AJ556" s="3565"/>
      <c r="AK556" s="358" t="s">
        <v>743</v>
      </c>
      <c r="AL556" s="359" t="s">
        <v>744</v>
      </c>
      <c r="AM556" s="359" t="s">
        <v>745</v>
      </c>
      <c r="AN556" s="360" t="s">
        <v>746</v>
      </c>
      <c r="AO556" s="361" t="s">
        <v>730</v>
      </c>
      <c r="AP556" s="207">
        <v>10</v>
      </c>
      <c r="AQ556" s="208">
        <v>0.02</v>
      </c>
      <c r="AR556" s="362">
        <f t="shared" ref="AR556:AR559" si="49">AQ556*AP556</f>
        <v>0.2</v>
      </c>
      <c r="AS556" s="2001"/>
      <c r="AT556" s="356" t="s">
        <v>719</v>
      </c>
      <c r="AU556" s="1988"/>
      <c r="AV556" s="357" t="s">
        <v>723</v>
      </c>
      <c r="AW556" s="3544"/>
    </row>
    <row r="557" spans="1:49" s="1968" customFormat="1" ht="15.75" customHeight="1">
      <c r="A557" s="3573"/>
      <c r="B557" s="10"/>
      <c r="C557" s="52"/>
      <c r="D557" s="45"/>
      <c r="E557" s="331"/>
      <c r="F557" s="29" t="str">
        <f t="shared" si="46"/>
        <v/>
      </c>
      <c r="G557" s="402" t="str">
        <f>IF(ISTEXT(B557),B557,IF(B557="","",(B557/B538)*M536))</f>
        <v/>
      </c>
      <c r="H557" s="292"/>
      <c r="I557" s="530" t="str">
        <f t="shared" si="48"/>
        <v/>
      </c>
      <c r="J557" s="114" t="s">
        <v>226</v>
      </c>
      <c r="K557" s="331"/>
      <c r="L557" s="296"/>
      <c r="M557" s="296"/>
      <c r="N557" s="599"/>
      <c r="Q557" s="3544"/>
      <c r="R557" s="1988"/>
      <c r="S557" s="1988"/>
      <c r="T557" s="1988"/>
      <c r="U557" s="1988"/>
      <c r="V557" s="1988"/>
      <c r="W557" s="1988"/>
      <c r="X557" s="1988"/>
      <c r="Y557" s="1988"/>
      <c r="Z557" s="1988"/>
      <c r="AA557" s="1988"/>
      <c r="AB557" s="1988"/>
      <c r="AC557" s="1988"/>
      <c r="AD557" s="1988"/>
      <c r="AE557" s="2013"/>
      <c r="AF557" s="3544"/>
      <c r="AG557" s="1980"/>
      <c r="AH557" s="3544"/>
      <c r="AI557" s="3564" t="s">
        <v>725</v>
      </c>
      <c r="AJ557" s="3565"/>
      <c r="AK557" s="358" t="s">
        <v>747</v>
      </c>
      <c r="AL557" s="359" t="s">
        <v>748</v>
      </c>
      <c r="AM557" s="359" t="s">
        <v>749</v>
      </c>
      <c r="AN557" s="360" t="s">
        <v>750</v>
      </c>
      <c r="AO557" s="361" t="s">
        <v>731</v>
      </c>
      <c r="AP557" s="207">
        <v>10</v>
      </c>
      <c r="AQ557" s="208">
        <v>0.03</v>
      </c>
      <c r="AR557" s="362">
        <f t="shared" si="49"/>
        <v>0.3</v>
      </c>
      <c r="AS557" s="2001"/>
      <c r="AT557" s="356" t="s">
        <v>720</v>
      </c>
      <c r="AU557" s="1988"/>
      <c r="AV557" s="357" t="s">
        <v>724</v>
      </c>
      <c r="AW557" s="3544"/>
    </row>
    <row r="558" spans="1:49" s="1968" customFormat="1" ht="15.75" customHeight="1">
      <c r="A558" s="3573"/>
      <c r="B558" s="10"/>
      <c r="C558" s="52"/>
      <c r="D558" s="45"/>
      <c r="E558" s="331"/>
      <c r="F558" s="29" t="str">
        <f t="shared" si="46"/>
        <v/>
      </c>
      <c r="G558" s="402" t="str">
        <f>IF(ISTEXT(B558),B558,IF(B558="","",(B558/B538)*M536))</f>
        <v/>
      </c>
      <c r="H558" s="292"/>
      <c r="I558" s="530" t="str">
        <f t="shared" si="48"/>
        <v/>
      </c>
      <c r="J558" s="114" t="s">
        <v>228</v>
      </c>
      <c r="K558" s="331"/>
      <c r="L558" s="296"/>
      <c r="M558" s="296"/>
      <c r="N558" s="599"/>
      <c r="Q558" s="3544"/>
      <c r="R558" s="1988"/>
      <c r="S558" s="3576" t="s">
        <v>949</v>
      </c>
      <c r="T558" s="3576"/>
      <c r="U558" s="3576"/>
      <c r="V558" s="1988"/>
      <c r="W558" s="1988"/>
      <c r="X558" s="1988"/>
      <c r="Y558" s="1988"/>
      <c r="Z558" s="1988"/>
      <c r="AA558" s="1988"/>
      <c r="AB558" s="1988"/>
      <c r="AC558" s="1988"/>
      <c r="AD558" s="1988"/>
      <c r="AE558" s="2013"/>
      <c r="AF558" s="3544"/>
      <c r="AG558" s="1980"/>
      <c r="AH558" s="3544"/>
      <c r="AI558" s="3564" t="s">
        <v>726</v>
      </c>
      <c r="AJ558" s="3565"/>
      <c r="AK558" s="358" t="s">
        <v>751</v>
      </c>
      <c r="AL558" s="359" t="s">
        <v>752</v>
      </c>
      <c r="AM558" s="359" t="s">
        <v>753</v>
      </c>
      <c r="AN558" s="360" t="s">
        <v>754</v>
      </c>
      <c r="AO558" s="361" t="s">
        <v>733</v>
      </c>
      <c r="AP558" s="207">
        <v>12</v>
      </c>
      <c r="AQ558" s="208">
        <v>0.05</v>
      </c>
      <c r="AR558" s="362">
        <f t="shared" si="49"/>
        <v>0.60000000000000009</v>
      </c>
      <c r="AS558" s="2001"/>
      <c r="AT558" s="1988"/>
      <c r="AU558" s="1988"/>
      <c r="AV558" s="357"/>
      <c r="AW558" s="3544"/>
    </row>
    <row r="559" spans="1:49" s="1968" customFormat="1" ht="18.75">
      <c r="A559" s="3573"/>
      <c r="B559" s="10"/>
      <c r="C559" s="52"/>
      <c r="D559" s="45"/>
      <c r="E559" s="331"/>
      <c r="F559" s="29" t="str">
        <f t="shared" si="46"/>
        <v/>
      </c>
      <c r="G559" s="402" t="str">
        <f>IF(ISTEXT(B559),B559,IF(B559="","",(B559/B538)*M536))</f>
        <v/>
      </c>
      <c r="H559" s="292"/>
      <c r="I559" s="530" t="str">
        <f t="shared" si="48"/>
        <v/>
      </c>
      <c r="J559" s="114" t="s">
        <v>232</v>
      </c>
      <c r="K559" s="331"/>
      <c r="L559" s="296"/>
      <c r="M559" s="296"/>
      <c r="N559" s="599"/>
      <c r="Q559" s="3544"/>
      <c r="R559" s="1988"/>
      <c r="S559" s="3566" t="s">
        <v>924</v>
      </c>
      <c r="T559" s="3566"/>
      <c r="U559" s="3566"/>
      <c r="V559" s="1988"/>
      <c r="W559" s="1988"/>
      <c r="X559" s="1988"/>
      <c r="Y559" s="1988"/>
      <c r="Z559" s="1988"/>
      <c r="AA559" s="1988"/>
      <c r="AB559" s="1988"/>
      <c r="AC559" s="1988"/>
      <c r="AD559" s="1988"/>
      <c r="AE559" s="2013"/>
      <c r="AF559" s="3544"/>
      <c r="AH559" s="3544"/>
      <c r="AI559" s="3564" t="s">
        <v>727</v>
      </c>
      <c r="AJ559" s="3565"/>
      <c r="AK559" s="2001"/>
      <c r="AL559" s="1988"/>
      <c r="AM559" s="1988"/>
      <c r="AN559" s="357"/>
      <c r="AO559" s="361" t="s">
        <v>732</v>
      </c>
      <c r="AP559" s="207">
        <v>10</v>
      </c>
      <c r="AQ559" s="208">
        <v>8.0000000000000002E-3</v>
      </c>
      <c r="AR559" s="362">
        <f t="shared" si="49"/>
        <v>0.08</v>
      </c>
      <c r="AS559" s="2001"/>
      <c r="AT559" s="1988"/>
      <c r="AU559" s="1988"/>
      <c r="AV559" s="357"/>
      <c r="AW559" s="3544"/>
    </row>
    <row r="560" spans="1:49" s="1968" customFormat="1" ht="13.5" thickBot="1">
      <c r="A560" s="3574"/>
      <c r="B560" s="2358"/>
      <c r="C560" s="2021"/>
      <c r="D560" s="2021"/>
      <c r="E560" s="2021"/>
      <c r="F560" s="2021"/>
      <c r="G560" s="2021"/>
      <c r="H560" s="2021"/>
      <c r="I560" s="2021"/>
      <c r="J560" s="2021"/>
      <c r="K560" s="2021"/>
      <c r="L560" s="2021"/>
      <c r="M560" s="2021"/>
      <c r="N560" s="2022"/>
      <c r="Q560" s="3544"/>
      <c r="R560" s="2023"/>
      <c r="S560" s="2023"/>
      <c r="T560" s="2023"/>
      <c r="U560" s="2023"/>
      <c r="V560" s="2023"/>
      <c r="W560" s="2023"/>
      <c r="X560" s="2023"/>
      <c r="Y560" s="2023"/>
      <c r="Z560" s="2023"/>
      <c r="AA560" s="2023"/>
      <c r="AB560" s="2023"/>
      <c r="AC560" s="2023"/>
      <c r="AD560" s="2023"/>
      <c r="AE560" s="2024"/>
      <c r="AF560" s="3544"/>
      <c r="AH560" s="3544"/>
      <c r="AI560" s="2025"/>
      <c r="AJ560" s="2026"/>
      <c r="AK560" s="2025"/>
      <c r="AL560" s="2027"/>
      <c r="AM560" s="2027"/>
      <c r="AN560" s="2026"/>
      <c r="AO560" s="2025"/>
      <c r="AP560" s="2027"/>
      <c r="AQ560" s="2027"/>
      <c r="AR560" s="2026"/>
      <c r="AS560" s="2025"/>
      <c r="AT560" s="2027"/>
      <c r="AU560" s="2027"/>
      <c r="AV560" s="2026"/>
      <c r="AW560" s="3544"/>
    </row>
  </sheetData>
  <mergeCells count="162">
    <mergeCell ref="Q279:Z280"/>
    <mergeCell ref="Q271:Z271"/>
    <mergeCell ref="Q282:Z284"/>
    <mergeCell ref="Q285:Z285"/>
    <mergeCell ref="B265:N265"/>
    <mergeCell ref="B266:N266"/>
    <mergeCell ref="B267:N267"/>
    <mergeCell ref="B268:N268"/>
    <mergeCell ref="B497:N497"/>
    <mergeCell ref="B496:N496"/>
    <mergeCell ref="B491:N491"/>
    <mergeCell ref="B492:N492"/>
    <mergeCell ref="B493:N493"/>
    <mergeCell ref="B498:N498"/>
    <mergeCell ref="B495:M495"/>
    <mergeCell ref="B533:N533"/>
    <mergeCell ref="S516:T516"/>
    <mergeCell ref="S514:T514"/>
    <mergeCell ref="S519:T519"/>
    <mergeCell ref="B535:D535"/>
    <mergeCell ref="AI525:AJ525"/>
    <mergeCell ref="AW536:AW560"/>
    <mergeCell ref="F537:G537"/>
    <mergeCell ref="C538:C539"/>
    <mergeCell ref="F538:G538"/>
    <mergeCell ref="L539:M539"/>
    <mergeCell ref="AS548:AU548"/>
    <mergeCell ref="AO552:AR552"/>
    <mergeCell ref="AI553:AJ553"/>
    <mergeCell ref="AK553:AN553"/>
    <mergeCell ref="AO553:AR553"/>
    <mergeCell ref="AS553:AV553"/>
    <mergeCell ref="AI554:AJ554"/>
    <mergeCell ref="AI555:AJ555"/>
    <mergeCell ref="AI556:AJ556"/>
    <mergeCell ref="AI557:AJ557"/>
    <mergeCell ref="S558:U558"/>
    <mergeCell ref="AI558:AJ558"/>
    <mergeCell ref="S559:U559"/>
    <mergeCell ref="AI559:AJ559"/>
    <mergeCell ref="B531:N531"/>
    <mergeCell ref="B532:N532"/>
    <mergeCell ref="AH503:AH527"/>
    <mergeCell ref="A536:A560"/>
    <mergeCell ref="Q536:Q560"/>
    <mergeCell ref="AF536:AF560"/>
    <mergeCell ref="AH536:AH560"/>
    <mergeCell ref="S547:T547"/>
    <mergeCell ref="S549:T549"/>
    <mergeCell ref="S552:T552"/>
    <mergeCell ref="A503:A527"/>
    <mergeCell ref="Q503:Q527"/>
    <mergeCell ref="AF503:AF527"/>
    <mergeCell ref="S525:U525"/>
    <mergeCell ref="AW503:AW527"/>
    <mergeCell ref="F504:G504"/>
    <mergeCell ref="C505:C506"/>
    <mergeCell ref="F505:G505"/>
    <mergeCell ref="L506:M506"/>
    <mergeCell ref="AS515:AU515"/>
    <mergeCell ref="AO519:AR519"/>
    <mergeCell ref="AI520:AJ520"/>
    <mergeCell ref="AK520:AN520"/>
    <mergeCell ref="AO520:AR520"/>
    <mergeCell ref="AS520:AV520"/>
    <mergeCell ref="AI521:AJ521"/>
    <mergeCell ref="AI522:AJ522"/>
    <mergeCell ref="AI523:AJ523"/>
    <mergeCell ref="AI524:AJ524"/>
    <mergeCell ref="S526:U526"/>
    <mergeCell ref="AI526:AJ526"/>
    <mergeCell ref="B19:K20"/>
    <mergeCell ref="D21:N21"/>
    <mergeCell ref="G86:I86"/>
    <mergeCell ref="B271:N271"/>
    <mergeCell ref="C274:C276"/>
    <mergeCell ref="G68:I68"/>
    <mergeCell ref="G34:I34"/>
    <mergeCell ref="G50:I50"/>
    <mergeCell ref="B171:N171"/>
    <mergeCell ref="B172:N172"/>
    <mergeCell ref="F275:G275"/>
    <mergeCell ref="E182:N182"/>
    <mergeCell ref="A183:A220"/>
    <mergeCell ref="B2:N3"/>
    <mergeCell ref="W372:AF372"/>
    <mergeCell ref="B358:N359"/>
    <mergeCell ref="Q19:X22"/>
    <mergeCell ref="Q23:W23"/>
    <mergeCell ref="Q24:W24"/>
    <mergeCell ref="Q25:X25"/>
    <mergeCell ref="Q27:X29"/>
    <mergeCell ref="Q30:X31"/>
    <mergeCell ref="B175:N175"/>
    <mergeCell ref="B177:N177"/>
    <mergeCell ref="B169:N169"/>
    <mergeCell ref="B170:N170"/>
    <mergeCell ref="W358:AF358"/>
    <mergeCell ref="C361:C363"/>
    <mergeCell ref="F362:G362"/>
    <mergeCell ref="W366:AF367"/>
    <mergeCell ref="W369:AF371"/>
    <mergeCell ref="C21:C23"/>
    <mergeCell ref="G23:I23"/>
    <mergeCell ref="B15:N15"/>
    <mergeCell ref="B16:N16"/>
    <mergeCell ref="B13:N13"/>
    <mergeCell ref="B14:N14"/>
    <mergeCell ref="AZ245:BA245"/>
    <mergeCell ref="AZ246:BA246"/>
    <mergeCell ref="AZ244:BA244"/>
    <mergeCell ref="B224:N224"/>
    <mergeCell ref="B225:D225"/>
    <mergeCell ref="E225:N225"/>
    <mergeCell ref="A226:A263"/>
    <mergeCell ref="Q226:Q263"/>
    <mergeCell ref="AF226:AF263"/>
    <mergeCell ref="AH226:AH263"/>
    <mergeCell ref="AW226:AW263"/>
    <mergeCell ref="C229:C230"/>
    <mergeCell ref="AZ202:BA202"/>
    <mergeCell ref="AZ203:BA203"/>
    <mergeCell ref="Q183:Q220"/>
    <mergeCell ref="AF183:AF220"/>
    <mergeCell ref="AH183:AH220"/>
    <mergeCell ref="AW183:AW220"/>
    <mergeCell ref="AY183:AY220"/>
    <mergeCell ref="AZ201:BA201"/>
    <mergeCell ref="B181:N181"/>
    <mergeCell ref="B182:D182"/>
    <mergeCell ref="AY226:AY263"/>
    <mergeCell ref="CE183:CE220"/>
    <mergeCell ref="F185:G185"/>
    <mergeCell ref="C186:C187"/>
    <mergeCell ref="L187:M187"/>
    <mergeCell ref="BJ196:BL196"/>
    <mergeCell ref="BF200:BI200"/>
    <mergeCell ref="BB201:BE201"/>
    <mergeCell ref="BF201:BI201"/>
    <mergeCell ref="BJ201:BM201"/>
    <mergeCell ref="AZ204:BA204"/>
    <mergeCell ref="AZ205:BA205"/>
    <mergeCell ref="AZ206:BA206"/>
    <mergeCell ref="AZ207:BA207"/>
    <mergeCell ref="BR219:BT219"/>
    <mergeCell ref="BN183:BN220"/>
    <mergeCell ref="BP183:BP220"/>
    <mergeCell ref="BN226:BN263"/>
    <mergeCell ref="BP226:BP263"/>
    <mergeCell ref="CE226:CE263"/>
    <mergeCell ref="F228:G228"/>
    <mergeCell ref="L230:M230"/>
    <mergeCell ref="BJ239:BL239"/>
    <mergeCell ref="BF243:BI243"/>
    <mergeCell ref="BB244:BE244"/>
    <mergeCell ref="BF244:BI244"/>
    <mergeCell ref="BJ244:BM244"/>
    <mergeCell ref="AZ247:BA247"/>
    <mergeCell ref="AZ248:BA248"/>
    <mergeCell ref="AZ249:BA249"/>
    <mergeCell ref="AZ250:BA250"/>
    <mergeCell ref="BR262:BT262"/>
  </mergeCells>
  <hyperlinks>
    <hyperlink ref="AK551" r:id="rId1" xr:uid="{DC989705-8E93-45B1-B7B3-6668C9E2C834}"/>
    <hyperlink ref="AK548" r:id="rId2" xr:uid="{9E260D4D-3E75-450E-99EC-6D6E94BD92DA}"/>
    <hyperlink ref="AK518" r:id="rId3" xr:uid="{8A68B45E-EB49-4BE6-9897-A813DD381334}"/>
    <hyperlink ref="AK515" r:id="rId4" xr:uid="{CB095304-DDED-4322-85F0-D050BAAAA4BB}"/>
    <hyperlink ref="BB199" r:id="rId5" xr:uid="{B8D09590-9B74-43FA-B911-8A8E741D77F7}"/>
    <hyperlink ref="BB196" r:id="rId6" xr:uid="{F638726A-36BD-49B9-84CD-9A8D5E6350AF}"/>
    <hyperlink ref="BB242" r:id="rId7" xr:uid="{1DA85133-23EB-430D-B2C6-05CF09B11E4A}"/>
    <hyperlink ref="BB239" r:id="rId8" xr:uid="{36555DE0-AD0D-49C6-A2AA-B22E881353CB}"/>
  </hyperlinks>
  <pageMargins left="0.7" right="0.7" top="0.75" bottom="0.75" header="0.3" footer="0.3"/>
  <pageSetup paperSize="9" scale="70"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80"/>
  <sheetViews>
    <sheetView zoomScaleNormal="100" workbookViewId="0">
      <selection activeCell="Q12" sqref="Q12"/>
    </sheetView>
  </sheetViews>
  <sheetFormatPr baseColWidth="10" defaultRowHeight="12.75"/>
  <cols>
    <col min="1" max="1" width="3.7109375" style="684" customWidth="1"/>
    <col min="2" max="14" width="11.7109375" style="684" customWidth="1"/>
    <col min="15" max="17" width="11.42578125" style="684"/>
    <col min="18" max="18" width="3.7109375" style="684" customWidth="1"/>
    <col min="19" max="257" width="11.42578125" style="684"/>
    <col min="258" max="258" width="3.7109375" style="684" customWidth="1"/>
    <col min="259" max="271" width="11.7109375" style="684" customWidth="1"/>
    <col min="272" max="273" width="11.42578125" style="684"/>
    <col min="274" max="274" width="3.7109375" style="684" customWidth="1"/>
    <col min="275" max="513" width="11.42578125" style="684"/>
    <col min="514" max="514" width="3.7109375" style="684" customWidth="1"/>
    <col min="515" max="527" width="11.7109375" style="684" customWidth="1"/>
    <col min="528" max="529" width="11.42578125" style="684"/>
    <col min="530" max="530" width="3.7109375" style="684" customWidth="1"/>
    <col min="531" max="769" width="11.42578125" style="684"/>
    <col min="770" max="770" width="3.7109375" style="684" customWidth="1"/>
    <col min="771" max="783" width="11.7109375" style="684" customWidth="1"/>
    <col min="784" max="785" width="11.42578125" style="684"/>
    <col min="786" max="786" width="3.7109375" style="684" customWidth="1"/>
    <col min="787" max="1025" width="11.42578125" style="684"/>
    <col min="1026" max="1026" width="3.7109375" style="684" customWidth="1"/>
    <col min="1027" max="1039" width="11.7109375" style="684" customWidth="1"/>
    <col min="1040" max="1041" width="11.42578125" style="684"/>
    <col min="1042" max="1042" width="3.7109375" style="684" customWidth="1"/>
    <col min="1043" max="1281" width="11.42578125" style="684"/>
    <col min="1282" max="1282" width="3.7109375" style="684" customWidth="1"/>
    <col min="1283" max="1295" width="11.7109375" style="684" customWidth="1"/>
    <col min="1296" max="1297" width="11.42578125" style="684"/>
    <col min="1298" max="1298" width="3.7109375" style="684" customWidth="1"/>
    <col min="1299" max="1537" width="11.42578125" style="684"/>
    <col min="1538" max="1538" width="3.7109375" style="684" customWidth="1"/>
    <col min="1539" max="1551" width="11.7109375" style="684" customWidth="1"/>
    <col min="1552" max="1553" width="11.42578125" style="684"/>
    <col min="1554" max="1554" width="3.7109375" style="684" customWidth="1"/>
    <col min="1555" max="1793" width="11.42578125" style="684"/>
    <col min="1794" max="1794" width="3.7109375" style="684" customWidth="1"/>
    <col min="1795" max="1807" width="11.7109375" style="684" customWidth="1"/>
    <col min="1808" max="1809" width="11.42578125" style="684"/>
    <col min="1810" max="1810" width="3.7109375" style="684" customWidth="1"/>
    <col min="1811" max="2049" width="11.42578125" style="684"/>
    <col min="2050" max="2050" width="3.7109375" style="684" customWidth="1"/>
    <col min="2051" max="2063" width="11.7109375" style="684" customWidth="1"/>
    <col min="2064" max="2065" width="11.42578125" style="684"/>
    <col min="2066" max="2066" width="3.7109375" style="684" customWidth="1"/>
    <col min="2067" max="2305" width="11.42578125" style="684"/>
    <col min="2306" max="2306" width="3.7109375" style="684" customWidth="1"/>
    <col min="2307" max="2319" width="11.7109375" style="684" customWidth="1"/>
    <col min="2320" max="2321" width="11.42578125" style="684"/>
    <col min="2322" max="2322" width="3.7109375" style="684" customWidth="1"/>
    <col min="2323" max="2561" width="11.42578125" style="684"/>
    <col min="2562" max="2562" width="3.7109375" style="684" customWidth="1"/>
    <col min="2563" max="2575" width="11.7109375" style="684" customWidth="1"/>
    <col min="2576" max="2577" width="11.42578125" style="684"/>
    <col min="2578" max="2578" width="3.7109375" style="684" customWidth="1"/>
    <col min="2579" max="2817" width="11.42578125" style="684"/>
    <col min="2818" max="2818" width="3.7109375" style="684" customWidth="1"/>
    <col min="2819" max="2831" width="11.7109375" style="684" customWidth="1"/>
    <col min="2832" max="2833" width="11.42578125" style="684"/>
    <col min="2834" max="2834" width="3.7109375" style="684" customWidth="1"/>
    <col min="2835" max="3073" width="11.42578125" style="684"/>
    <col min="3074" max="3074" width="3.7109375" style="684" customWidth="1"/>
    <col min="3075" max="3087" width="11.7109375" style="684" customWidth="1"/>
    <col min="3088" max="3089" width="11.42578125" style="684"/>
    <col min="3090" max="3090" width="3.7109375" style="684" customWidth="1"/>
    <col min="3091" max="3329" width="11.42578125" style="684"/>
    <col min="3330" max="3330" width="3.7109375" style="684" customWidth="1"/>
    <col min="3331" max="3343" width="11.7109375" style="684" customWidth="1"/>
    <col min="3344" max="3345" width="11.42578125" style="684"/>
    <col min="3346" max="3346" width="3.7109375" style="684" customWidth="1"/>
    <col min="3347" max="3585" width="11.42578125" style="684"/>
    <col min="3586" max="3586" width="3.7109375" style="684" customWidth="1"/>
    <col min="3587" max="3599" width="11.7109375" style="684" customWidth="1"/>
    <col min="3600" max="3601" width="11.42578125" style="684"/>
    <col min="3602" max="3602" width="3.7109375" style="684" customWidth="1"/>
    <col min="3603" max="3841" width="11.42578125" style="684"/>
    <col min="3842" max="3842" width="3.7109375" style="684" customWidth="1"/>
    <col min="3843" max="3855" width="11.7109375" style="684" customWidth="1"/>
    <col min="3856" max="3857" width="11.42578125" style="684"/>
    <col min="3858" max="3858" width="3.7109375" style="684" customWidth="1"/>
    <col min="3859" max="4097" width="11.42578125" style="684"/>
    <col min="4098" max="4098" width="3.7109375" style="684" customWidth="1"/>
    <col min="4099" max="4111" width="11.7109375" style="684" customWidth="1"/>
    <col min="4112" max="4113" width="11.42578125" style="684"/>
    <col min="4114" max="4114" width="3.7109375" style="684" customWidth="1"/>
    <col min="4115" max="4353" width="11.42578125" style="684"/>
    <col min="4354" max="4354" width="3.7109375" style="684" customWidth="1"/>
    <col min="4355" max="4367" width="11.7109375" style="684" customWidth="1"/>
    <col min="4368" max="4369" width="11.42578125" style="684"/>
    <col min="4370" max="4370" width="3.7109375" style="684" customWidth="1"/>
    <col min="4371" max="4609" width="11.42578125" style="684"/>
    <col min="4610" max="4610" width="3.7109375" style="684" customWidth="1"/>
    <col min="4611" max="4623" width="11.7109375" style="684" customWidth="1"/>
    <col min="4624" max="4625" width="11.42578125" style="684"/>
    <col min="4626" max="4626" width="3.7109375" style="684" customWidth="1"/>
    <col min="4627" max="4865" width="11.42578125" style="684"/>
    <col min="4866" max="4866" width="3.7109375" style="684" customWidth="1"/>
    <col min="4867" max="4879" width="11.7109375" style="684" customWidth="1"/>
    <col min="4880" max="4881" width="11.42578125" style="684"/>
    <col min="4882" max="4882" width="3.7109375" style="684" customWidth="1"/>
    <col min="4883" max="5121" width="11.42578125" style="684"/>
    <col min="5122" max="5122" width="3.7109375" style="684" customWidth="1"/>
    <col min="5123" max="5135" width="11.7109375" style="684" customWidth="1"/>
    <col min="5136" max="5137" width="11.42578125" style="684"/>
    <col min="5138" max="5138" width="3.7109375" style="684" customWidth="1"/>
    <col min="5139" max="5377" width="11.42578125" style="684"/>
    <col min="5378" max="5378" width="3.7109375" style="684" customWidth="1"/>
    <col min="5379" max="5391" width="11.7109375" style="684" customWidth="1"/>
    <col min="5392" max="5393" width="11.42578125" style="684"/>
    <col min="5394" max="5394" width="3.7109375" style="684" customWidth="1"/>
    <col min="5395" max="5633" width="11.42578125" style="684"/>
    <col min="5634" max="5634" width="3.7109375" style="684" customWidth="1"/>
    <col min="5635" max="5647" width="11.7109375" style="684" customWidth="1"/>
    <col min="5648" max="5649" width="11.42578125" style="684"/>
    <col min="5650" max="5650" width="3.7109375" style="684" customWidth="1"/>
    <col min="5651" max="5889" width="11.42578125" style="684"/>
    <col min="5890" max="5890" width="3.7109375" style="684" customWidth="1"/>
    <col min="5891" max="5903" width="11.7109375" style="684" customWidth="1"/>
    <col min="5904" max="5905" width="11.42578125" style="684"/>
    <col min="5906" max="5906" width="3.7109375" style="684" customWidth="1"/>
    <col min="5907" max="6145" width="11.42578125" style="684"/>
    <col min="6146" max="6146" width="3.7109375" style="684" customWidth="1"/>
    <col min="6147" max="6159" width="11.7109375" style="684" customWidth="1"/>
    <col min="6160" max="6161" width="11.42578125" style="684"/>
    <col min="6162" max="6162" width="3.7109375" style="684" customWidth="1"/>
    <col min="6163" max="6401" width="11.42578125" style="684"/>
    <col min="6402" max="6402" width="3.7109375" style="684" customWidth="1"/>
    <col min="6403" max="6415" width="11.7109375" style="684" customWidth="1"/>
    <col min="6416" max="6417" width="11.42578125" style="684"/>
    <col min="6418" max="6418" width="3.7109375" style="684" customWidth="1"/>
    <col min="6419" max="6657" width="11.42578125" style="684"/>
    <col min="6658" max="6658" width="3.7109375" style="684" customWidth="1"/>
    <col min="6659" max="6671" width="11.7109375" style="684" customWidth="1"/>
    <col min="6672" max="6673" width="11.42578125" style="684"/>
    <col min="6674" max="6674" width="3.7109375" style="684" customWidth="1"/>
    <col min="6675" max="6913" width="11.42578125" style="684"/>
    <col min="6914" max="6914" width="3.7109375" style="684" customWidth="1"/>
    <col min="6915" max="6927" width="11.7109375" style="684" customWidth="1"/>
    <col min="6928" max="6929" width="11.42578125" style="684"/>
    <col min="6930" max="6930" width="3.7109375" style="684" customWidth="1"/>
    <col min="6931" max="7169" width="11.42578125" style="684"/>
    <col min="7170" max="7170" width="3.7109375" style="684" customWidth="1"/>
    <col min="7171" max="7183" width="11.7109375" style="684" customWidth="1"/>
    <col min="7184" max="7185" width="11.42578125" style="684"/>
    <col min="7186" max="7186" width="3.7109375" style="684" customWidth="1"/>
    <col min="7187" max="7425" width="11.42578125" style="684"/>
    <col min="7426" max="7426" width="3.7109375" style="684" customWidth="1"/>
    <col min="7427" max="7439" width="11.7109375" style="684" customWidth="1"/>
    <col min="7440" max="7441" width="11.42578125" style="684"/>
    <col min="7442" max="7442" width="3.7109375" style="684" customWidth="1"/>
    <col min="7443" max="7681" width="11.42578125" style="684"/>
    <col min="7682" max="7682" width="3.7109375" style="684" customWidth="1"/>
    <col min="7683" max="7695" width="11.7109375" style="684" customWidth="1"/>
    <col min="7696" max="7697" width="11.42578125" style="684"/>
    <col min="7698" max="7698" width="3.7109375" style="684" customWidth="1"/>
    <col min="7699" max="7937" width="11.42578125" style="684"/>
    <col min="7938" max="7938" width="3.7109375" style="684" customWidth="1"/>
    <col min="7939" max="7951" width="11.7109375" style="684" customWidth="1"/>
    <col min="7952" max="7953" width="11.42578125" style="684"/>
    <col min="7954" max="7954" width="3.7109375" style="684" customWidth="1"/>
    <col min="7955" max="8193" width="11.42578125" style="684"/>
    <col min="8194" max="8194" width="3.7109375" style="684" customWidth="1"/>
    <col min="8195" max="8207" width="11.7109375" style="684" customWidth="1"/>
    <col min="8208" max="8209" width="11.42578125" style="684"/>
    <col min="8210" max="8210" width="3.7109375" style="684" customWidth="1"/>
    <col min="8211" max="8449" width="11.42578125" style="684"/>
    <col min="8450" max="8450" width="3.7109375" style="684" customWidth="1"/>
    <col min="8451" max="8463" width="11.7109375" style="684" customWidth="1"/>
    <col min="8464" max="8465" width="11.42578125" style="684"/>
    <col min="8466" max="8466" width="3.7109375" style="684" customWidth="1"/>
    <col min="8467" max="8705" width="11.42578125" style="684"/>
    <col min="8706" max="8706" width="3.7109375" style="684" customWidth="1"/>
    <col min="8707" max="8719" width="11.7109375" style="684" customWidth="1"/>
    <col min="8720" max="8721" width="11.42578125" style="684"/>
    <col min="8722" max="8722" width="3.7109375" style="684" customWidth="1"/>
    <col min="8723" max="8961" width="11.42578125" style="684"/>
    <col min="8962" max="8962" width="3.7109375" style="684" customWidth="1"/>
    <col min="8963" max="8975" width="11.7109375" style="684" customWidth="1"/>
    <col min="8976" max="8977" width="11.42578125" style="684"/>
    <col min="8978" max="8978" width="3.7109375" style="684" customWidth="1"/>
    <col min="8979" max="9217" width="11.42578125" style="684"/>
    <col min="9218" max="9218" width="3.7109375" style="684" customWidth="1"/>
    <col min="9219" max="9231" width="11.7109375" style="684" customWidth="1"/>
    <col min="9232" max="9233" width="11.42578125" style="684"/>
    <col min="9234" max="9234" width="3.7109375" style="684" customWidth="1"/>
    <col min="9235" max="9473" width="11.42578125" style="684"/>
    <col min="9474" max="9474" width="3.7109375" style="684" customWidth="1"/>
    <col min="9475" max="9487" width="11.7109375" style="684" customWidth="1"/>
    <col min="9488" max="9489" width="11.42578125" style="684"/>
    <col min="9490" max="9490" width="3.7109375" style="684" customWidth="1"/>
    <col min="9491" max="9729" width="11.42578125" style="684"/>
    <col min="9730" max="9730" width="3.7109375" style="684" customWidth="1"/>
    <col min="9731" max="9743" width="11.7109375" style="684" customWidth="1"/>
    <col min="9744" max="9745" width="11.42578125" style="684"/>
    <col min="9746" max="9746" width="3.7109375" style="684" customWidth="1"/>
    <col min="9747" max="9985" width="11.42578125" style="684"/>
    <col min="9986" max="9986" width="3.7109375" style="684" customWidth="1"/>
    <col min="9987" max="9999" width="11.7109375" style="684" customWidth="1"/>
    <col min="10000" max="10001" width="11.42578125" style="684"/>
    <col min="10002" max="10002" width="3.7109375" style="684" customWidth="1"/>
    <col min="10003" max="10241" width="11.42578125" style="684"/>
    <col min="10242" max="10242" width="3.7109375" style="684" customWidth="1"/>
    <col min="10243" max="10255" width="11.7109375" style="684" customWidth="1"/>
    <col min="10256" max="10257" width="11.42578125" style="684"/>
    <col min="10258" max="10258" width="3.7109375" style="684" customWidth="1"/>
    <col min="10259" max="10497" width="11.42578125" style="684"/>
    <col min="10498" max="10498" width="3.7109375" style="684" customWidth="1"/>
    <col min="10499" max="10511" width="11.7109375" style="684" customWidth="1"/>
    <col min="10512" max="10513" width="11.42578125" style="684"/>
    <col min="10514" max="10514" width="3.7109375" style="684" customWidth="1"/>
    <col min="10515" max="10753" width="11.42578125" style="684"/>
    <col min="10754" max="10754" width="3.7109375" style="684" customWidth="1"/>
    <col min="10755" max="10767" width="11.7109375" style="684" customWidth="1"/>
    <col min="10768" max="10769" width="11.42578125" style="684"/>
    <col min="10770" max="10770" width="3.7109375" style="684" customWidth="1"/>
    <col min="10771" max="11009" width="11.42578125" style="684"/>
    <col min="11010" max="11010" width="3.7109375" style="684" customWidth="1"/>
    <col min="11011" max="11023" width="11.7109375" style="684" customWidth="1"/>
    <col min="11024" max="11025" width="11.42578125" style="684"/>
    <col min="11026" max="11026" width="3.7109375" style="684" customWidth="1"/>
    <col min="11027" max="11265" width="11.42578125" style="684"/>
    <col min="11266" max="11266" width="3.7109375" style="684" customWidth="1"/>
    <col min="11267" max="11279" width="11.7109375" style="684" customWidth="1"/>
    <col min="11280" max="11281" width="11.42578125" style="684"/>
    <col min="11282" max="11282" width="3.7109375" style="684" customWidth="1"/>
    <col min="11283" max="11521" width="11.42578125" style="684"/>
    <col min="11522" max="11522" width="3.7109375" style="684" customWidth="1"/>
    <col min="11523" max="11535" width="11.7109375" style="684" customWidth="1"/>
    <col min="11536" max="11537" width="11.42578125" style="684"/>
    <col min="11538" max="11538" width="3.7109375" style="684" customWidth="1"/>
    <col min="11539" max="11777" width="11.42578125" style="684"/>
    <col min="11778" max="11778" width="3.7109375" style="684" customWidth="1"/>
    <col min="11779" max="11791" width="11.7109375" style="684" customWidth="1"/>
    <col min="11792" max="11793" width="11.42578125" style="684"/>
    <col min="11794" max="11794" width="3.7109375" style="684" customWidth="1"/>
    <col min="11795" max="12033" width="11.42578125" style="684"/>
    <col min="12034" max="12034" width="3.7109375" style="684" customWidth="1"/>
    <col min="12035" max="12047" width="11.7109375" style="684" customWidth="1"/>
    <col min="12048" max="12049" width="11.42578125" style="684"/>
    <col min="12050" max="12050" width="3.7109375" style="684" customWidth="1"/>
    <col min="12051" max="12289" width="11.42578125" style="684"/>
    <col min="12290" max="12290" width="3.7109375" style="684" customWidth="1"/>
    <col min="12291" max="12303" width="11.7109375" style="684" customWidth="1"/>
    <col min="12304" max="12305" width="11.42578125" style="684"/>
    <col min="12306" max="12306" width="3.7109375" style="684" customWidth="1"/>
    <col min="12307" max="12545" width="11.42578125" style="684"/>
    <col min="12546" max="12546" width="3.7109375" style="684" customWidth="1"/>
    <col min="12547" max="12559" width="11.7109375" style="684" customWidth="1"/>
    <col min="12560" max="12561" width="11.42578125" style="684"/>
    <col min="12562" max="12562" width="3.7109375" style="684" customWidth="1"/>
    <col min="12563" max="12801" width="11.42578125" style="684"/>
    <col min="12802" max="12802" width="3.7109375" style="684" customWidth="1"/>
    <col min="12803" max="12815" width="11.7109375" style="684" customWidth="1"/>
    <col min="12816" max="12817" width="11.42578125" style="684"/>
    <col min="12818" max="12818" width="3.7109375" style="684" customWidth="1"/>
    <col min="12819" max="13057" width="11.42578125" style="684"/>
    <col min="13058" max="13058" width="3.7109375" style="684" customWidth="1"/>
    <col min="13059" max="13071" width="11.7109375" style="684" customWidth="1"/>
    <col min="13072" max="13073" width="11.42578125" style="684"/>
    <col min="13074" max="13074" width="3.7109375" style="684" customWidth="1"/>
    <col min="13075" max="13313" width="11.42578125" style="684"/>
    <col min="13314" max="13314" width="3.7109375" style="684" customWidth="1"/>
    <col min="13315" max="13327" width="11.7109375" style="684" customWidth="1"/>
    <col min="13328" max="13329" width="11.42578125" style="684"/>
    <col min="13330" max="13330" width="3.7109375" style="684" customWidth="1"/>
    <col min="13331" max="13569" width="11.42578125" style="684"/>
    <col min="13570" max="13570" width="3.7109375" style="684" customWidth="1"/>
    <col min="13571" max="13583" width="11.7109375" style="684" customWidth="1"/>
    <col min="13584" max="13585" width="11.42578125" style="684"/>
    <col min="13586" max="13586" width="3.7109375" style="684" customWidth="1"/>
    <col min="13587" max="13825" width="11.42578125" style="684"/>
    <col min="13826" max="13826" width="3.7109375" style="684" customWidth="1"/>
    <col min="13827" max="13839" width="11.7109375" style="684" customWidth="1"/>
    <col min="13840" max="13841" width="11.42578125" style="684"/>
    <col min="13842" max="13842" width="3.7109375" style="684" customWidth="1"/>
    <col min="13843" max="14081" width="11.42578125" style="684"/>
    <col min="14082" max="14082" width="3.7109375" style="684" customWidth="1"/>
    <col min="14083" max="14095" width="11.7109375" style="684" customWidth="1"/>
    <col min="14096" max="14097" width="11.42578125" style="684"/>
    <col min="14098" max="14098" width="3.7109375" style="684" customWidth="1"/>
    <col min="14099" max="14337" width="11.42578125" style="684"/>
    <col min="14338" max="14338" width="3.7109375" style="684" customWidth="1"/>
    <col min="14339" max="14351" width="11.7109375" style="684" customWidth="1"/>
    <col min="14352" max="14353" width="11.42578125" style="684"/>
    <col min="14354" max="14354" width="3.7109375" style="684" customWidth="1"/>
    <col min="14355" max="14593" width="11.42578125" style="684"/>
    <col min="14594" max="14594" width="3.7109375" style="684" customWidth="1"/>
    <col min="14595" max="14607" width="11.7109375" style="684" customWidth="1"/>
    <col min="14608" max="14609" width="11.42578125" style="684"/>
    <col min="14610" max="14610" width="3.7109375" style="684" customWidth="1"/>
    <col min="14611" max="14849" width="11.42578125" style="684"/>
    <col min="14850" max="14850" width="3.7109375" style="684" customWidth="1"/>
    <col min="14851" max="14863" width="11.7109375" style="684" customWidth="1"/>
    <col min="14864" max="14865" width="11.42578125" style="684"/>
    <col min="14866" max="14866" width="3.7109375" style="684" customWidth="1"/>
    <col min="14867" max="15105" width="11.42578125" style="684"/>
    <col min="15106" max="15106" width="3.7109375" style="684" customWidth="1"/>
    <col min="15107" max="15119" width="11.7109375" style="684" customWidth="1"/>
    <col min="15120" max="15121" width="11.42578125" style="684"/>
    <col min="15122" max="15122" width="3.7109375" style="684" customWidth="1"/>
    <col min="15123" max="15361" width="11.42578125" style="684"/>
    <col min="15362" max="15362" width="3.7109375" style="684" customWidth="1"/>
    <col min="15363" max="15375" width="11.7109375" style="684" customWidth="1"/>
    <col min="15376" max="15377" width="11.42578125" style="684"/>
    <col min="15378" max="15378" width="3.7109375" style="684" customWidth="1"/>
    <col min="15379" max="15617" width="11.42578125" style="684"/>
    <col min="15618" max="15618" width="3.7109375" style="684" customWidth="1"/>
    <col min="15619" max="15631" width="11.7109375" style="684" customWidth="1"/>
    <col min="15632" max="15633" width="11.42578125" style="684"/>
    <col min="15634" max="15634" width="3.7109375" style="684" customWidth="1"/>
    <col min="15635" max="15873" width="11.42578125" style="684"/>
    <col min="15874" max="15874" width="3.7109375" style="684" customWidth="1"/>
    <col min="15875" max="15887" width="11.7109375" style="684" customWidth="1"/>
    <col min="15888" max="15889" width="11.42578125" style="684"/>
    <col min="15890" max="15890" width="3.7109375" style="684" customWidth="1"/>
    <col min="15891" max="16129" width="11.42578125" style="684"/>
    <col min="16130" max="16130" width="3.7109375" style="684" customWidth="1"/>
    <col min="16131" max="16143" width="11.7109375" style="684" customWidth="1"/>
    <col min="16144" max="16145" width="11.42578125" style="684"/>
    <col min="16146" max="16146" width="3.7109375" style="684" customWidth="1"/>
    <col min="16147" max="16384" width="11.42578125" style="684"/>
  </cols>
  <sheetData>
    <row r="1" spans="1:33" ht="15.75" thickBot="1">
      <c r="A1" s="682">
        <v>3</v>
      </c>
      <c r="B1" s="682">
        <v>11</v>
      </c>
      <c r="C1" s="682">
        <v>11</v>
      </c>
      <c r="D1" s="682">
        <v>11</v>
      </c>
      <c r="E1" s="682">
        <v>11</v>
      </c>
      <c r="F1" s="682">
        <v>11</v>
      </c>
      <c r="G1" s="682">
        <v>11</v>
      </c>
      <c r="H1" s="682">
        <v>11</v>
      </c>
      <c r="I1" s="682">
        <v>11</v>
      </c>
      <c r="J1" s="682">
        <v>11</v>
      </c>
      <c r="K1" s="682">
        <v>11</v>
      </c>
      <c r="L1" s="682">
        <v>11</v>
      </c>
      <c r="M1" s="682">
        <v>11</v>
      </c>
      <c r="N1" s="682">
        <v>11</v>
      </c>
      <c r="O1" s="683" t="s">
        <v>1012</v>
      </c>
    </row>
    <row r="2" spans="1:33" s="2039" customFormat="1" ht="28.5" customHeight="1">
      <c r="B2" s="3480" t="s">
        <v>1971</v>
      </c>
      <c r="C2" s="3481"/>
      <c r="D2" s="3481"/>
      <c r="E2" s="3481"/>
      <c r="F2" s="3481"/>
      <c r="G2" s="3481"/>
      <c r="H2" s="3481"/>
      <c r="I2" s="3481"/>
      <c r="J2" s="3481"/>
      <c r="K2" s="3481"/>
      <c r="L2" s="3481"/>
      <c r="M2" s="3481"/>
      <c r="N2" s="3482"/>
    </row>
    <row r="3" spans="1:33" s="2039" customFormat="1" ht="28.5" customHeight="1">
      <c r="B3" s="3483"/>
      <c r="C3" s="3484"/>
      <c r="D3" s="3484"/>
      <c r="E3" s="3484"/>
      <c r="F3" s="3484"/>
      <c r="G3" s="3484"/>
      <c r="H3" s="3484"/>
      <c r="I3" s="3484"/>
      <c r="J3" s="3484"/>
      <c r="K3" s="3484"/>
      <c r="L3" s="3484"/>
      <c r="M3" s="3484"/>
      <c r="N3" s="3485"/>
    </row>
    <row r="4" spans="1:33" s="2039" customFormat="1" ht="28.5" customHeight="1">
      <c r="B4" s="2421" t="s">
        <v>1972</v>
      </c>
      <c r="C4" s="2422"/>
      <c r="D4" s="2422"/>
      <c r="E4" s="2422"/>
      <c r="F4" s="2422"/>
      <c r="G4" s="2422"/>
      <c r="H4" s="2422"/>
      <c r="I4" s="2422"/>
      <c r="J4" s="2422"/>
      <c r="K4" s="2422"/>
      <c r="L4" s="2422"/>
      <c r="M4" s="2423" t="s">
        <v>1936</v>
      </c>
      <c r="N4" s="2424">
        <f>N14</f>
        <v>14</v>
      </c>
    </row>
    <row r="5" spans="1:33" s="2039" customFormat="1" ht="28.5" customHeight="1">
      <c r="B5" s="2421" t="s">
        <v>1974</v>
      </c>
      <c r="C5" s="2422"/>
      <c r="D5" s="2422"/>
      <c r="E5" s="2422"/>
      <c r="F5" s="2422"/>
      <c r="G5" s="2422"/>
      <c r="H5" s="2422"/>
      <c r="I5" s="2422"/>
      <c r="J5" s="2422"/>
      <c r="K5" s="2422"/>
      <c r="L5" s="2422"/>
      <c r="M5" s="2423" t="s">
        <v>1936</v>
      </c>
      <c r="N5" s="2424">
        <f>M114</f>
        <v>114</v>
      </c>
    </row>
    <row r="6" spans="1:33" s="2039" customFormat="1" ht="28.5" customHeight="1">
      <c r="B6" s="2421"/>
      <c r="C6" s="2422"/>
      <c r="D6" s="2422"/>
      <c r="E6" s="2422"/>
      <c r="F6" s="2422"/>
      <c r="G6" s="2422"/>
      <c r="H6" s="2422"/>
      <c r="I6" s="2422"/>
      <c r="J6" s="2422"/>
      <c r="K6" s="2422"/>
      <c r="L6" s="2420" t="s">
        <v>1975</v>
      </c>
      <c r="M6" s="2423" t="s">
        <v>1936</v>
      </c>
      <c r="N6" s="2424">
        <f>M162</f>
        <v>162</v>
      </c>
    </row>
    <row r="7" spans="1:33" s="2039" customFormat="1" ht="28.5" customHeight="1">
      <c r="B7" s="2421"/>
      <c r="C7" s="2422"/>
      <c r="D7" s="2450"/>
      <c r="E7" s="2449"/>
      <c r="F7" s="2423" t="s">
        <v>1992</v>
      </c>
      <c r="G7" s="2451" t="str">
        <f>S117</f>
        <v>S117</v>
      </c>
      <c r="H7" s="2451" t="str">
        <f>AI118</f>
        <v>AI118</v>
      </c>
      <c r="I7" s="2451" t="str">
        <f>AZ118</f>
        <v>AZ118</v>
      </c>
      <c r="J7" s="2451"/>
      <c r="K7" s="2451"/>
      <c r="L7" s="2451"/>
      <c r="M7" s="2423"/>
      <c r="N7" s="2424"/>
    </row>
    <row r="8" spans="1:33" s="2039" customFormat="1" ht="28.5" customHeight="1" thickBot="1">
      <c r="B8" s="2425"/>
      <c r="C8" s="2426"/>
      <c r="D8" s="2426"/>
      <c r="E8" s="2426"/>
      <c r="F8" s="2426"/>
      <c r="G8" s="2426"/>
      <c r="H8" s="2426"/>
      <c r="I8" s="2426"/>
      <c r="J8" s="2426"/>
      <c r="K8" s="2426"/>
      <c r="L8" s="2426"/>
      <c r="M8" s="2426"/>
      <c r="N8" s="2427"/>
    </row>
    <row r="9" spans="1:33" ht="15">
      <c r="A9" s="682"/>
      <c r="B9" s="682"/>
      <c r="C9" s="682"/>
      <c r="D9" s="682"/>
      <c r="E9" s="682"/>
      <c r="F9" s="682"/>
      <c r="G9" s="682"/>
      <c r="H9" s="682"/>
      <c r="I9" s="682"/>
      <c r="J9" s="682"/>
      <c r="K9" s="682"/>
      <c r="L9" s="682"/>
      <c r="M9" s="682"/>
      <c r="N9" s="682"/>
      <c r="O9" s="683"/>
    </row>
    <row r="10" spans="1:33" ht="15.75" thickBot="1">
      <c r="A10" s="682"/>
      <c r="B10" s="682"/>
      <c r="C10" s="682"/>
      <c r="D10" s="682"/>
      <c r="E10" s="682"/>
      <c r="F10" s="682"/>
      <c r="G10" s="682"/>
      <c r="H10" s="682"/>
      <c r="I10" s="682"/>
      <c r="J10" s="682"/>
      <c r="K10" s="682"/>
      <c r="L10" s="682"/>
      <c r="M10" s="682"/>
      <c r="N10" s="682"/>
      <c r="O10" s="683"/>
    </row>
    <row r="11" spans="1:33" s="2039" customFormat="1" ht="28.5" customHeight="1">
      <c r="B11" s="3515" t="s">
        <v>1933</v>
      </c>
      <c r="C11" s="3516"/>
      <c r="D11" s="3516"/>
      <c r="E11" s="3516"/>
      <c r="F11" s="3516"/>
      <c r="G11" s="3516"/>
      <c r="H11" s="3516"/>
      <c r="I11" s="3516"/>
      <c r="J11" s="3516"/>
      <c r="K11" s="3516"/>
      <c r="L11" s="3516"/>
      <c r="M11" s="3516"/>
      <c r="N11" s="3517"/>
    </row>
    <row r="12" spans="1:33" s="2039" customFormat="1" ht="28.5" customHeight="1">
      <c r="B12" s="3619" t="s">
        <v>1944</v>
      </c>
      <c r="C12" s="3620"/>
      <c r="D12" s="3620"/>
      <c r="E12" s="3620"/>
      <c r="F12" s="3620"/>
      <c r="G12" s="3620"/>
      <c r="H12" s="3620"/>
      <c r="I12" s="3620"/>
      <c r="J12" s="3620"/>
      <c r="K12" s="3620"/>
      <c r="L12" s="3620"/>
      <c r="M12" s="3620"/>
      <c r="N12" s="3621"/>
    </row>
    <row r="13" spans="1:33" s="2039" customFormat="1" ht="19.5" customHeight="1" thickBot="1">
      <c r="B13" s="3622"/>
      <c r="C13" s="3623"/>
      <c r="D13" s="3623"/>
      <c r="E13" s="3623"/>
      <c r="F13" s="3623"/>
      <c r="G13" s="3623"/>
      <c r="H13" s="3623"/>
      <c r="I13" s="3623"/>
      <c r="J13" s="3623"/>
      <c r="K13" s="3623"/>
      <c r="L13" s="3623"/>
      <c r="M13" s="3623"/>
      <c r="N13" s="3624"/>
    </row>
    <row r="14" spans="1:33" ht="15.75" thickBot="1">
      <c r="A14" s="682"/>
      <c r="B14" s="682"/>
      <c r="C14" s="682"/>
      <c r="D14" s="682"/>
      <c r="E14" s="682"/>
      <c r="F14" s="682"/>
      <c r="G14" s="682"/>
      <c r="H14" s="682"/>
      <c r="I14" s="682"/>
      <c r="J14" s="682"/>
      <c r="K14" s="682"/>
      <c r="L14" s="682"/>
      <c r="M14" s="682"/>
      <c r="N14" s="2405">
        <f>ROW()</f>
        <v>14</v>
      </c>
      <c r="O14" s="683"/>
      <c r="AG14" s="2039"/>
    </row>
    <row r="15" spans="1:33" ht="15" customHeight="1">
      <c r="A15" s="3630" t="s">
        <v>438</v>
      </c>
      <c r="B15" s="3632" t="s">
        <v>1013</v>
      </c>
      <c r="C15" s="3632"/>
      <c r="D15" s="3632"/>
      <c r="E15" s="3632"/>
      <c r="F15" s="3632"/>
      <c r="G15" s="3632"/>
      <c r="H15" s="3632"/>
      <c r="I15" s="3632"/>
      <c r="J15" s="3632"/>
      <c r="K15" s="3632"/>
      <c r="L15" s="3632"/>
      <c r="M15" s="3632"/>
      <c r="N15" s="3633"/>
      <c r="P15" s="2586" t="s">
        <v>2139</v>
      </c>
      <c r="Q15" s="2586"/>
      <c r="R15" s="2586"/>
      <c r="S15" s="2586"/>
      <c r="AG15" s="2039"/>
    </row>
    <row r="16" spans="1:33" ht="15" customHeight="1">
      <c r="A16" s="3631"/>
      <c r="B16" s="3634"/>
      <c r="C16" s="3634"/>
      <c r="D16" s="3634"/>
      <c r="E16" s="3634"/>
      <c r="F16" s="3634"/>
      <c r="G16" s="3634"/>
      <c r="H16" s="3634"/>
      <c r="I16" s="3634"/>
      <c r="J16" s="3634"/>
      <c r="K16" s="3634"/>
      <c r="L16" s="3634"/>
      <c r="M16" s="3634"/>
      <c r="N16" s="3635"/>
      <c r="P16" s="2586" t="s">
        <v>2139</v>
      </c>
      <c r="Q16" s="2586"/>
      <c r="R16" s="2586"/>
      <c r="S16" s="2586"/>
      <c r="AG16" s="2039"/>
    </row>
    <row r="17" spans="1:33" s="690" customFormat="1" ht="15" customHeight="1">
      <c r="A17" s="3655" t="s">
        <v>1015</v>
      </c>
      <c r="B17" s="3654" t="s">
        <v>924</v>
      </c>
      <c r="C17" s="3654"/>
      <c r="D17" s="3654"/>
      <c r="E17" s="686"/>
      <c r="F17" s="686"/>
      <c r="G17" s="686"/>
      <c r="H17" s="686"/>
      <c r="I17" s="686"/>
      <c r="J17" s="686"/>
      <c r="K17" s="686"/>
      <c r="L17" s="687"/>
      <c r="M17" s="688"/>
      <c r="N17" s="689"/>
      <c r="P17" s="2586" t="s">
        <v>2139</v>
      </c>
      <c r="Q17" s="2586"/>
      <c r="R17" s="2586"/>
      <c r="S17" s="2586"/>
      <c r="AG17" s="2039"/>
    </row>
    <row r="18" spans="1:33" s="690" customFormat="1" ht="15" customHeight="1">
      <c r="A18" s="3655"/>
      <c r="B18" s="3656" t="s">
        <v>1016</v>
      </c>
      <c r="C18" s="3656"/>
      <c r="D18" s="3656"/>
      <c r="E18" s="3656"/>
      <c r="F18" s="3656"/>
      <c r="G18" s="3656"/>
      <c r="H18" s="3656"/>
      <c r="I18" s="3656"/>
      <c r="J18" s="3656"/>
      <c r="K18" s="3656"/>
      <c r="L18" s="3656"/>
      <c r="M18" s="3656"/>
      <c r="N18" s="3657"/>
      <c r="P18" s="2586" t="s">
        <v>2139</v>
      </c>
      <c r="Q18" s="2586"/>
      <c r="R18" s="2586"/>
      <c r="S18" s="2586"/>
      <c r="AG18" s="2039"/>
    </row>
    <row r="19" spans="1:33" s="690" customFormat="1" ht="15" customHeight="1">
      <c r="A19" s="3655"/>
      <c r="B19" s="3656"/>
      <c r="C19" s="3656"/>
      <c r="D19" s="3656"/>
      <c r="E19" s="3656"/>
      <c r="F19" s="3656"/>
      <c r="G19" s="3656"/>
      <c r="H19" s="3656"/>
      <c r="I19" s="3656"/>
      <c r="J19" s="3656"/>
      <c r="K19" s="3656"/>
      <c r="L19" s="3656"/>
      <c r="M19" s="3656"/>
      <c r="N19" s="3657"/>
      <c r="P19" s="2586" t="s">
        <v>2139</v>
      </c>
      <c r="Q19" s="2586"/>
      <c r="R19" s="2586"/>
      <c r="S19" s="2586"/>
      <c r="AG19" s="2039"/>
    </row>
    <row r="20" spans="1:33" s="690" customFormat="1" ht="15" customHeight="1" thickBot="1">
      <c r="A20" s="3655"/>
      <c r="B20" s="2302" t="s">
        <v>1931</v>
      </c>
      <c r="C20" s="691"/>
      <c r="D20" s="691"/>
      <c r="E20" s="692"/>
      <c r="F20" s="3658"/>
      <c r="G20" s="3658"/>
      <c r="H20" s="691"/>
      <c r="I20" s="692"/>
      <c r="J20" s="692"/>
      <c r="K20" s="691"/>
      <c r="L20" s="692"/>
      <c r="M20" s="693" t="s">
        <v>71</v>
      </c>
      <c r="N20" s="694"/>
      <c r="P20" s="2586" t="s">
        <v>2139</v>
      </c>
      <c r="Q20" s="2586"/>
      <c r="R20" s="2586"/>
      <c r="S20" s="2586"/>
      <c r="AG20" s="2039"/>
    </row>
    <row r="21" spans="1:33" s="690" customFormat="1" ht="15" customHeight="1">
      <c r="A21" s="3655"/>
      <c r="B21" s="3659">
        <v>4</v>
      </c>
      <c r="C21" s="695"/>
      <c r="D21" s="695"/>
      <c r="E21" s="695"/>
      <c r="F21" s="696"/>
      <c r="G21" s="696"/>
      <c r="H21" s="697"/>
      <c r="I21" s="698"/>
      <c r="J21" s="699"/>
      <c r="K21" s="3661" t="s">
        <v>294</v>
      </c>
      <c r="L21" s="3661"/>
      <c r="M21" s="3662">
        <v>4</v>
      </c>
      <c r="N21" s="3663" t="s">
        <v>295</v>
      </c>
      <c r="P21" s="2586" t="s">
        <v>2139</v>
      </c>
      <c r="Q21" s="2586"/>
      <c r="R21" s="2586"/>
      <c r="S21" s="2586"/>
      <c r="AG21" s="2039"/>
    </row>
    <row r="22" spans="1:33" s="690" customFormat="1" ht="15" customHeight="1" thickBot="1">
      <c r="A22" s="3655"/>
      <c r="B22" s="3660"/>
      <c r="C22" s="695"/>
      <c r="D22" s="695"/>
      <c r="E22" s="695"/>
      <c r="F22" s="700"/>
      <c r="G22" s="700"/>
      <c r="H22" s="697"/>
      <c r="I22" s="698"/>
      <c r="J22" s="699"/>
      <c r="K22" s="3661"/>
      <c r="L22" s="3661"/>
      <c r="M22" s="3662"/>
      <c r="N22" s="3663"/>
      <c r="P22" s="2586" t="s">
        <v>2139</v>
      </c>
      <c r="Q22" s="2586"/>
      <c r="R22" s="2586"/>
      <c r="S22" s="2586"/>
      <c r="AG22" s="2039"/>
    </row>
    <row r="23" spans="1:33" s="690" customFormat="1" ht="15" customHeight="1">
      <c r="A23" s="3655"/>
      <c r="B23" s="701"/>
      <c r="C23" s="702" t="s">
        <v>1017</v>
      </c>
      <c r="D23" s="702" t="s">
        <v>13</v>
      </c>
      <c r="E23" s="703"/>
      <c r="F23" s="704"/>
      <c r="G23" s="705"/>
      <c r="H23" s="3664" t="s">
        <v>14</v>
      </c>
      <c r="I23" s="3664"/>
      <c r="J23" s="703"/>
      <c r="K23" s="706" t="s">
        <v>293</v>
      </c>
      <c r="L23" s="706"/>
      <c r="M23" s="706"/>
      <c r="N23" s="707"/>
      <c r="P23" s="2586" t="s">
        <v>2139</v>
      </c>
      <c r="Q23" s="2586"/>
      <c r="R23" s="2586"/>
      <c r="S23" s="2586"/>
      <c r="AG23" s="2039"/>
    </row>
    <row r="24" spans="1:33" s="690" customFormat="1" ht="15" customHeight="1">
      <c r="A24" s="3655"/>
      <c r="B24" s="708" t="s">
        <v>44</v>
      </c>
      <c r="C24" s="708" t="s">
        <v>54</v>
      </c>
      <c r="D24" s="709" t="s">
        <v>34</v>
      </c>
      <c r="E24" s="710"/>
      <c r="F24" s="711"/>
      <c r="G24" s="688"/>
      <c r="H24" s="712"/>
      <c r="I24" s="708"/>
      <c r="J24" s="713"/>
      <c r="K24" s="714" t="s">
        <v>63</v>
      </c>
      <c r="L24" s="710"/>
      <c r="M24" s="715"/>
      <c r="N24" s="716"/>
      <c r="P24" s="2586" t="s">
        <v>2139</v>
      </c>
      <c r="Q24" s="2586"/>
      <c r="R24" s="2586"/>
      <c r="S24" s="2586"/>
      <c r="AG24" s="2039"/>
    </row>
    <row r="25" spans="1:33" s="690" customFormat="1" ht="15" customHeight="1">
      <c r="A25" s="3655"/>
      <c r="B25" s="717">
        <v>0.25</v>
      </c>
      <c r="C25" s="718" t="s">
        <v>11</v>
      </c>
      <c r="D25" s="719" t="s">
        <v>1018</v>
      </c>
      <c r="E25" s="719"/>
      <c r="F25" s="720"/>
      <c r="G25" s="713"/>
      <c r="H25" s="721">
        <f>IF(B25="","",IF(ISTEXT(B25),B25,(B25/B21)*M21))</f>
        <v>0.25</v>
      </c>
      <c r="I25" s="722" t="str">
        <f t="shared" ref="I25:I30" si="0">IF(C25="","",C25)</f>
        <v>Kg</v>
      </c>
      <c r="J25" s="723" t="s">
        <v>32</v>
      </c>
      <c r="K25" s="719" t="s">
        <v>1019</v>
      </c>
      <c r="L25" s="710"/>
      <c r="M25" s="710"/>
      <c r="N25" s="724"/>
      <c r="P25" s="2586" t="s">
        <v>2139</v>
      </c>
      <c r="Q25" s="2586"/>
      <c r="R25" s="2586"/>
      <c r="S25" s="2586"/>
      <c r="AG25" s="2039"/>
    </row>
    <row r="26" spans="1:33" s="690" customFormat="1" ht="15" customHeight="1">
      <c r="A26" s="3655"/>
      <c r="B26" s="717">
        <v>2</v>
      </c>
      <c r="C26" s="718" t="s">
        <v>1020</v>
      </c>
      <c r="D26" s="719"/>
      <c r="E26" s="719"/>
      <c r="F26" s="720"/>
      <c r="G26" s="713"/>
      <c r="H26" s="721">
        <f>IF(B26="","",IF(ISTEXT(B26),B26,(B26/B21)*M21))</f>
        <v>2</v>
      </c>
      <c r="I26" s="722" t="str">
        <f t="shared" si="0"/>
        <v>C à C</v>
      </c>
      <c r="J26" s="723" t="s">
        <v>42</v>
      </c>
      <c r="K26" s="719"/>
      <c r="L26" s="710"/>
      <c r="M26" s="710"/>
      <c r="N26" s="724"/>
      <c r="P26" s="2586" t="s">
        <v>2139</v>
      </c>
      <c r="Q26" s="2586"/>
      <c r="R26" s="2586"/>
      <c r="S26" s="2586"/>
      <c r="AG26" s="2039"/>
    </row>
    <row r="27" spans="1:33" s="690" customFormat="1" ht="15" customHeight="1">
      <c r="A27" s="3655"/>
      <c r="B27" s="717"/>
      <c r="C27" s="718" t="s">
        <v>1021</v>
      </c>
      <c r="D27" s="725"/>
      <c r="E27" s="719"/>
      <c r="F27" s="720"/>
      <c r="G27" s="713"/>
      <c r="H27" s="721" t="str">
        <f>IF(B27="","",IF(ISTEXT(B27),B27,(B27/B21)*M21))</f>
        <v/>
      </c>
      <c r="I27" s="722" t="str">
        <f t="shared" si="0"/>
        <v>PM</v>
      </c>
      <c r="J27" s="723" t="s">
        <v>52</v>
      </c>
      <c r="K27" s="719" t="s">
        <v>1867</v>
      </c>
      <c r="L27" s="710"/>
      <c r="M27" s="710"/>
      <c r="N27" s="724"/>
      <c r="P27" s="2586" t="s">
        <v>2139</v>
      </c>
      <c r="Q27" s="2586"/>
      <c r="R27" s="2586"/>
      <c r="S27" s="2586"/>
      <c r="AG27" s="2039"/>
    </row>
    <row r="28" spans="1:33" s="690" customFormat="1" ht="15" customHeight="1">
      <c r="A28" s="3655"/>
      <c r="B28" s="717"/>
      <c r="C28" s="718" t="s">
        <v>1022</v>
      </c>
      <c r="D28" s="719"/>
      <c r="E28" s="726"/>
      <c r="F28" s="720"/>
      <c r="G28" s="713"/>
      <c r="H28" s="721" t="str">
        <f>IF(B28="","",IF(ISTEXT(B28),B28,(B28/B21)*M21))</f>
        <v/>
      </c>
      <c r="I28" s="722" t="str">
        <f t="shared" si="0"/>
        <v>C à S</v>
      </c>
      <c r="J28" s="723" t="s">
        <v>61</v>
      </c>
      <c r="K28" s="719"/>
      <c r="L28" s="710"/>
      <c r="M28" s="710"/>
      <c r="N28" s="724"/>
      <c r="P28" s="2588" t="s">
        <v>2140</v>
      </c>
      <c r="Q28" s="2587"/>
      <c r="R28" s="2045"/>
      <c r="AG28" s="2039"/>
    </row>
    <row r="29" spans="1:33" s="690" customFormat="1" ht="15" customHeight="1">
      <c r="A29" s="3655"/>
      <c r="B29" s="717"/>
      <c r="C29" s="718" t="s">
        <v>539</v>
      </c>
      <c r="D29" s="719"/>
      <c r="E29" s="726"/>
      <c r="F29" s="720"/>
      <c r="G29" s="713"/>
      <c r="H29" s="721" t="str">
        <f>IF(B29="","",IF(ISTEXT(B29),B29,(B29/B21)*M21))</f>
        <v/>
      </c>
      <c r="I29" s="722" t="str">
        <f t="shared" si="0"/>
        <v>g</v>
      </c>
      <c r="J29" s="723" t="s">
        <v>69</v>
      </c>
      <c r="K29" s="726"/>
      <c r="L29" s="710"/>
      <c r="M29" s="710"/>
      <c r="N29" s="724"/>
      <c r="P29" s="2588" t="s">
        <v>2140</v>
      </c>
      <c r="Q29" s="2587"/>
      <c r="R29" s="2045"/>
      <c r="AG29" s="2039"/>
    </row>
    <row r="30" spans="1:33" s="690" customFormat="1" ht="15" customHeight="1">
      <c r="A30" s="3655"/>
      <c r="B30" s="717"/>
      <c r="C30" s="718" t="s">
        <v>1023</v>
      </c>
      <c r="D30" s="719"/>
      <c r="E30" s="726"/>
      <c r="F30" s="720"/>
      <c r="G30" s="713"/>
      <c r="H30" s="721" t="str">
        <f>IF(B30="","",IF(ISTEXT(B30),B30,(B30/B21)*M21))</f>
        <v/>
      </c>
      <c r="I30" s="722" t="str">
        <f t="shared" si="0"/>
        <v>poignée</v>
      </c>
      <c r="J30" s="723" t="s">
        <v>78</v>
      </c>
      <c r="K30" s="726"/>
      <c r="L30" s="710"/>
      <c r="M30" s="710"/>
      <c r="N30" s="724"/>
      <c r="P30" s="2588" t="s">
        <v>2140</v>
      </c>
      <c r="Q30" s="2587"/>
      <c r="R30" s="2045"/>
      <c r="AG30" s="2039"/>
    </row>
    <row r="31" spans="1:33" s="690" customFormat="1" ht="15" customHeight="1">
      <c r="A31" s="3655"/>
      <c r="B31" s="717"/>
      <c r="C31" s="718"/>
      <c r="D31" s="719"/>
      <c r="E31" s="726"/>
      <c r="F31" s="720"/>
      <c r="G31" s="713"/>
      <c r="H31" s="721" t="str">
        <f>IF(B31="","",IF(ISTEXT(B31),B31,(B31/B21)*M21))</f>
        <v/>
      </c>
      <c r="I31" s="722" t="str">
        <f>IF(C31="","",C31)</f>
        <v/>
      </c>
      <c r="J31" s="723" t="s">
        <v>86</v>
      </c>
      <c r="K31" s="726"/>
      <c r="L31" s="710"/>
      <c r="M31" s="710"/>
      <c r="N31" s="724"/>
      <c r="P31" s="2588" t="s">
        <v>2140</v>
      </c>
      <c r="Q31" s="2587"/>
      <c r="R31" s="2045"/>
      <c r="AG31" s="2039"/>
    </row>
    <row r="32" spans="1:33" s="690" customFormat="1" ht="15" customHeight="1">
      <c r="A32" s="3655"/>
      <c r="B32" s="717"/>
      <c r="C32" s="718"/>
      <c r="D32" s="719"/>
      <c r="E32" s="726"/>
      <c r="F32" s="720"/>
      <c r="G32" s="713"/>
      <c r="H32" s="721" t="str">
        <f>IF(B32="","",IF(ISTEXT(B32),B32,(B32/B21)*M21))</f>
        <v/>
      </c>
      <c r="I32" s="722" t="str">
        <f t="shared" ref="I32:I41" si="1">IF(C32="","",C32)</f>
        <v/>
      </c>
      <c r="J32" s="723" t="s">
        <v>96</v>
      </c>
      <c r="K32" s="726"/>
      <c r="L32" s="710"/>
      <c r="M32" s="710"/>
      <c r="N32" s="724"/>
      <c r="P32" s="2588" t="s">
        <v>2140</v>
      </c>
      <c r="Q32" s="2587"/>
      <c r="R32" s="2045"/>
      <c r="AG32" s="2039"/>
    </row>
    <row r="33" spans="1:33" s="690" customFormat="1" ht="15" customHeight="1">
      <c r="A33" s="3655"/>
      <c r="B33" s="727"/>
      <c r="C33" s="718"/>
      <c r="D33" s="726"/>
      <c r="E33" s="726"/>
      <c r="F33" s="720"/>
      <c r="G33" s="713"/>
      <c r="H33" s="721" t="str">
        <f>IF(B33="","",IF(ISTEXT(B33),B33,(B33/B21)*M21))</f>
        <v/>
      </c>
      <c r="I33" s="722" t="str">
        <f t="shared" si="1"/>
        <v/>
      </c>
      <c r="J33" s="723" t="s">
        <v>166</v>
      </c>
      <c r="K33" s="726"/>
      <c r="L33" s="710"/>
      <c r="M33" s="710"/>
      <c r="N33" s="724"/>
      <c r="P33" s="2588" t="s">
        <v>2140</v>
      </c>
      <c r="Q33" s="2587"/>
      <c r="R33" s="2045"/>
      <c r="AG33" s="2039"/>
    </row>
    <row r="34" spans="1:33" s="690" customFormat="1" ht="15" customHeight="1">
      <c r="A34" s="3655"/>
      <c r="B34" s="727"/>
      <c r="C34" s="718"/>
      <c r="D34" s="726"/>
      <c r="E34" s="726"/>
      <c r="F34" s="720"/>
      <c r="G34" s="713"/>
      <c r="H34" s="721" t="str">
        <f>IF(B34="","",IF(ISTEXT(B34),B34,(B34/B21)*M21))</f>
        <v/>
      </c>
      <c r="I34" s="722" t="str">
        <f t="shared" si="1"/>
        <v/>
      </c>
      <c r="J34" s="723" t="s">
        <v>174</v>
      </c>
      <c r="K34" s="726"/>
      <c r="L34" s="710"/>
      <c r="M34" s="710"/>
      <c r="N34" s="724"/>
      <c r="P34" s="2588" t="s">
        <v>2140</v>
      </c>
      <c r="Q34" s="2587"/>
      <c r="R34" s="2045"/>
      <c r="AG34" s="2039"/>
    </row>
    <row r="35" spans="1:33" s="690" customFormat="1" ht="15" customHeight="1">
      <c r="A35" s="3655"/>
      <c r="B35" s="727"/>
      <c r="C35" s="718"/>
      <c r="D35" s="726"/>
      <c r="E35" s="726"/>
      <c r="F35" s="720"/>
      <c r="G35" s="713"/>
      <c r="H35" s="721" t="str">
        <f>IF(B35="","",IF(ISTEXT(B35),B35,(B35/B21)*M21))</f>
        <v/>
      </c>
      <c r="I35" s="722" t="str">
        <f t="shared" si="1"/>
        <v/>
      </c>
      <c r="J35" s="723" t="s">
        <v>182</v>
      </c>
      <c r="K35" s="726"/>
      <c r="L35" s="710"/>
      <c r="M35" s="710"/>
      <c r="N35" s="724"/>
      <c r="P35" s="2588" t="s">
        <v>2140</v>
      </c>
      <c r="Q35" s="2587"/>
      <c r="R35" s="2045"/>
      <c r="AG35" s="2039"/>
    </row>
    <row r="36" spans="1:33" s="690" customFormat="1" ht="15" customHeight="1">
      <c r="A36" s="3655"/>
      <c r="B36" s="727"/>
      <c r="C36" s="718"/>
      <c r="D36" s="726"/>
      <c r="E36" s="726"/>
      <c r="F36" s="720"/>
      <c r="G36" s="713"/>
      <c r="H36" s="721" t="str">
        <f>IF(B36="","",IF(ISTEXT(B36),B36,(B36/B21)*M21))</f>
        <v/>
      </c>
      <c r="I36" s="722" t="str">
        <f t="shared" si="1"/>
        <v/>
      </c>
      <c r="J36" s="723" t="s">
        <v>202</v>
      </c>
      <c r="K36" s="726"/>
      <c r="L36" s="710"/>
      <c r="M36" s="710"/>
      <c r="N36" s="724"/>
      <c r="P36" s="2588" t="s">
        <v>2140</v>
      </c>
      <c r="Q36" s="2587"/>
      <c r="R36" s="2045"/>
      <c r="AG36" s="2039"/>
    </row>
    <row r="37" spans="1:33" s="690" customFormat="1" ht="15" customHeight="1">
      <c r="A37" s="3655"/>
      <c r="B37" s="727"/>
      <c r="C37" s="718"/>
      <c r="D37" s="726"/>
      <c r="E37" s="726"/>
      <c r="F37" s="720"/>
      <c r="G37" s="713"/>
      <c r="H37" s="721" t="str">
        <f>IF(B37="","",IF(ISTEXT(B37),B37,(B37/B21)*M21))</f>
        <v/>
      </c>
      <c r="I37" s="722" t="str">
        <f t="shared" si="1"/>
        <v/>
      </c>
      <c r="J37" s="723" t="s">
        <v>215</v>
      </c>
      <c r="K37" s="726"/>
      <c r="L37" s="710"/>
      <c r="M37" s="710"/>
      <c r="N37" s="724"/>
      <c r="P37" s="2588" t="s">
        <v>2140</v>
      </c>
      <c r="Q37" s="2587"/>
      <c r="R37" s="2045"/>
      <c r="AG37" s="2039"/>
    </row>
    <row r="38" spans="1:33" s="690" customFormat="1" ht="15" customHeight="1">
      <c r="A38" s="3655"/>
      <c r="B38" s="727"/>
      <c r="C38" s="718"/>
      <c r="D38" s="726"/>
      <c r="E38" s="726"/>
      <c r="F38" s="720"/>
      <c r="G38" s="713"/>
      <c r="H38" s="721" t="str">
        <f>IF(B38="","",IF(ISTEXT(B38),B38,(B38/B21)*M21))</f>
        <v/>
      </c>
      <c r="I38" s="722" t="str">
        <f t="shared" si="1"/>
        <v/>
      </c>
      <c r="J38" s="723" t="s">
        <v>221</v>
      </c>
      <c r="K38" s="726"/>
      <c r="L38" s="710"/>
      <c r="M38" s="710"/>
      <c r="N38" s="724"/>
      <c r="P38" s="2588" t="s">
        <v>2140</v>
      </c>
      <c r="Q38" s="2587"/>
      <c r="R38" s="2045"/>
      <c r="AG38" s="2039"/>
    </row>
    <row r="39" spans="1:33" s="690" customFormat="1" ht="15" customHeight="1">
      <c r="A39" s="3655"/>
      <c r="B39" s="727"/>
      <c r="C39" s="718"/>
      <c r="D39" s="726"/>
      <c r="E39" s="726"/>
      <c r="F39" s="720"/>
      <c r="G39" s="713"/>
      <c r="H39" s="721" t="str">
        <f>IF(B39="","",IF(ISTEXT(B39),B39,(B39/B21)*M21))</f>
        <v/>
      </c>
      <c r="I39" s="722" t="str">
        <f t="shared" si="1"/>
        <v/>
      </c>
      <c r="J39" s="723" t="s">
        <v>226</v>
      </c>
      <c r="K39" s="726"/>
      <c r="L39" s="710"/>
      <c r="M39" s="710"/>
      <c r="N39" s="724"/>
      <c r="P39" s="2588" t="s">
        <v>2140</v>
      </c>
      <c r="Q39" s="2587"/>
      <c r="R39" s="2045"/>
      <c r="AG39" s="2039"/>
    </row>
    <row r="40" spans="1:33" s="690" customFormat="1" ht="15" customHeight="1">
      <c r="A40" s="3655"/>
      <c r="B40" s="727"/>
      <c r="C40" s="718"/>
      <c r="D40" s="726"/>
      <c r="E40" s="726"/>
      <c r="F40" s="720"/>
      <c r="G40" s="713"/>
      <c r="H40" s="721" t="str">
        <f>IF(B40="","",IF(ISTEXT(B40),B40,(B40/B21)*M21))</f>
        <v/>
      </c>
      <c r="I40" s="722" t="str">
        <f t="shared" si="1"/>
        <v/>
      </c>
      <c r="J40" s="723" t="s">
        <v>228</v>
      </c>
      <c r="K40" s="726"/>
      <c r="L40" s="710"/>
      <c r="M40" s="710"/>
      <c r="N40" s="724"/>
      <c r="P40" s="2588" t="s">
        <v>2140</v>
      </c>
      <c r="Q40" s="2587"/>
      <c r="R40" s="2045"/>
      <c r="AG40" s="2039"/>
    </row>
    <row r="41" spans="1:33" s="690" customFormat="1" ht="15" customHeight="1">
      <c r="A41" s="3655"/>
      <c r="B41" s="727"/>
      <c r="C41" s="718"/>
      <c r="D41" s="726"/>
      <c r="E41" s="726"/>
      <c r="F41" s="720"/>
      <c r="G41" s="713"/>
      <c r="H41" s="721" t="str">
        <f>IF(B41="","",IF(ISTEXT(B41),B41,(B41/B21)*M21))</f>
        <v/>
      </c>
      <c r="I41" s="722" t="str">
        <f t="shared" si="1"/>
        <v/>
      </c>
      <c r="J41" s="723" t="s">
        <v>232</v>
      </c>
      <c r="K41" s="726"/>
      <c r="L41" s="710"/>
      <c r="M41" s="710"/>
      <c r="N41" s="724"/>
      <c r="P41" s="2588" t="s">
        <v>2140</v>
      </c>
      <c r="Q41" s="2587"/>
      <c r="R41" s="2045"/>
    </row>
    <row r="42" spans="1:33" s="690" customFormat="1" ht="15" customHeight="1">
      <c r="A42" s="3655"/>
      <c r="B42" s="728"/>
      <c r="C42" s="728"/>
      <c r="D42" s="728"/>
      <c r="E42" s="728"/>
      <c r="F42" s="728"/>
      <c r="G42" s="728"/>
      <c r="H42" s="728"/>
      <c r="I42" s="728"/>
      <c r="J42" s="728"/>
      <c r="K42" s="728"/>
      <c r="L42" s="728"/>
      <c r="M42" s="728"/>
      <c r="N42" s="728"/>
      <c r="P42" s="2586" t="s">
        <v>2139</v>
      </c>
      <c r="Q42" s="2586"/>
      <c r="R42" s="2586"/>
      <c r="S42" s="2586"/>
    </row>
    <row r="43" spans="1:33" s="690" customFormat="1" ht="15" customHeight="1">
      <c r="A43" s="3655"/>
      <c r="B43" s="729" t="s">
        <v>1024</v>
      </c>
      <c r="C43" s="3637"/>
      <c r="D43" s="3665"/>
      <c r="E43" s="3665"/>
      <c r="F43" s="3665"/>
      <c r="G43" s="3665"/>
      <c r="H43" s="3665"/>
      <c r="I43" s="3665"/>
      <c r="J43" s="3665"/>
      <c r="K43" s="3665"/>
      <c r="L43" s="3665"/>
      <c r="M43" s="3665"/>
      <c r="N43" s="3666"/>
      <c r="P43" s="2586" t="s">
        <v>2139</v>
      </c>
      <c r="Q43" s="2586"/>
      <c r="R43" s="2586"/>
      <c r="S43" s="2586"/>
    </row>
    <row r="44" spans="1:33" s="690" customFormat="1" ht="15" customHeight="1">
      <c r="A44" s="3655"/>
      <c r="B44" s="728"/>
      <c r="C44" s="728"/>
      <c r="D44" s="728"/>
      <c r="E44" s="728"/>
      <c r="F44" s="728"/>
      <c r="G44" s="728"/>
      <c r="H44" s="728"/>
      <c r="I44" s="728"/>
      <c r="J44" s="728"/>
      <c r="K44" s="728"/>
      <c r="L44" s="728"/>
      <c r="M44" s="728"/>
      <c r="N44" s="728"/>
      <c r="P44" s="2586" t="s">
        <v>2139</v>
      </c>
      <c r="Q44" s="2586"/>
      <c r="R44" s="2586"/>
      <c r="S44" s="2586"/>
    </row>
    <row r="45" spans="1:33" s="690" customFormat="1" ht="15" customHeight="1">
      <c r="A45" s="3655"/>
      <c r="B45" s="730" t="s">
        <v>1025</v>
      </c>
      <c r="C45" s="3640" t="str">
        <f ca="1">CELL("nomfichier")</f>
        <v>E:\0-UPRT\1-UPRT.FR-SITE-WEB\ff-fiches-fabrications\ff-fiches-fabrication-maj-08-2020\[ff-13-restauration.et.collectivite.xlsx]Nota</v>
      </c>
      <c r="D45" s="3640"/>
      <c r="E45" s="3640"/>
      <c r="F45" s="3640"/>
      <c r="G45" s="3640"/>
      <c r="H45" s="3640"/>
      <c r="I45" s="3640"/>
      <c r="J45" s="3640"/>
      <c r="K45" s="3640"/>
      <c r="L45" s="3640"/>
      <c r="M45" s="3640"/>
      <c r="N45" s="3641"/>
      <c r="P45" s="2586" t="s">
        <v>2139</v>
      </c>
      <c r="Q45" s="2586"/>
      <c r="R45" s="2586"/>
      <c r="S45" s="2586"/>
    </row>
    <row r="46" spans="1:33" s="690" customFormat="1" ht="15" customHeight="1">
      <c r="A46" s="3655"/>
      <c r="B46" s="731" t="s">
        <v>1026</v>
      </c>
      <c r="C46" s="3640" t="s">
        <v>1027</v>
      </c>
      <c r="D46" s="3640"/>
      <c r="E46" s="3640"/>
      <c r="F46" s="3640"/>
      <c r="G46" s="3640"/>
      <c r="H46" s="3640"/>
      <c r="I46" s="3640"/>
      <c r="J46" s="3640"/>
      <c r="K46" s="3640"/>
      <c r="L46" s="3640"/>
      <c r="M46" s="3640"/>
      <c r="N46" s="3641"/>
      <c r="P46" s="2586" t="s">
        <v>2139</v>
      </c>
      <c r="Q46" s="2586"/>
      <c r="R46" s="2586"/>
      <c r="S46" s="2586"/>
    </row>
    <row r="47" spans="1:33" s="690" customFormat="1" ht="15" customHeight="1" thickBot="1">
      <c r="A47" s="3655"/>
      <c r="B47" s="3625" t="s">
        <v>1028</v>
      </c>
      <c r="C47" s="3625"/>
      <c r="D47" s="3625"/>
      <c r="E47" s="3625"/>
      <c r="F47" s="3625"/>
      <c r="G47" s="3625"/>
      <c r="H47" s="3625"/>
      <c r="I47" s="3625"/>
      <c r="J47" s="3625"/>
      <c r="K47" s="3625"/>
      <c r="L47" s="3625"/>
      <c r="M47" s="3625"/>
      <c r="N47" s="3626"/>
      <c r="P47" s="2586" t="s">
        <v>2139</v>
      </c>
      <c r="Q47" s="2586"/>
      <c r="R47" s="2586"/>
      <c r="S47" s="2586"/>
    </row>
    <row r="48" spans="1:33" ht="13.5" thickBot="1">
      <c r="AG48" s="690"/>
    </row>
    <row r="49" spans="1:33" s="2039" customFormat="1" ht="28.5" customHeight="1">
      <c r="B49" s="3515" t="s">
        <v>1933</v>
      </c>
      <c r="C49" s="3516"/>
      <c r="D49" s="3516"/>
      <c r="E49" s="3516"/>
      <c r="F49" s="3516"/>
      <c r="G49" s="3516"/>
      <c r="H49" s="3516"/>
      <c r="I49" s="3516"/>
      <c r="J49" s="3516"/>
      <c r="K49" s="3516"/>
      <c r="L49" s="3516"/>
      <c r="M49" s="3516"/>
      <c r="N49" s="3517"/>
      <c r="AG49" s="690"/>
    </row>
    <row r="50" spans="1:33" s="2039" customFormat="1" ht="28.5" customHeight="1">
      <c r="B50" s="3619" t="s">
        <v>1943</v>
      </c>
      <c r="C50" s="3620"/>
      <c r="D50" s="3620"/>
      <c r="E50" s="3620"/>
      <c r="F50" s="3620"/>
      <c r="G50" s="3620"/>
      <c r="H50" s="3620"/>
      <c r="I50" s="3620"/>
      <c r="J50" s="3620"/>
      <c r="K50" s="3620"/>
      <c r="L50" s="3620"/>
      <c r="M50" s="3620"/>
      <c r="N50" s="3621"/>
      <c r="AG50" s="690"/>
    </row>
    <row r="51" spans="1:33" s="2039" customFormat="1" ht="19.5" customHeight="1" thickBot="1">
      <c r="B51" s="3622"/>
      <c r="C51" s="3623"/>
      <c r="D51" s="3623"/>
      <c r="E51" s="3623"/>
      <c r="F51" s="3623"/>
      <c r="G51" s="3623"/>
      <c r="H51" s="3623"/>
      <c r="I51" s="3623"/>
      <c r="J51" s="3623"/>
      <c r="K51" s="3623"/>
      <c r="L51" s="3623"/>
      <c r="M51" s="3623"/>
      <c r="N51" s="3624"/>
      <c r="AG51" s="690"/>
    </row>
    <row r="52" spans="1:33" s="808" customFormat="1" ht="15" customHeight="1" thickBot="1">
      <c r="A52" s="807"/>
      <c r="B52" s="807"/>
      <c r="C52" s="807"/>
      <c r="D52" s="807"/>
      <c r="E52" s="807"/>
      <c r="F52" s="807"/>
      <c r="G52" s="807"/>
      <c r="H52" s="807"/>
      <c r="I52" s="807"/>
      <c r="J52" s="807"/>
      <c r="K52" s="807"/>
      <c r="L52" s="807"/>
      <c r="M52" s="807"/>
      <c r="N52" s="807"/>
      <c r="AG52" s="690"/>
    </row>
    <row r="53" spans="1:33" customFormat="1" ht="15" customHeight="1">
      <c r="A53" s="3642" t="s">
        <v>438</v>
      </c>
      <c r="B53" s="3644" t="s">
        <v>1013</v>
      </c>
      <c r="C53" s="3644"/>
      <c r="D53" s="3644"/>
      <c r="E53" s="3644"/>
      <c r="F53" s="3644"/>
      <c r="G53" s="3644"/>
      <c r="H53" s="3644"/>
      <c r="I53" s="3644"/>
      <c r="J53" s="3644"/>
      <c r="K53" s="3644"/>
      <c r="L53" s="3644"/>
      <c r="M53" s="3644"/>
      <c r="N53" s="3645"/>
      <c r="P53" s="2586" t="s">
        <v>2139</v>
      </c>
      <c r="Q53" s="2586"/>
      <c r="R53" s="2586"/>
      <c r="S53" s="2586"/>
      <c r="AG53" s="690"/>
    </row>
    <row r="54" spans="1:33" customFormat="1" ht="15" customHeight="1">
      <c r="A54" s="3643"/>
      <c r="B54" s="3646"/>
      <c r="C54" s="3646"/>
      <c r="D54" s="3646"/>
      <c r="E54" s="3646"/>
      <c r="F54" s="3646"/>
      <c r="G54" s="3646"/>
      <c r="H54" s="3646"/>
      <c r="I54" s="3646"/>
      <c r="J54" s="3646"/>
      <c r="K54" s="3646"/>
      <c r="L54" s="3646"/>
      <c r="M54" s="3646"/>
      <c r="N54" s="3647"/>
      <c r="P54" s="2586" t="s">
        <v>2139</v>
      </c>
      <c r="Q54" s="2586"/>
      <c r="R54" s="2586"/>
      <c r="S54" s="2586"/>
      <c r="AG54" s="690"/>
    </row>
    <row r="55" spans="1:33" s="808" customFormat="1" ht="15" customHeight="1">
      <c r="A55" s="3667" t="s">
        <v>1015</v>
      </c>
      <c r="B55" s="3668" t="s">
        <v>924</v>
      </c>
      <c r="C55" s="3668"/>
      <c r="D55" s="3668"/>
      <c r="E55" s="809"/>
      <c r="F55" s="809"/>
      <c r="G55" s="809"/>
      <c r="H55" s="809"/>
      <c r="I55" s="809"/>
      <c r="J55" s="809"/>
      <c r="K55" s="809"/>
      <c r="L55" s="810"/>
      <c r="M55" s="811"/>
      <c r="N55" s="812"/>
      <c r="P55" s="2586" t="s">
        <v>2139</v>
      </c>
      <c r="Q55" s="2586"/>
      <c r="R55" s="2586"/>
      <c r="S55" s="2586"/>
      <c r="AG55" s="690"/>
    </row>
    <row r="56" spans="1:33" s="808" customFormat="1" ht="15" customHeight="1">
      <c r="A56" s="3667"/>
      <c r="B56" s="3669" t="s">
        <v>1016</v>
      </c>
      <c r="C56" s="3669"/>
      <c r="D56" s="3669"/>
      <c r="E56" s="3669"/>
      <c r="F56" s="3669"/>
      <c r="G56" s="3669"/>
      <c r="H56" s="3669"/>
      <c r="I56" s="3669"/>
      <c r="J56" s="3669"/>
      <c r="K56" s="3669"/>
      <c r="L56" s="3669"/>
      <c r="M56" s="3669"/>
      <c r="N56" s="3670"/>
      <c r="P56" s="2586" t="s">
        <v>2139</v>
      </c>
      <c r="Q56" s="2586"/>
      <c r="R56" s="2586"/>
      <c r="S56" s="2586"/>
      <c r="AG56" s="690"/>
    </row>
    <row r="57" spans="1:33" s="808" customFormat="1" ht="15" customHeight="1">
      <c r="A57" s="3667"/>
      <c r="B57" s="3669"/>
      <c r="C57" s="3669"/>
      <c r="D57" s="3669"/>
      <c r="E57" s="3669"/>
      <c r="F57" s="3669"/>
      <c r="G57" s="3669"/>
      <c r="H57" s="3669"/>
      <c r="I57" s="3669"/>
      <c r="J57" s="3669"/>
      <c r="K57" s="3669"/>
      <c r="L57" s="3669"/>
      <c r="M57" s="3669"/>
      <c r="N57" s="3670"/>
      <c r="P57" s="2586" t="s">
        <v>2139</v>
      </c>
      <c r="Q57" s="2586"/>
      <c r="R57" s="2586"/>
      <c r="S57" s="2586"/>
      <c r="AG57" s="690"/>
    </row>
    <row r="58" spans="1:33" s="808" customFormat="1" ht="15" customHeight="1" thickBot="1">
      <c r="A58" s="3667"/>
      <c r="B58" s="2302" t="s">
        <v>1931</v>
      </c>
      <c r="C58" s="691"/>
      <c r="D58" s="691"/>
      <c r="E58" s="813"/>
      <c r="F58" s="3648"/>
      <c r="G58" s="3648"/>
      <c r="H58" s="691"/>
      <c r="I58" s="813"/>
      <c r="J58" s="813"/>
      <c r="K58" s="691"/>
      <c r="L58" s="813"/>
      <c r="M58" s="693" t="s">
        <v>71</v>
      </c>
      <c r="N58" s="814"/>
      <c r="P58" s="2586" t="s">
        <v>2139</v>
      </c>
      <c r="Q58" s="2586"/>
      <c r="R58" s="2586"/>
      <c r="S58" s="2586"/>
      <c r="AG58" s="690"/>
    </row>
    <row r="59" spans="1:33" s="808" customFormat="1" ht="15" customHeight="1">
      <c r="A59" s="3667"/>
      <c r="B59" s="3649">
        <v>4</v>
      </c>
      <c r="C59" s="815"/>
      <c r="D59" s="815"/>
      <c r="E59" s="815"/>
      <c r="F59" s="816"/>
      <c r="G59" s="816"/>
      <c r="H59" s="817"/>
      <c r="I59" s="818"/>
      <c r="J59" s="819"/>
      <c r="K59" s="3651" t="s">
        <v>294</v>
      </c>
      <c r="L59" s="3651"/>
      <c r="M59" s="3652">
        <v>4</v>
      </c>
      <c r="N59" s="3653" t="s">
        <v>295</v>
      </c>
      <c r="P59" s="2586" t="s">
        <v>2139</v>
      </c>
      <c r="Q59" s="2586"/>
      <c r="R59" s="2586"/>
      <c r="S59" s="2586"/>
      <c r="AG59" s="690"/>
    </row>
    <row r="60" spans="1:33" s="808" customFormat="1" ht="15" customHeight="1" thickBot="1">
      <c r="A60" s="3667"/>
      <c r="B60" s="3650"/>
      <c r="C60" s="815"/>
      <c r="D60" s="815"/>
      <c r="E60" s="815"/>
      <c r="F60" s="820"/>
      <c r="G60" s="820"/>
      <c r="H60" s="817"/>
      <c r="I60" s="818"/>
      <c r="J60" s="819"/>
      <c r="K60" s="3651"/>
      <c r="L60" s="3651"/>
      <c r="M60" s="3652"/>
      <c r="N60" s="3653"/>
      <c r="P60" s="2586" t="s">
        <v>2139</v>
      </c>
      <c r="Q60" s="2586"/>
      <c r="R60" s="2586"/>
      <c r="S60" s="2586"/>
      <c r="AG60" s="690"/>
    </row>
    <row r="61" spans="1:33" s="808" customFormat="1" ht="15" customHeight="1">
      <c r="A61" s="3667"/>
      <c r="B61" s="821"/>
      <c r="C61" s="822" t="s">
        <v>1017</v>
      </c>
      <c r="D61" s="822" t="s">
        <v>13</v>
      </c>
      <c r="E61" s="823"/>
      <c r="F61" s="824"/>
      <c r="G61" s="825"/>
      <c r="H61" s="3636" t="s">
        <v>14</v>
      </c>
      <c r="I61" s="3636"/>
      <c r="J61" s="826" t="s">
        <v>293</v>
      </c>
      <c r="K61" s="826"/>
      <c r="L61" s="826"/>
      <c r="M61" s="826"/>
      <c r="N61" s="827"/>
      <c r="P61" s="2586" t="s">
        <v>2139</v>
      </c>
      <c r="Q61" s="2586"/>
      <c r="R61" s="2586"/>
      <c r="S61" s="2586"/>
      <c r="AG61" s="690"/>
    </row>
    <row r="62" spans="1:33" s="808" customFormat="1" ht="15" customHeight="1">
      <c r="A62" s="3667"/>
      <c r="B62" s="708" t="s">
        <v>44</v>
      </c>
      <c r="C62" s="708" t="s">
        <v>54</v>
      </c>
      <c r="D62" s="709" t="s">
        <v>34</v>
      </c>
      <c r="E62" s="828"/>
      <c r="F62" s="829"/>
      <c r="G62" s="811"/>
      <c r="H62" s="830"/>
      <c r="I62" s="708"/>
      <c r="J62" s="714" t="s">
        <v>63</v>
      </c>
      <c r="K62" s="714"/>
      <c r="L62" s="828"/>
      <c r="M62" s="831"/>
      <c r="N62" s="832"/>
      <c r="P62" s="2586" t="s">
        <v>2139</v>
      </c>
      <c r="Q62" s="2586"/>
      <c r="R62" s="2586"/>
      <c r="S62" s="2586"/>
      <c r="AG62" s="690"/>
    </row>
    <row r="63" spans="1:33" s="808" customFormat="1" ht="15" customHeight="1">
      <c r="A63" s="3667"/>
      <c r="B63" s="2428">
        <v>0.25</v>
      </c>
      <c r="C63" s="2430" t="s">
        <v>11</v>
      </c>
      <c r="D63" s="834" t="s">
        <v>1996</v>
      </c>
      <c r="E63" s="834"/>
      <c r="F63" s="835"/>
      <c r="G63" s="756"/>
      <c r="H63" s="2431">
        <f>IF(B63="","",IF(ISTEXT(B63),B63,(B63/B59)*M59))</f>
        <v>0.25</v>
      </c>
      <c r="I63" s="2432" t="str">
        <f t="shared" ref="I63:I68" si="2">IF(C63="","",C63)</f>
        <v>Kg</v>
      </c>
      <c r="J63" s="834" t="s">
        <v>1019</v>
      </c>
      <c r="K63" s="834"/>
      <c r="L63" s="834"/>
      <c r="M63" s="834"/>
      <c r="N63" s="836"/>
      <c r="P63" s="2586" t="s">
        <v>2139</v>
      </c>
      <c r="Q63" s="2586"/>
      <c r="R63" s="2586"/>
      <c r="S63" s="2586"/>
      <c r="AG63" s="690"/>
    </row>
    <row r="64" spans="1:33" s="808" customFormat="1" ht="15" customHeight="1">
      <c r="A64" s="3667"/>
      <c r="B64" s="2428">
        <v>2</v>
      </c>
      <c r="C64" s="2430" t="s">
        <v>1020</v>
      </c>
      <c r="D64" s="834"/>
      <c r="E64" s="834"/>
      <c r="F64" s="835"/>
      <c r="G64" s="756"/>
      <c r="H64" s="2431">
        <f>IF(B64="","",IF(ISTEXT(B64),B64,(B64/B59)*M59))</f>
        <v>2</v>
      </c>
      <c r="I64" s="2432" t="str">
        <f t="shared" si="2"/>
        <v>C à C</v>
      </c>
      <c r="J64" s="834"/>
      <c r="K64" s="834"/>
      <c r="L64" s="834"/>
      <c r="M64" s="834"/>
      <c r="N64" s="836"/>
      <c r="P64" s="2586" t="s">
        <v>2139</v>
      </c>
      <c r="Q64" s="2586"/>
      <c r="R64" s="2586"/>
      <c r="S64" s="2586"/>
      <c r="AG64" s="690"/>
    </row>
    <row r="65" spans="1:33" s="808" customFormat="1" ht="15" customHeight="1">
      <c r="A65" s="3667"/>
      <c r="B65" s="2428"/>
      <c r="C65" s="2430" t="s">
        <v>1021</v>
      </c>
      <c r="D65" s="837"/>
      <c r="E65" s="834"/>
      <c r="F65" s="835"/>
      <c r="G65" s="756"/>
      <c r="H65" s="2431" t="str">
        <f>IF(B65="","",IF(ISTEXT(B65),B65,(B65/B59)*M59))</f>
        <v/>
      </c>
      <c r="I65" s="2432" t="str">
        <f t="shared" si="2"/>
        <v>PM</v>
      </c>
      <c r="J65" s="834" t="s">
        <v>1866</v>
      </c>
      <c r="K65" s="834"/>
      <c r="L65" s="834"/>
      <c r="M65" s="834"/>
      <c r="N65" s="836"/>
      <c r="P65" s="2586" t="s">
        <v>2139</v>
      </c>
      <c r="Q65" s="2586"/>
      <c r="R65" s="2586"/>
      <c r="S65" s="2586"/>
      <c r="AG65" s="690"/>
    </row>
    <row r="66" spans="1:33" s="808" customFormat="1" ht="15" customHeight="1">
      <c r="A66" s="3667"/>
      <c r="B66" s="2428">
        <v>3</v>
      </c>
      <c r="C66" s="2430" t="s">
        <v>1022</v>
      </c>
      <c r="D66" s="834"/>
      <c r="E66" s="747"/>
      <c r="F66" s="835"/>
      <c r="G66" s="756"/>
      <c r="H66" s="2431">
        <f>IF(B66="","",IF(ISTEXT(B66),B66,(B66/B59)*M59))</f>
        <v>3</v>
      </c>
      <c r="I66" s="2432" t="str">
        <f t="shared" si="2"/>
        <v>C à S</v>
      </c>
      <c r="J66" s="834"/>
      <c r="K66" s="834"/>
      <c r="L66" s="834"/>
      <c r="M66" s="834"/>
      <c r="N66" s="836"/>
      <c r="P66" s="2588" t="s">
        <v>2140</v>
      </c>
      <c r="Q66" s="2587"/>
      <c r="R66" s="2045"/>
      <c r="AG66" s="690"/>
    </row>
    <row r="67" spans="1:33" s="808" customFormat="1" ht="15" customHeight="1">
      <c r="A67" s="3667"/>
      <c r="B67" s="2428">
        <v>0.25</v>
      </c>
      <c r="C67" s="2430" t="s">
        <v>539</v>
      </c>
      <c r="D67" s="834"/>
      <c r="E67" s="747"/>
      <c r="F67" s="835"/>
      <c r="G67" s="756"/>
      <c r="H67" s="2431">
        <f>IF(B67="","",IF(ISTEXT(B67),B67,(B67/B59)*M59))</f>
        <v>0.25</v>
      </c>
      <c r="I67" s="2432" t="str">
        <f t="shared" si="2"/>
        <v>g</v>
      </c>
      <c r="J67" s="834"/>
      <c r="K67" s="834"/>
      <c r="L67" s="834"/>
      <c r="M67" s="834"/>
      <c r="N67" s="836"/>
      <c r="P67" s="2588" t="s">
        <v>2140</v>
      </c>
      <c r="Q67" s="2587"/>
      <c r="R67" s="2045"/>
      <c r="AG67" s="690"/>
    </row>
    <row r="68" spans="1:33" s="808" customFormat="1" ht="15" customHeight="1">
      <c r="A68" s="3667"/>
      <c r="B68" s="2428">
        <v>1</v>
      </c>
      <c r="C68" s="2430" t="s">
        <v>1023</v>
      </c>
      <c r="D68" s="834"/>
      <c r="E68" s="747"/>
      <c r="F68" s="835"/>
      <c r="G68" s="756"/>
      <c r="H68" s="2431">
        <f>IF(B68="","",IF(ISTEXT(B68),B68,(B68/B59)*M59))</f>
        <v>1</v>
      </c>
      <c r="I68" s="2432" t="str">
        <f t="shared" si="2"/>
        <v>poignée</v>
      </c>
      <c r="J68" s="834"/>
      <c r="K68" s="834"/>
      <c r="L68" s="834"/>
      <c r="M68" s="834"/>
      <c r="N68" s="836"/>
      <c r="P68" s="2588" t="s">
        <v>2140</v>
      </c>
      <c r="Q68" s="2587"/>
      <c r="R68" s="2045"/>
      <c r="AG68" s="690"/>
    </row>
    <row r="69" spans="1:33" s="808" customFormat="1" ht="15" customHeight="1">
      <c r="A69" s="3667"/>
      <c r="B69" s="2428"/>
      <c r="C69" s="2430"/>
      <c r="D69" s="834"/>
      <c r="E69" s="747"/>
      <c r="F69" s="835"/>
      <c r="G69" s="756"/>
      <c r="H69" s="2431" t="str">
        <f>IF(B69="","",IF(ISTEXT(B69),B69,(B69/B59)*M59))</f>
        <v/>
      </c>
      <c r="I69" s="2432" t="str">
        <f>IF(C69="","",C69)</f>
        <v/>
      </c>
      <c r="J69" s="834"/>
      <c r="K69" s="834"/>
      <c r="L69" s="834"/>
      <c r="M69" s="834"/>
      <c r="N69" s="836"/>
      <c r="P69" s="2588" t="s">
        <v>2140</v>
      </c>
      <c r="Q69" s="2587"/>
      <c r="R69" s="2045"/>
      <c r="AG69" s="690"/>
    </row>
    <row r="70" spans="1:33" s="808" customFormat="1" ht="15" customHeight="1">
      <c r="A70" s="3667"/>
      <c r="B70" s="2428"/>
      <c r="C70" s="2430"/>
      <c r="D70" s="834"/>
      <c r="E70" s="747"/>
      <c r="F70" s="835"/>
      <c r="G70" s="756"/>
      <c r="H70" s="2431" t="str">
        <f>IF(B70="","",IF(ISTEXT(B70),B70,(B70/B59)*M59))</f>
        <v/>
      </c>
      <c r="I70" s="2432" t="str">
        <f t="shared" ref="I70:I79" si="3">IF(C70="","",C70)</f>
        <v/>
      </c>
      <c r="J70" s="834"/>
      <c r="K70" s="834"/>
      <c r="L70" s="834"/>
      <c r="M70" s="834"/>
      <c r="N70" s="836"/>
      <c r="P70" s="2588" t="s">
        <v>2140</v>
      </c>
      <c r="Q70" s="2587"/>
      <c r="R70" s="2045"/>
      <c r="AG70" s="690"/>
    </row>
    <row r="71" spans="1:33" s="808" customFormat="1" ht="15" customHeight="1">
      <c r="A71" s="3667"/>
      <c r="B71" s="2429"/>
      <c r="C71" s="2430"/>
      <c r="D71" s="747"/>
      <c r="E71" s="747"/>
      <c r="F71" s="835"/>
      <c r="G71" s="756"/>
      <c r="H71" s="2431" t="str">
        <f>IF(B71="","",IF(ISTEXT(B71),B71,(B71/B59)*M59))</f>
        <v/>
      </c>
      <c r="I71" s="2432" t="str">
        <f t="shared" si="3"/>
        <v/>
      </c>
      <c r="J71" s="834"/>
      <c r="K71" s="834"/>
      <c r="L71" s="834"/>
      <c r="M71" s="834"/>
      <c r="N71" s="836"/>
      <c r="P71" s="2588" t="s">
        <v>2140</v>
      </c>
      <c r="Q71" s="2587"/>
      <c r="R71" s="2045"/>
      <c r="AG71" s="690"/>
    </row>
    <row r="72" spans="1:33" s="808" customFormat="1" ht="15" customHeight="1">
      <c r="A72" s="3667"/>
      <c r="B72" s="2429"/>
      <c r="C72" s="2430"/>
      <c r="D72" s="747"/>
      <c r="E72" s="747"/>
      <c r="F72" s="835"/>
      <c r="G72" s="756"/>
      <c r="H72" s="2431" t="str">
        <f>IF(B72="","",IF(ISTEXT(B72),B72,(B72/B59)*M59))</f>
        <v/>
      </c>
      <c r="I72" s="2432" t="str">
        <f t="shared" si="3"/>
        <v/>
      </c>
      <c r="J72" s="834"/>
      <c r="K72" s="834"/>
      <c r="L72" s="834"/>
      <c r="M72" s="834"/>
      <c r="N72" s="836"/>
      <c r="P72" s="2588" t="s">
        <v>2140</v>
      </c>
      <c r="Q72" s="2587"/>
      <c r="R72" s="2045"/>
      <c r="AG72" s="690"/>
    </row>
    <row r="73" spans="1:33" s="808" customFormat="1" ht="15" customHeight="1">
      <c r="A73" s="3667"/>
      <c r="B73" s="2429"/>
      <c r="C73" s="2430"/>
      <c r="D73" s="747"/>
      <c r="E73" s="747"/>
      <c r="F73" s="835"/>
      <c r="G73" s="756"/>
      <c r="H73" s="2431" t="str">
        <f>IF(B73="","",IF(ISTEXT(B73),B73,(B73/B59)*M59))</f>
        <v/>
      </c>
      <c r="I73" s="2432" t="str">
        <f t="shared" si="3"/>
        <v/>
      </c>
      <c r="J73" s="834"/>
      <c r="K73" s="834"/>
      <c r="L73" s="834"/>
      <c r="M73" s="834"/>
      <c r="N73" s="836"/>
      <c r="P73" s="2588" t="s">
        <v>2140</v>
      </c>
      <c r="Q73" s="2587"/>
      <c r="R73" s="2045"/>
      <c r="AG73" s="690"/>
    </row>
    <row r="74" spans="1:33" s="808" customFormat="1" ht="15" customHeight="1">
      <c r="A74" s="3667"/>
      <c r="B74" s="2429"/>
      <c r="C74" s="2430"/>
      <c r="D74" s="747"/>
      <c r="E74" s="747"/>
      <c r="F74" s="835"/>
      <c r="G74" s="756"/>
      <c r="H74" s="2431" t="str">
        <f>IF(B74="","",IF(ISTEXT(B74),B74,(B74/B59)*M59))</f>
        <v/>
      </c>
      <c r="I74" s="2432" t="str">
        <f t="shared" si="3"/>
        <v/>
      </c>
      <c r="J74" s="834"/>
      <c r="K74" s="834"/>
      <c r="L74" s="834"/>
      <c r="M74" s="834"/>
      <c r="N74" s="836"/>
      <c r="P74" s="2588" t="s">
        <v>2140</v>
      </c>
      <c r="Q74" s="2587"/>
      <c r="R74" s="2045"/>
      <c r="AG74" s="690"/>
    </row>
    <row r="75" spans="1:33" s="808" customFormat="1" ht="15" customHeight="1">
      <c r="A75" s="3667"/>
      <c r="B75" s="2429"/>
      <c r="C75" s="2430"/>
      <c r="D75" s="747"/>
      <c r="E75" s="747"/>
      <c r="F75" s="835"/>
      <c r="G75" s="756"/>
      <c r="H75" s="2431" t="str">
        <f>IF(B75="","",IF(ISTEXT(B75),B75,(B75/B59)*M59))</f>
        <v/>
      </c>
      <c r="I75" s="2432" t="str">
        <f t="shared" si="3"/>
        <v/>
      </c>
      <c r="J75" s="834"/>
      <c r="K75" s="834"/>
      <c r="L75" s="834"/>
      <c r="M75" s="834"/>
      <c r="N75" s="836"/>
      <c r="P75" s="2588" t="s">
        <v>2140</v>
      </c>
      <c r="Q75" s="2587"/>
      <c r="R75" s="2045"/>
      <c r="AG75" s="690"/>
    </row>
    <row r="76" spans="1:33" s="808" customFormat="1" ht="15" customHeight="1">
      <c r="A76" s="3667"/>
      <c r="B76" s="2429"/>
      <c r="C76" s="2430"/>
      <c r="D76" s="747"/>
      <c r="E76" s="747"/>
      <c r="F76" s="835"/>
      <c r="G76" s="756"/>
      <c r="H76" s="2431" t="str">
        <f>IF(B76="","",IF(ISTEXT(B76),B76,(B76/B59)*M59))</f>
        <v/>
      </c>
      <c r="I76" s="2432" t="str">
        <f t="shared" si="3"/>
        <v/>
      </c>
      <c r="J76" s="834"/>
      <c r="K76" s="834"/>
      <c r="L76" s="834"/>
      <c r="M76" s="834"/>
      <c r="N76" s="836"/>
      <c r="P76" s="2588" t="s">
        <v>2140</v>
      </c>
      <c r="Q76" s="2587"/>
      <c r="R76" s="2045"/>
      <c r="AG76" s="690"/>
    </row>
    <row r="77" spans="1:33" s="808" customFormat="1" ht="15" customHeight="1">
      <c r="A77" s="3667"/>
      <c r="B77" s="2429"/>
      <c r="C77" s="2430"/>
      <c r="D77" s="747"/>
      <c r="E77" s="747"/>
      <c r="F77" s="835"/>
      <c r="G77" s="756"/>
      <c r="H77" s="2431" t="str">
        <f>IF(B77="","",IF(ISTEXT(B77),B77,(B77/B59)*M59))</f>
        <v/>
      </c>
      <c r="I77" s="2432" t="str">
        <f t="shared" si="3"/>
        <v/>
      </c>
      <c r="J77" s="834"/>
      <c r="K77" s="834"/>
      <c r="L77" s="834"/>
      <c r="M77" s="834"/>
      <c r="N77" s="836"/>
      <c r="P77" s="2588" t="s">
        <v>2140</v>
      </c>
      <c r="Q77" s="2587"/>
      <c r="R77" s="2045"/>
      <c r="AG77" s="690"/>
    </row>
    <row r="78" spans="1:33" s="808" customFormat="1" ht="15" customHeight="1">
      <c r="A78" s="3667"/>
      <c r="B78" s="2429"/>
      <c r="C78" s="2430"/>
      <c r="D78" s="747"/>
      <c r="E78" s="747"/>
      <c r="F78" s="835"/>
      <c r="G78" s="756"/>
      <c r="H78" s="2431" t="str">
        <f>IF(B78="","",IF(ISTEXT(B78),B78,(B78/B59)*M59))</f>
        <v/>
      </c>
      <c r="I78" s="2432" t="str">
        <f t="shared" si="3"/>
        <v/>
      </c>
      <c r="J78" s="834"/>
      <c r="K78" s="834"/>
      <c r="L78" s="834"/>
      <c r="M78" s="834"/>
      <c r="N78" s="836"/>
      <c r="P78" s="2588" t="s">
        <v>2140</v>
      </c>
      <c r="Q78" s="2587"/>
      <c r="R78" s="2045"/>
      <c r="AG78" s="690"/>
    </row>
    <row r="79" spans="1:33" s="808" customFormat="1" ht="15" customHeight="1">
      <c r="A79" s="3667"/>
      <c r="B79" s="838"/>
      <c r="C79" s="833"/>
      <c r="D79" s="747"/>
      <c r="E79" s="747"/>
      <c r="F79" s="835"/>
      <c r="G79" s="756"/>
      <c r="H79" s="721" t="str">
        <f>IF(B79="","",IF(ISTEXT(B79),B79,(B79/B59)*M59))</f>
        <v/>
      </c>
      <c r="I79" s="722" t="str">
        <f t="shared" si="3"/>
        <v/>
      </c>
      <c r="J79" s="834"/>
      <c r="K79" s="834"/>
      <c r="L79" s="834"/>
      <c r="M79" s="834"/>
      <c r="N79" s="836"/>
      <c r="P79" s="2588" t="s">
        <v>2140</v>
      </c>
      <c r="Q79" s="2587"/>
      <c r="R79" s="2045"/>
    </row>
    <row r="80" spans="1:33" s="808" customFormat="1" ht="15" customHeight="1">
      <c r="A80" s="3667"/>
      <c r="B80" s="839"/>
      <c r="C80" s="839"/>
      <c r="D80" s="839"/>
      <c r="E80" s="839"/>
      <c r="F80" s="839"/>
      <c r="G80" s="839"/>
      <c r="H80" s="839"/>
      <c r="I80" s="839"/>
      <c r="J80" s="839"/>
      <c r="K80" s="839"/>
      <c r="L80" s="839"/>
      <c r="M80" s="839"/>
      <c r="N80" s="839"/>
      <c r="P80" s="2586" t="s">
        <v>2139</v>
      </c>
      <c r="Q80" s="2586"/>
      <c r="R80" s="2586"/>
      <c r="S80" s="2586"/>
    </row>
    <row r="81" spans="1:32" s="808" customFormat="1" ht="15" customHeight="1">
      <c r="A81" s="3667"/>
      <c r="B81" s="840" t="s">
        <v>1024</v>
      </c>
      <c r="C81" s="3637"/>
      <c r="D81" s="3638"/>
      <c r="E81" s="3638"/>
      <c r="F81" s="3638"/>
      <c r="G81" s="3638"/>
      <c r="H81" s="3638"/>
      <c r="I81" s="3638"/>
      <c r="J81" s="3638"/>
      <c r="K81" s="3638"/>
      <c r="L81" s="3638"/>
      <c r="M81" s="3638"/>
      <c r="N81" s="3639"/>
      <c r="P81" s="2586" t="s">
        <v>2139</v>
      </c>
      <c r="Q81" s="2586"/>
      <c r="R81" s="2586"/>
      <c r="S81" s="2586"/>
    </row>
    <row r="82" spans="1:32" s="808" customFormat="1" ht="15" customHeight="1">
      <c r="A82" s="3667"/>
      <c r="B82" s="839"/>
      <c r="C82" s="839"/>
      <c r="D82" s="839"/>
      <c r="E82" s="839"/>
      <c r="F82" s="839"/>
      <c r="G82" s="839"/>
      <c r="H82" s="839"/>
      <c r="I82" s="839"/>
      <c r="J82" s="839"/>
      <c r="K82" s="839"/>
      <c r="L82" s="839"/>
      <c r="M82" s="839"/>
      <c r="N82" s="839"/>
      <c r="P82" s="2586" t="s">
        <v>2139</v>
      </c>
      <c r="Q82" s="2586"/>
      <c r="R82" s="2586"/>
      <c r="S82" s="2586"/>
    </row>
    <row r="83" spans="1:32" s="808" customFormat="1" ht="15" customHeight="1">
      <c r="A83" s="3667"/>
      <c r="B83" s="730" t="s">
        <v>1025</v>
      </c>
      <c r="C83" s="3640" t="str">
        <f ca="1">CELL("nomfichier")</f>
        <v>E:\0-UPRT\1-UPRT.FR-SITE-WEB\ff-fiches-fabrications\ff-fiches-fabrication-maj-08-2020\[ff-13-restauration.et.collectivite.xlsx]Nota</v>
      </c>
      <c r="D83" s="3640"/>
      <c r="E83" s="3640"/>
      <c r="F83" s="3640"/>
      <c r="G83" s="3640"/>
      <c r="H83" s="3640"/>
      <c r="I83" s="3640"/>
      <c r="J83" s="3640"/>
      <c r="K83" s="3640"/>
      <c r="L83" s="3640"/>
      <c r="M83" s="3640"/>
      <c r="N83" s="3641"/>
      <c r="P83" s="2586" t="s">
        <v>2139</v>
      </c>
      <c r="Q83" s="2586"/>
      <c r="R83" s="2586"/>
      <c r="S83" s="2586"/>
    </row>
    <row r="84" spans="1:32" s="808" customFormat="1" ht="15" customHeight="1">
      <c r="A84" s="3667"/>
      <c r="B84" s="731" t="s">
        <v>1026</v>
      </c>
      <c r="C84" s="3640" t="s">
        <v>1027</v>
      </c>
      <c r="D84" s="3640"/>
      <c r="E84" s="3640"/>
      <c r="F84" s="3640"/>
      <c r="G84" s="3640"/>
      <c r="H84" s="3640"/>
      <c r="I84" s="3640"/>
      <c r="J84" s="3640"/>
      <c r="K84" s="3640"/>
      <c r="L84" s="3640"/>
      <c r="M84" s="3640"/>
      <c r="N84" s="3641"/>
      <c r="P84" s="2586" t="s">
        <v>2139</v>
      </c>
      <c r="Q84" s="2586"/>
      <c r="R84" s="2586"/>
      <c r="S84" s="2586"/>
    </row>
    <row r="85" spans="1:32" s="808" customFormat="1" ht="15" customHeight="1" thickBot="1">
      <c r="A85" s="3667"/>
      <c r="B85" s="3625" t="s">
        <v>1028</v>
      </c>
      <c r="C85" s="3625"/>
      <c r="D85" s="3625"/>
      <c r="E85" s="3625"/>
      <c r="F85" s="3625"/>
      <c r="G85" s="3625"/>
      <c r="H85" s="3625"/>
      <c r="I85" s="3625"/>
      <c r="J85" s="3625"/>
      <c r="K85" s="3625"/>
      <c r="L85" s="3625"/>
      <c r="M85" s="3625"/>
      <c r="N85" s="3626"/>
      <c r="P85" s="2586" t="s">
        <v>2139</v>
      </c>
      <c r="Q85" s="2586"/>
      <c r="R85" s="2586"/>
      <c r="S85" s="2586"/>
    </row>
    <row r="86" spans="1:32">
      <c r="O86" s="808"/>
    </row>
    <row r="87" spans="1:32" ht="18" customHeight="1">
      <c r="A87" s="685" t="s">
        <v>438</v>
      </c>
      <c r="B87" s="3615" t="s">
        <v>443</v>
      </c>
      <c r="C87" s="3615"/>
      <c r="D87" s="3615"/>
      <c r="E87" s="3615"/>
      <c r="F87" s="3615"/>
      <c r="G87" s="3615"/>
      <c r="H87" s="3615"/>
      <c r="I87" s="3615"/>
      <c r="J87" s="3615"/>
      <c r="K87" s="3615"/>
      <c r="L87" s="3615"/>
      <c r="M87" s="3615"/>
      <c r="N87" s="3616"/>
      <c r="O87" s="808"/>
      <c r="R87" s="685" t="s">
        <v>438</v>
      </c>
      <c r="S87" s="732"/>
      <c r="T87" s="733"/>
      <c r="U87" s="734"/>
      <c r="V87" s="734"/>
      <c r="W87" s="734"/>
      <c r="X87" s="735"/>
      <c r="Y87" s="735"/>
      <c r="Z87" s="735"/>
      <c r="AA87" s="735"/>
      <c r="AB87" s="735"/>
      <c r="AC87" s="735"/>
      <c r="AD87" s="735"/>
      <c r="AE87" s="735"/>
      <c r="AF87" s="736"/>
    </row>
    <row r="88" spans="1:32" ht="12.75" customHeight="1">
      <c r="A88" s="3673" t="s">
        <v>1014</v>
      </c>
      <c r="B88" s="3617"/>
      <c r="C88" s="3617"/>
      <c r="D88" s="3617"/>
      <c r="E88" s="3617"/>
      <c r="F88" s="3617"/>
      <c r="G88" s="3617"/>
      <c r="H88" s="3617"/>
      <c r="I88" s="3617"/>
      <c r="J88" s="3617"/>
      <c r="K88" s="3617"/>
      <c r="L88" s="3617"/>
      <c r="M88" s="3617"/>
      <c r="N88" s="3618"/>
      <c r="O88" s="808"/>
      <c r="R88" s="3673" t="s">
        <v>1014</v>
      </c>
      <c r="S88" s="3674" t="s">
        <v>418</v>
      </c>
      <c r="T88" s="3617"/>
      <c r="U88" s="3617"/>
      <c r="V88" s="3617"/>
      <c r="W88" s="3617"/>
      <c r="X88" s="3617"/>
      <c r="Y88" s="3617"/>
      <c r="Z88" s="3617"/>
      <c r="AA88" s="3617"/>
      <c r="AB88" s="3617"/>
      <c r="AC88" s="3617"/>
      <c r="AD88" s="3617"/>
      <c r="AE88" s="3617"/>
      <c r="AF88" s="3675"/>
    </row>
    <row r="89" spans="1:32" ht="18.75">
      <c r="A89" s="3673"/>
      <c r="B89" s="737" t="s">
        <v>440</v>
      </c>
      <c r="C89" s="738" t="s">
        <v>439</v>
      </c>
      <c r="D89" s="738"/>
      <c r="E89" s="739"/>
      <c r="F89" s="740"/>
      <c r="G89" s="740"/>
      <c r="H89" s="740"/>
      <c r="I89" s="740"/>
      <c r="J89" s="740"/>
      <c r="K89" s="740"/>
      <c r="L89" s="740"/>
      <c r="M89" s="740"/>
      <c r="N89" s="741"/>
      <c r="O89" s="808"/>
      <c r="R89" s="3673"/>
      <c r="S89" s="3674"/>
      <c r="T89" s="3617"/>
      <c r="U89" s="3617"/>
      <c r="V89" s="3617"/>
      <c r="W89" s="3617"/>
      <c r="X89" s="3617"/>
      <c r="Y89" s="3617"/>
      <c r="Z89" s="3617"/>
      <c r="AA89" s="3617"/>
      <c r="AB89" s="3617"/>
      <c r="AC89" s="3617"/>
      <c r="AD89" s="3617"/>
      <c r="AE89" s="3617"/>
      <c r="AF89" s="3675"/>
    </row>
    <row r="90" spans="1:32" ht="18.75">
      <c r="A90" s="3673"/>
      <c r="B90" s="688"/>
      <c r="C90" s="713"/>
      <c r="D90" s="713"/>
      <c r="E90" s="742"/>
      <c r="F90" s="742"/>
      <c r="G90" s="742"/>
      <c r="H90" s="742"/>
      <c r="I90" s="742"/>
      <c r="J90" s="742"/>
      <c r="K90" s="742"/>
      <c r="L90" s="742"/>
      <c r="M90" s="742"/>
      <c r="N90" s="743"/>
      <c r="O90" s="808"/>
      <c r="R90" s="3673"/>
      <c r="S90" s="744" t="s">
        <v>440</v>
      </c>
      <c r="T90" s="738" t="s">
        <v>439</v>
      </c>
      <c r="U90" s="738"/>
      <c r="V90" s="739"/>
      <c r="W90" s="740"/>
      <c r="X90" s="740"/>
      <c r="Y90" s="740"/>
      <c r="Z90" s="740"/>
      <c r="AA90" s="740"/>
      <c r="AB90" s="740"/>
      <c r="AC90" s="740"/>
      <c r="AD90" s="740"/>
      <c r="AE90" s="740"/>
      <c r="AF90" s="745"/>
    </row>
    <row r="91" spans="1:32" ht="15.75">
      <c r="A91" s="3673"/>
      <c r="B91" s="746" t="s">
        <v>34</v>
      </c>
      <c r="C91" s="747" t="s">
        <v>13</v>
      </c>
      <c r="D91" s="748"/>
      <c r="E91" s="748" t="s">
        <v>444</v>
      </c>
      <c r="F91" s="742"/>
      <c r="G91" s="742"/>
      <c r="H91" s="742"/>
      <c r="I91" s="742"/>
      <c r="J91" s="742"/>
      <c r="K91" s="742"/>
      <c r="L91" s="742"/>
      <c r="M91" s="742"/>
      <c r="N91" s="743"/>
      <c r="O91" s="808"/>
      <c r="R91" s="3673"/>
      <c r="S91" s="749"/>
      <c r="T91" s="713"/>
      <c r="U91" s="713"/>
      <c r="V91" s="713"/>
      <c r="W91" s="742"/>
      <c r="X91" s="742"/>
      <c r="Y91" s="742"/>
      <c r="Z91" s="742"/>
      <c r="AA91" s="742"/>
      <c r="AB91" s="742"/>
      <c r="AC91" s="742"/>
      <c r="AD91" s="742"/>
      <c r="AE91" s="742"/>
      <c r="AF91" s="750"/>
    </row>
    <row r="92" spans="1:32" ht="15.75">
      <c r="A92" s="3673"/>
      <c r="B92" s="714"/>
      <c r="C92" s="747"/>
      <c r="D92" s="748"/>
      <c r="E92" s="713"/>
      <c r="F92" s="742"/>
      <c r="G92" s="742"/>
      <c r="H92" s="742"/>
      <c r="I92" s="742"/>
      <c r="J92" s="742"/>
      <c r="K92" s="742"/>
      <c r="L92" s="742"/>
      <c r="M92" s="742"/>
      <c r="N92" s="743"/>
      <c r="O92" s="808"/>
      <c r="R92" s="3673"/>
      <c r="S92" s="751" t="s">
        <v>44</v>
      </c>
      <c r="T92" s="747" t="s">
        <v>445</v>
      </c>
      <c r="U92" s="713"/>
      <c r="V92" s="713"/>
      <c r="W92" s="742"/>
      <c r="X92" s="742"/>
      <c r="Y92" s="742"/>
      <c r="Z92" s="742"/>
      <c r="AA92" s="742"/>
      <c r="AB92" s="742"/>
      <c r="AC92" s="742"/>
      <c r="AD92" s="742"/>
      <c r="AE92" s="742"/>
      <c r="AF92" s="750"/>
    </row>
    <row r="93" spans="1:32" ht="15.75">
      <c r="A93" s="3673"/>
      <c r="B93" s="714" t="s">
        <v>44</v>
      </c>
      <c r="C93" s="747" t="s">
        <v>1029</v>
      </c>
      <c r="D93" s="748" t="s">
        <v>1030</v>
      </c>
      <c r="E93" s="713"/>
      <c r="F93" s="742"/>
      <c r="G93" s="742"/>
      <c r="H93" s="742"/>
      <c r="I93" s="742"/>
      <c r="J93" s="742"/>
      <c r="K93" s="742"/>
      <c r="L93" s="742"/>
      <c r="M93" s="742"/>
      <c r="N93" s="743"/>
      <c r="O93" s="808"/>
      <c r="R93" s="3673"/>
      <c r="S93" s="749"/>
      <c r="T93" s="713"/>
      <c r="U93" s="713"/>
      <c r="V93" s="713"/>
      <c r="W93" s="742"/>
      <c r="X93" s="742"/>
      <c r="Y93" s="742"/>
      <c r="Z93" s="742"/>
      <c r="AA93" s="742"/>
      <c r="AB93" s="742"/>
      <c r="AC93" s="742"/>
      <c r="AD93" s="742"/>
      <c r="AE93" s="742"/>
      <c r="AF93" s="750"/>
    </row>
    <row r="94" spans="1:32" ht="15.75">
      <c r="A94" s="3673"/>
      <c r="B94" s="714"/>
      <c r="C94" s="747"/>
      <c r="D94" s="752" t="s">
        <v>420</v>
      </c>
      <c r="E94" s="713"/>
      <c r="F94" s="742"/>
      <c r="G94" s="742"/>
      <c r="H94" s="742"/>
      <c r="I94" s="742"/>
      <c r="J94" s="742"/>
      <c r="K94" s="742"/>
      <c r="L94" s="742"/>
      <c r="M94" s="742"/>
      <c r="N94" s="743"/>
      <c r="O94" s="808"/>
      <c r="R94" s="3673"/>
      <c r="S94" s="753"/>
      <c r="T94" s="754" t="s">
        <v>420</v>
      </c>
      <c r="U94" s="755"/>
      <c r="V94" s="755"/>
      <c r="W94" s="756"/>
      <c r="X94" s="713"/>
      <c r="Y94" s="742"/>
      <c r="Z94" s="754" t="s">
        <v>419</v>
      </c>
      <c r="AA94" s="742"/>
      <c r="AB94" s="742"/>
      <c r="AC94" s="742"/>
      <c r="AD94" s="742"/>
      <c r="AE94" s="742"/>
      <c r="AF94" s="750"/>
    </row>
    <row r="95" spans="1:32" ht="15.75">
      <c r="A95" s="3673"/>
      <c r="B95" s="713"/>
      <c r="C95" s="713"/>
      <c r="D95" s="748" t="s">
        <v>1031</v>
      </c>
      <c r="E95" s="713"/>
      <c r="F95" s="742"/>
      <c r="G95" s="742"/>
      <c r="H95" s="742"/>
      <c r="I95" s="742"/>
      <c r="J95" s="718"/>
      <c r="K95" s="748"/>
      <c r="L95" s="742"/>
      <c r="M95" s="757"/>
      <c r="N95" s="2370"/>
      <c r="O95" s="808"/>
      <c r="R95" s="3673"/>
      <c r="S95" s="753"/>
      <c r="T95" s="758" t="s">
        <v>915</v>
      </c>
      <c r="U95" s="758"/>
      <c r="V95" s="758"/>
      <c r="W95" s="758"/>
      <c r="X95" s="713"/>
      <c r="Y95" s="742"/>
      <c r="Z95" s="742"/>
      <c r="AA95" s="742"/>
      <c r="AB95" s="742"/>
      <c r="AC95" s="742"/>
      <c r="AD95" s="742"/>
      <c r="AE95" s="742"/>
      <c r="AF95" s="750"/>
    </row>
    <row r="96" spans="1:32" ht="14.25">
      <c r="A96" s="3673"/>
      <c r="B96" s="713"/>
      <c r="C96" s="713"/>
      <c r="D96" s="713"/>
      <c r="E96" s="713"/>
      <c r="F96" s="742"/>
      <c r="G96" s="742"/>
      <c r="H96" s="742"/>
      <c r="I96" s="742"/>
      <c r="J96" s="742"/>
      <c r="K96" s="742"/>
      <c r="L96" s="742"/>
      <c r="M96" s="742"/>
      <c r="N96" s="743"/>
      <c r="O96" s="808"/>
      <c r="R96" s="3673"/>
      <c r="S96" s="753"/>
      <c r="T96" s="758"/>
      <c r="U96" s="758" t="s">
        <v>421</v>
      </c>
      <c r="V96" s="758"/>
      <c r="W96" s="758"/>
      <c r="X96" s="713"/>
      <c r="Y96" s="742"/>
      <c r="Z96" s="742"/>
      <c r="AA96" s="742"/>
      <c r="AB96" s="742"/>
      <c r="AC96" s="742"/>
      <c r="AD96" s="742"/>
      <c r="AE96" s="742"/>
      <c r="AF96" s="750"/>
    </row>
    <row r="97" spans="1:32" ht="15.75">
      <c r="A97" s="3673"/>
      <c r="B97" s="714" t="s">
        <v>54</v>
      </c>
      <c r="C97" s="747" t="s">
        <v>1032</v>
      </c>
      <c r="D97" s="718" t="s">
        <v>11</v>
      </c>
      <c r="E97" s="718" t="s">
        <v>10</v>
      </c>
      <c r="F97" s="718" t="s">
        <v>539</v>
      </c>
      <c r="G97" s="718" t="s">
        <v>1033</v>
      </c>
      <c r="H97" s="748" t="s">
        <v>1034</v>
      </c>
      <c r="I97" s="742"/>
      <c r="J97" s="718" t="s">
        <v>1022</v>
      </c>
      <c r="K97" s="748" t="s">
        <v>1035</v>
      </c>
      <c r="L97" s="742"/>
      <c r="M97" s="742"/>
      <c r="N97" s="743"/>
      <c r="O97" s="808"/>
      <c r="R97" s="3673"/>
      <c r="S97" s="753"/>
      <c r="T97" s="758"/>
      <c r="U97" s="758" t="s">
        <v>422</v>
      </c>
      <c r="V97" s="758"/>
      <c r="W97" s="758"/>
      <c r="X97" s="713"/>
      <c r="Y97" s="742"/>
      <c r="Z97" s="742"/>
      <c r="AA97" s="742"/>
      <c r="AB97" s="742"/>
      <c r="AC97" s="742"/>
      <c r="AD97" s="759"/>
      <c r="AE97" s="759"/>
      <c r="AF97" s="760"/>
    </row>
    <row r="98" spans="1:32" ht="15.75">
      <c r="A98" s="3673"/>
      <c r="B98" s="761"/>
      <c r="C98" s="747"/>
      <c r="D98" s="748"/>
      <c r="E98" s="713"/>
      <c r="F98" s="742"/>
      <c r="G98" s="742"/>
      <c r="H98" s="742"/>
      <c r="I98" s="742"/>
      <c r="J98" s="742"/>
      <c r="K98" s="742"/>
      <c r="L98" s="742"/>
      <c r="M98" s="742"/>
      <c r="N98" s="743"/>
      <c r="O98" s="808"/>
      <c r="R98" s="3673"/>
      <c r="S98" s="753"/>
      <c r="T98" s="758"/>
      <c r="U98" s="758" t="s">
        <v>423</v>
      </c>
      <c r="V98" s="758"/>
      <c r="W98" s="758"/>
      <c r="X98" s="713"/>
      <c r="Y98" s="742"/>
      <c r="Z98" s="742"/>
      <c r="AA98" s="742"/>
      <c r="AB98" s="742"/>
      <c r="AC98" s="742"/>
      <c r="AD98" s="759"/>
      <c r="AE98" s="759"/>
      <c r="AF98" s="760"/>
    </row>
    <row r="99" spans="1:32" ht="15.75">
      <c r="A99" s="3673"/>
      <c r="B99" s="714" t="s">
        <v>63</v>
      </c>
      <c r="C99" s="747" t="s">
        <v>293</v>
      </c>
      <c r="D99" s="748"/>
      <c r="E99" s="748" t="s">
        <v>950</v>
      </c>
      <c r="F99" s="742"/>
      <c r="G99" s="742"/>
      <c r="H99" s="742"/>
      <c r="I99" s="742"/>
      <c r="J99" s="742"/>
      <c r="K99" s="742"/>
      <c r="L99" s="742"/>
      <c r="M99" s="742"/>
      <c r="N99" s="743"/>
      <c r="O99" s="808"/>
      <c r="R99" s="3673"/>
      <c r="S99" s="753"/>
      <c r="T99" s="758"/>
      <c r="U99" s="758" t="s">
        <v>424</v>
      </c>
      <c r="V99" s="758"/>
      <c r="W99" s="758"/>
      <c r="X99" s="713"/>
      <c r="Y99" s="742"/>
      <c r="Z99" s="742"/>
      <c r="AA99" s="742"/>
      <c r="AB99" s="742"/>
      <c r="AC99" s="742"/>
      <c r="AD99" s="742"/>
      <c r="AE99" s="742"/>
      <c r="AF99" s="750"/>
    </row>
    <row r="100" spans="1:32" ht="25.5">
      <c r="A100" s="3673"/>
      <c r="B100" s="714"/>
      <c r="C100" s="762"/>
      <c r="D100" s="748"/>
      <c r="E100" s="713"/>
      <c r="F100" s="713"/>
      <c r="G100" s="713"/>
      <c r="H100" s="713"/>
      <c r="I100" s="713"/>
      <c r="J100" s="713"/>
      <c r="K100" s="713"/>
      <c r="L100" s="713"/>
      <c r="M100" s="713"/>
      <c r="N100" s="763"/>
      <c r="O100" s="808"/>
      <c r="R100" s="3673"/>
      <c r="S100" s="753"/>
      <c r="T100" s="758"/>
      <c r="U100" s="339" t="s">
        <v>425</v>
      </c>
      <c r="V100" s="758"/>
      <c r="W100" s="758"/>
      <c r="X100" s="713"/>
      <c r="Y100" s="742"/>
      <c r="Z100" s="742"/>
      <c r="AA100" s="742"/>
      <c r="AB100" s="742"/>
      <c r="AC100" s="3676" t="s">
        <v>922</v>
      </c>
      <c r="AD100" s="3677"/>
      <c r="AE100" s="3677"/>
      <c r="AF100" s="764" t="s">
        <v>919</v>
      </c>
    </row>
    <row r="101" spans="1:32" ht="18.75">
      <c r="A101" s="3673"/>
      <c r="B101" s="693" t="s">
        <v>71</v>
      </c>
      <c r="C101" s="2309">
        <v>10</v>
      </c>
      <c r="D101" s="747" t="s">
        <v>457</v>
      </c>
      <c r="E101" s="713"/>
      <c r="F101" s="748" t="s">
        <v>1036</v>
      </c>
      <c r="G101" s="2371"/>
      <c r="H101" s="2371"/>
      <c r="I101" s="2371"/>
      <c r="J101" s="2371"/>
      <c r="K101" s="2371"/>
      <c r="L101" s="2371"/>
      <c r="M101" s="713"/>
      <c r="N101" s="763"/>
      <c r="O101" s="808"/>
      <c r="R101" s="3673"/>
      <c r="S101" s="753"/>
      <c r="T101" s="758"/>
      <c r="U101" s="758" t="s">
        <v>426</v>
      </c>
      <c r="V101" s="758"/>
      <c r="W101" s="758"/>
      <c r="X101" s="713"/>
      <c r="Y101" s="742"/>
      <c r="Z101" s="742"/>
      <c r="AA101" s="742"/>
      <c r="AB101" s="742"/>
      <c r="AC101" s="765"/>
      <c r="AD101" s="766">
        <v>2</v>
      </c>
      <c r="AE101" s="752" t="s">
        <v>10</v>
      </c>
      <c r="AF101" s="767">
        <f>AD101</f>
        <v>2</v>
      </c>
    </row>
    <row r="102" spans="1:32" ht="15.75">
      <c r="A102" s="3673"/>
      <c r="B102" s="2372"/>
      <c r="C102" s="713"/>
      <c r="D102" s="713"/>
      <c r="E102" s="713"/>
      <c r="F102" s="2372" t="s">
        <v>295</v>
      </c>
      <c r="G102" s="713"/>
      <c r="H102" s="2372" t="s">
        <v>11</v>
      </c>
      <c r="I102" s="713"/>
      <c r="J102" s="2372" t="s">
        <v>1037</v>
      </c>
      <c r="K102" s="713"/>
      <c r="L102" s="2372" t="s">
        <v>1038</v>
      </c>
      <c r="M102" s="713"/>
      <c r="N102" s="763"/>
      <c r="O102" s="808"/>
      <c r="R102" s="3673"/>
      <c r="S102" s="753"/>
      <c r="T102" s="758"/>
      <c r="U102" s="758" t="s">
        <v>427</v>
      </c>
      <c r="V102" s="758"/>
      <c r="W102" s="758"/>
      <c r="X102" s="713"/>
      <c r="Y102" s="742"/>
      <c r="Z102" s="742"/>
      <c r="AA102" s="742"/>
      <c r="AB102" s="713"/>
      <c r="AC102" s="765"/>
      <c r="AD102" s="768">
        <f>AD101*10</f>
        <v>20</v>
      </c>
      <c r="AE102" s="769" t="s">
        <v>429</v>
      </c>
      <c r="AF102" s="770">
        <f>AD101/10</f>
        <v>0.2</v>
      </c>
    </row>
    <row r="103" spans="1:32" ht="15.75">
      <c r="A103" s="3673"/>
      <c r="B103" s="2372"/>
      <c r="C103" s="713"/>
      <c r="D103" s="713"/>
      <c r="E103" s="713"/>
      <c r="F103" s="2372"/>
      <c r="G103" s="713"/>
      <c r="H103" s="2372"/>
      <c r="I103" s="713"/>
      <c r="J103" s="2372"/>
      <c r="K103" s="713"/>
      <c r="L103" s="2372"/>
      <c r="M103" s="713"/>
      <c r="N103" s="763"/>
      <c r="O103" s="808"/>
      <c r="R103" s="3673"/>
      <c r="S103" s="753"/>
      <c r="T103" s="758"/>
      <c r="U103" s="339" t="s">
        <v>428</v>
      </c>
      <c r="V103" s="758"/>
      <c r="W103" s="758"/>
      <c r="X103" s="713"/>
      <c r="Y103" s="713"/>
      <c r="Z103" s="713"/>
      <c r="AA103" s="713"/>
      <c r="AB103" s="713"/>
      <c r="AC103" s="771"/>
      <c r="AD103" s="768">
        <f>AD102*10</f>
        <v>200</v>
      </c>
      <c r="AE103" s="769" t="s">
        <v>430</v>
      </c>
      <c r="AF103" s="770">
        <f>AF102/10</f>
        <v>0.02</v>
      </c>
    </row>
    <row r="104" spans="1:32" ht="15.75">
      <c r="A104" s="3673"/>
      <c r="B104" s="801"/>
      <c r="C104" s="801"/>
      <c r="D104" s="801"/>
      <c r="E104" s="2373" t="s">
        <v>1039</v>
      </c>
      <c r="F104" s="717">
        <v>3</v>
      </c>
      <c r="G104" s="772">
        <v>3</v>
      </c>
      <c r="H104" s="773">
        <v>3</v>
      </c>
      <c r="I104" s="774">
        <v>3</v>
      </c>
      <c r="J104" s="774"/>
      <c r="K104" s="721">
        <v>3</v>
      </c>
      <c r="L104" s="775">
        <v>3</v>
      </c>
      <c r="M104" s="776">
        <v>3</v>
      </c>
      <c r="N104" s="2374">
        <v>3</v>
      </c>
      <c r="O104" s="808"/>
      <c r="R104" s="3673"/>
      <c r="S104" s="749"/>
      <c r="T104" s="688"/>
      <c r="U104" s="755"/>
      <c r="V104" s="755"/>
      <c r="W104" s="756"/>
      <c r="X104" s="688"/>
      <c r="Y104" s="3678" t="s">
        <v>920</v>
      </c>
      <c r="Z104" s="3679"/>
      <c r="AA104" s="3679"/>
      <c r="AB104" s="3679"/>
      <c r="AC104" s="777"/>
      <c r="AD104" s="778">
        <f>AD103*10</f>
        <v>2000</v>
      </c>
      <c r="AE104" s="779" t="s">
        <v>431</v>
      </c>
      <c r="AF104" s="780">
        <f>AF103/10</f>
        <v>2E-3</v>
      </c>
    </row>
    <row r="105" spans="1:32" ht="16.5" thickBot="1">
      <c r="A105" s="3673"/>
      <c r="B105" s="2302" t="s">
        <v>1931</v>
      </c>
      <c r="C105" s="713"/>
      <c r="D105" s="713"/>
      <c r="E105" s="713"/>
      <c r="F105" s="713"/>
      <c r="G105" s="713"/>
      <c r="H105" s="713"/>
      <c r="I105" s="713"/>
      <c r="J105" s="713"/>
      <c r="K105" s="713"/>
      <c r="L105" s="713"/>
      <c r="M105" s="713"/>
      <c r="N105" s="763"/>
      <c r="O105" s="808"/>
      <c r="R105" s="3673"/>
      <c r="S105" s="3680" t="s">
        <v>923</v>
      </c>
      <c r="T105" s="3681"/>
      <c r="U105" s="3682" t="s">
        <v>734</v>
      </c>
      <c r="V105" s="3683"/>
      <c r="W105" s="3683"/>
      <c r="X105" s="3684"/>
      <c r="Y105" s="3685" t="s">
        <v>921</v>
      </c>
      <c r="Z105" s="3686"/>
      <c r="AA105" s="3686"/>
      <c r="AB105" s="3687"/>
      <c r="AC105" s="3688" t="s">
        <v>738</v>
      </c>
      <c r="AD105" s="3689"/>
      <c r="AE105" s="3689"/>
      <c r="AF105" s="3690"/>
    </row>
    <row r="106" spans="1:32" ht="26.25" thickBot="1">
      <c r="A106" s="3673"/>
      <c r="B106" s="781">
        <v>10</v>
      </c>
      <c r="C106" s="782" t="s">
        <v>947</v>
      </c>
      <c r="D106" s="783" t="s">
        <v>1932</v>
      </c>
      <c r="E106" s="784"/>
      <c r="F106" s="713"/>
      <c r="G106" s="713"/>
      <c r="H106" s="713"/>
      <c r="I106" s="713"/>
      <c r="J106" s="713"/>
      <c r="K106" s="713"/>
      <c r="L106" s="713"/>
      <c r="M106" s="713"/>
      <c r="N106" s="763"/>
      <c r="O106" s="808"/>
      <c r="R106" s="3673"/>
      <c r="S106" s="3671" t="s">
        <v>716</v>
      </c>
      <c r="T106" s="3672"/>
      <c r="U106" s="785" t="s">
        <v>735</v>
      </c>
      <c r="V106" s="786" t="s">
        <v>736</v>
      </c>
      <c r="W106" s="786" t="s">
        <v>737</v>
      </c>
      <c r="X106" s="787" t="s">
        <v>738</v>
      </c>
      <c r="Y106" s="788" t="s">
        <v>918</v>
      </c>
      <c r="Z106" s="789" t="s">
        <v>446</v>
      </c>
      <c r="AA106" s="790" t="s">
        <v>441</v>
      </c>
      <c r="AB106" s="791" t="s">
        <v>445</v>
      </c>
      <c r="AC106" s="749"/>
      <c r="AD106" s="792" t="s">
        <v>717</v>
      </c>
      <c r="AE106" s="713"/>
      <c r="AF106" s="793" t="s">
        <v>721</v>
      </c>
    </row>
    <row r="107" spans="1:32">
      <c r="A107" s="3673"/>
      <c r="B107" s="713"/>
      <c r="C107" s="713"/>
      <c r="D107" s="713"/>
      <c r="E107" s="713"/>
      <c r="F107" s="713"/>
      <c r="G107" s="713"/>
      <c r="H107" s="713"/>
      <c r="I107" s="713"/>
      <c r="J107" s="713"/>
      <c r="K107" s="713"/>
      <c r="L107" s="713"/>
      <c r="M107" s="713"/>
      <c r="N107" s="763"/>
      <c r="O107" s="808"/>
      <c r="R107" s="3673"/>
      <c r="S107" s="3671" t="s">
        <v>715</v>
      </c>
      <c r="T107" s="3672"/>
      <c r="U107" s="794" t="s">
        <v>739</v>
      </c>
      <c r="V107" s="795" t="s">
        <v>740</v>
      </c>
      <c r="W107" s="795" t="s">
        <v>741</v>
      </c>
      <c r="X107" s="796" t="s">
        <v>742</v>
      </c>
      <c r="Y107" s="797" t="s">
        <v>729</v>
      </c>
      <c r="Z107" s="798">
        <v>10</v>
      </c>
      <c r="AA107" s="799">
        <v>0.05</v>
      </c>
      <c r="AB107" s="800">
        <f>AA107*Z107</f>
        <v>0.5</v>
      </c>
      <c r="AC107" s="749"/>
      <c r="AD107" s="792" t="s">
        <v>718</v>
      </c>
      <c r="AE107" s="713"/>
      <c r="AF107" s="793" t="s">
        <v>722</v>
      </c>
    </row>
    <row r="108" spans="1:32">
      <c r="A108" s="3673"/>
      <c r="B108" s="729" t="s">
        <v>1024</v>
      </c>
      <c r="C108" s="801" t="s">
        <v>1040</v>
      </c>
      <c r="D108" s="713"/>
      <c r="E108" s="713"/>
      <c r="F108" s="713"/>
      <c r="G108" s="713"/>
      <c r="H108" s="713"/>
      <c r="I108" s="713"/>
      <c r="J108" s="713"/>
      <c r="K108" s="713"/>
      <c r="L108" s="713"/>
      <c r="M108" s="713"/>
      <c r="N108" s="763"/>
      <c r="O108" s="808"/>
      <c r="R108" s="3673"/>
      <c r="S108" s="3671" t="s">
        <v>768</v>
      </c>
      <c r="T108" s="3672"/>
      <c r="U108" s="794" t="s">
        <v>743</v>
      </c>
      <c r="V108" s="795" t="s">
        <v>744</v>
      </c>
      <c r="W108" s="795" t="s">
        <v>745</v>
      </c>
      <c r="X108" s="796" t="s">
        <v>746</v>
      </c>
      <c r="Y108" s="797" t="s">
        <v>730</v>
      </c>
      <c r="Z108" s="798">
        <v>10</v>
      </c>
      <c r="AA108" s="799">
        <v>0.02</v>
      </c>
      <c r="AB108" s="800">
        <f>AA108*Z108</f>
        <v>0.2</v>
      </c>
      <c r="AC108" s="749"/>
      <c r="AD108" s="792" t="s">
        <v>719</v>
      </c>
      <c r="AE108" s="713"/>
      <c r="AF108" s="793" t="s">
        <v>723</v>
      </c>
    </row>
    <row r="109" spans="1:32">
      <c r="A109" s="3673"/>
      <c r="B109" s="713"/>
      <c r="C109" s="713"/>
      <c r="D109" s="713"/>
      <c r="E109" s="713"/>
      <c r="F109" s="713"/>
      <c r="G109" s="713"/>
      <c r="H109" s="713"/>
      <c r="I109" s="713"/>
      <c r="J109" s="713"/>
      <c r="K109" s="713"/>
      <c r="L109" s="713"/>
      <c r="M109" s="713"/>
      <c r="N109" s="763"/>
      <c r="O109" s="808"/>
      <c r="R109" s="3673"/>
      <c r="S109" s="3671" t="s">
        <v>725</v>
      </c>
      <c r="T109" s="3672"/>
      <c r="U109" s="794" t="s">
        <v>747</v>
      </c>
      <c r="V109" s="795" t="s">
        <v>748</v>
      </c>
      <c r="W109" s="795" t="s">
        <v>749</v>
      </c>
      <c r="X109" s="796" t="s">
        <v>750</v>
      </c>
      <c r="Y109" s="797" t="s">
        <v>731</v>
      </c>
      <c r="Z109" s="798">
        <v>10</v>
      </c>
      <c r="AA109" s="799">
        <v>0.03</v>
      </c>
      <c r="AB109" s="800">
        <f>AA109*Z109</f>
        <v>0.3</v>
      </c>
      <c r="AC109" s="749"/>
      <c r="AD109" s="792" t="s">
        <v>720</v>
      </c>
      <c r="AE109" s="713"/>
      <c r="AF109" s="793" t="s">
        <v>724</v>
      </c>
    </row>
    <row r="110" spans="1:32" ht="15.75" customHeight="1">
      <c r="A110" s="3673"/>
      <c r="B110" s="713"/>
      <c r="C110" s="3691" t="s">
        <v>949</v>
      </c>
      <c r="D110" s="3691"/>
      <c r="E110" s="3691"/>
      <c r="F110" s="713"/>
      <c r="G110" s="713"/>
      <c r="H110" s="713"/>
      <c r="I110" s="713"/>
      <c r="J110" s="713"/>
      <c r="K110" s="713"/>
      <c r="L110" s="713"/>
      <c r="M110" s="713"/>
      <c r="N110" s="763"/>
      <c r="O110" s="808"/>
      <c r="R110" s="3673"/>
      <c r="S110" s="3671" t="s">
        <v>726</v>
      </c>
      <c r="T110" s="3672"/>
      <c r="U110" s="794" t="s">
        <v>751</v>
      </c>
      <c r="V110" s="795" t="s">
        <v>752</v>
      </c>
      <c r="W110" s="795" t="s">
        <v>753</v>
      </c>
      <c r="X110" s="796" t="s">
        <v>754</v>
      </c>
      <c r="Y110" s="797" t="s">
        <v>733</v>
      </c>
      <c r="Z110" s="798">
        <v>12</v>
      </c>
      <c r="AA110" s="799">
        <v>0.05</v>
      </c>
      <c r="AB110" s="800">
        <f>AA110*Z110</f>
        <v>0.60000000000000009</v>
      </c>
      <c r="AC110" s="749"/>
      <c r="AD110" s="713"/>
      <c r="AE110" s="713"/>
      <c r="AF110" s="802"/>
    </row>
    <row r="111" spans="1:32" ht="18.75">
      <c r="A111" s="3673"/>
      <c r="B111" s="713"/>
      <c r="C111" s="3654" t="s">
        <v>924</v>
      </c>
      <c r="D111" s="3654"/>
      <c r="E111" s="3654"/>
      <c r="F111" s="713"/>
      <c r="G111" s="713"/>
      <c r="H111" s="713"/>
      <c r="I111" s="713"/>
      <c r="J111" s="713"/>
      <c r="K111" s="713"/>
      <c r="L111" s="713"/>
      <c r="M111" s="713"/>
      <c r="N111" s="763"/>
      <c r="O111" s="808"/>
      <c r="R111" s="3673"/>
      <c r="S111" s="3671" t="s">
        <v>727</v>
      </c>
      <c r="T111" s="3672"/>
      <c r="U111" s="749"/>
      <c r="V111" s="713"/>
      <c r="W111" s="713"/>
      <c r="X111" s="802"/>
      <c r="Y111" s="797" t="s">
        <v>732</v>
      </c>
      <c r="Z111" s="798">
        <v>10</v>
      </c>
      <c r="AA111" s="799">
        <v>8.0000000000000002E-3</v>
      </c>
      <c r="AB111" s="800">
        <f>AA111*Z111</f>
        <v>0.08</v>
      </c>
      <c r="AC111" s="749"/>
      <c r="AD111" s="713"/>
      <c r="AE111" s="713"/>
      <c r="AF111" s="802"/>
    </row>
    <row r="112" spans="1:32">
      <c r="A112" s="3673"/>
      <c r="B112" s="2375"/>
      <c r="C112" s="2375"/>
      <c r="D112" s="2375"/>
      <c r="E112" s="2375"/>
      <c r="F112" s="2375"/>
      <c r="G112" s="2375"/>
      <c r="H112" s="2375"/>
      <c r="I112" s="2375"/>
      <c r="J112" s="2375"/>
      <c r="K112" s="2375"/>
      <c r="L112" s="2375"/>
      <c r="M112" s="2375"/>
      <c r="N112" s="2376"/>
      <c r="O112" s="808"/>
      <c r="R112" s="3673"/>
      <c r="S112" s="803"/>
      <c r="T112" s="804"/>
      <c r="U112" s="803"/>
      <c r="V112" s="805"/>
      <c r="W112" s="805"/>
      <c r="X112" s="804"/>
      <c r="Y112" s="803"/>
      <c r="Z112" s="805"/>
      <c r="AA112" s="805"/>
      <c r="AB112" s="804"/>
      <c r="AC112" s="803"/>
      <c r="AD112" s="805"/>
      <c r="AE112" s="805"/>
      <c r="AF112" s="804"/>
    </row>
    <row r="113" spans="1:74" ht="30" customHeight="1">
      <c r="R113" s="806"/>
    </row>
    <row r="114" spans="1:74" ht="15" customHeight="1" thickBot="1">
      <c r="M114" s="2405">
        <f>ROW()</f>
        <v>114</v>
      </c>
      <c r="W114" s="2039"/>
    </row>
    <row r="115" spans="1:74" s="2039" customFormat="1" ht="32.25" customHeight="1">
      <c r="A115" s="2045"/>
      <c r="B115" s="3606" t="s">
        <v>1877</v>
      </c>
      <c r="C115" s="3607"/>
      <c r="D115" s="3607"/>
      <c r="E115" s="3607"/>
      <c r="F115" s="3607"/>
      <c r="G115" s="3607"/>
      <c r="H115" s="3607"/>
      <c r="I115" s="3607"/>
      <c r="J115" s="3607"/>
      <c r="K115" s="3607"/>
      <c r="L115" s="3607"/>
      <c r="M115" s="3608"/>
      <c r="O115" s="684"/>
      <c r="BS115" s="1"/>
      <c r="BT115" s="1"/>
      <c r="BU115" s="1"/>
      <c r="BV115" s="1"/>
    </row>
    <row r="116" spans="1:74" s="2039" customFormat="1" ht="21.75" customHeight="1" thickBot="1">
      <c r="B116" s="3609" t="s">
        <v>1871</v>
      </c>
      <c r="C116" s="3610"/>
      <c r="D116" s="3610"/>
      <c r="E116" s="3610"/>
      <c r="F116" s="3610"/>
      <c r="G116" s="3610"/>
      <c r="H116" s="3610"/>
      <c r="I116" s="3610"/>
      <c r="J116" s="3610"/>
      <c r="K116" s="3610"/>
      <c r="L116" s="3610"/>
      <c r="M116" s="3611"/>
      <c r="BS116" s="1"/>
      <c r="BT116" s="1"/>
      <c r="BU116" s="1"/>
      <c r="BV116" s="1"/>
    </row>
    <row r="117" spans="1:74" s="2039" customFormat="1" ht="15.75" thickBot="1">
      <c r="S117" s="2405" t="str">
        <f>ADDRESS(ROW(),COLUMN(),4)</f>
        <v>S117</v>
      </c>
      <c r="BS117" s="1"/>
      <c r="BT117" s="1"/>
      <c r="BU117" s="1"/>
      <c r="BV117" s="1"/>
    </row>
    <row r="118" spans="1:74" s="2039" customFormat="1" ht="34.5" customHeight="1" thickBot="1">
      <c r="B118" s="2063" t="s">
        <v>1863</v>
      </c>
      <c r="C118" s="2064"/>
      <c r="D118" s="2064"/>
      <c r="E118" s="2064"/>
      <c r="F118" s="2064"/>
      <c r="G118" s="2064"/>
      <c r="H118" s="2064"/>
      <c r="I118" s="2064"/>
      <c r="J118" s="2065" t="s">
        <v>294</v>
      </c>
      <c r="K118" s="2061">
        <v>5</v>
      </c>
      <c r="L118" s="2062" t="s">
        <v>295</v>
      </c>
      <c r="M118" s="2076"/>
      <c r="O118" s="2433"/>
      <c r="P118" s="2434"/>
      <c r="Q118" s="2434"/>
      <c r="S118" s="3612" t="s">
        <v>1878</v>
      </c>
      <c r="T118" s="3613"/>
      <c r="U118" s="3613"/>
      <c r="V118" s="3613"/>
      <c r="W118" s="3613"/>
      <c r="X118" s="3613"/>
      <c r="Y118" s="3613"/>
      <c r="Z118" s="3613"/>
      <c r="AA118" s="3613"/>
      <c r="AB118" s="3613"/>
      <c r="AC118" s="3613"/>
      <c r="AD118" s="3613"/>
      <c r="AE118" s="3613"/>
      <c r="AF118" s="3614"/>
      <c r="AG118" s="1"/>
      <c r="AH118" s="1"/>
      <c r="AI118" s="2405" t="str">
        <f>ADDRESS(ROW(),COLUMN(),4)</f>
        <v>AI118</v>
      </c>
      <c r="AJ118" s="1"/>
      <c r="AK118" s="1"/>
      <c r="AL118" s="1"/>
      <c r="AM118" s="1"/>
      <c r="AN118" s="1"/>
      <c r="AO118" s="1"/>
      <c r="AP118" s="1"/>
      <c r="AQ118" s="1"/>
      <c r="AR118" s="1"/>
      <c r="AS118" s="1"/>
      <c r="AT118" s="1"/>
      <c r="AU118" s="1"/>
      <c r="AV118" s="1"/>
      <c r="AW118" s="1"/>
      <c r="AX118" s="1"/>
      <c r="AY118" s="1"/>
      <c r="AZ118" s="2405" t="str">
        <f>ADDRESS(ROW(),COLUMN(),4)</f>
        <v>AZ118</v>
      </c>
      <c r="BA118" s="1"/>
      <c r="BB118" s="1"/>
      <c r="BC118" s="1"/>
      <c r="BD118" s="1"/>
      <c r="BE118" s="1"/>
      <c r="BF118" s="1"/>
      <c r="BG118" s="1"/>
      <c r="BH118" s="1"/>
      <c r="BI118" s="1"/>
      <c r="BJ118" s="1"/>
      <c r="BK118" s="1"/>
      <c r="BL118" s="1"/>
      <c r="BM118" s="1"/>
      <c r="BN118" s="1"/>
      <c r="BO118" s="1"/>
      <c r="BS118" s="1"/>
      <c r="BT118" s="1"/>
      <c r="BU118" s="1"/>
      <c r="BV118" s="1"/>
    </row>
    <row r="119" spans="1:74" s="2039" customFormat="1" ht="15.75" customHeight="1">
      <c r="B119" s="662"/>
      <c r="C119" s="7"/>
      <c r="D119" s="7"/>
      <c r="E119" s="7"/>
      <c r="F119" s="7"/>
      <c r="G119" s="7"/>
      <c r="H119" s="7"/>
      <c r="I119" s="7"/>
      <c r="J119" s="28" t="s">
        <v>296</v>
      </c>
      <c r="K119" s="27">
        <f>E120/K118</f>
        <v>6.6500000000000004E-2</v>
      </c>
      <c r="L119" s="7" t="s">
        <v>299</v>
      </c>
      <c r="M119" s="2071"/>
      <c r="O119" s="2435"/>
      <c r="P119" s="2434"/>
      <c r="Q119" s="2434"/>
      <c r="S119" s="618" t="s">
        <v>438</v>
      </c>
      <c r="T119" s="3473" t="s">
        <v>924</v>
      </c>
      <c r="U119" s="3473"/>
      <c r="V119" s="3473"/>
      <c r="W119" s="619"/>
      <c r="X119" s="619"/>
      <c r="Y119" s="619"/>
      <c r="Z119" s="619"/>
      <c r="AA119" s="619"/>
      <c r="AB119" s="619"/>
      <c r="AC119" s="619"/>
      <c r="AD119" s="619"/>
      <c r="AE119" s="620" t="s">
        <v>83</v>
      </c>
      <c r="AF119" s="621"/>
      <c r="AG119" s="1"/>
      <c r="AH119" s="1"/>
      <c r="AI119" s="91" t="s">
        <v>438</v>
      </c>
      <c r="AJ119" s="108"/>
      <c r="AK119" s="108"/>
      <c r="AL119" s="108"/>
      <c r="AM119" s="108"/>
      <c r="AN119" s="108"/>
      <c r="AO119" s="108"/>
      <c r="AP119" s="108"/>
      <c r="AQ119" s="108"/>
      <c r="AR119" s="108"/>
      <c r="AS119" s="108"/>
      <c r="AT119" s="108"/>
      <c r="AU119" s="108"/>
      <c r="AV119" s="108"/>
      <c r="AW119" s="109"/>
      <c r="AX119" s="91" t="s">
        <v>438</v>
      </c>
      <c r="AY119" s="127"/>
      <c r="AZ119" s="91" t="s">
        <v>438</v>
      </c>
      <c r="BA119" s="213"/>
      <c r="BB119" s="214"/>
      <c r="BC119" s="215"/>
      <c r="BD119" s="215"/>
      <c r="BE119" s="215"/>
      <c r="BF119" s="216"/>
      <c r="BG119" s="216"/>
      <c r="BH119" s="216"/>
      <c r="BI119" s="216"/>
      <c r="BJ119" s="216"/>
      <c r="BK119" s="216"/>
      <c r="BL119" s="216"/>
      <c r="BM119" s="216"/>
      <c r="BN119" s="217"/>
      <c r="BO119" s="91" t="s">
        <v>438</v>
      </c>
      <c r="BP119" s="1"/>
      <c r="BQ119" s="1"/>
      <c r="BR119" s="1"/>
      <c r="BS119" s="1"/>
      <c r="BT119" s="1"/>
      <c r="BU119" s="1"/>
      <c r="BV119" s="1"/>
    </row>
    <row r="120" spans="1:74" s="2039" customFormat="1" ht="15.75" customHeight="1">
      <c r="B120" s="673">
        <v>10</v>
      </c>
      <c r="C120" s="7" t="s">
        <v>13</v>
      </c>
      <c r="D120" s="7" t="s">
        <v>14</v>
      </c>
      <c r="E120" s="11">
        <f>E124+E134</f>
        <v>0.33250000000000002</v>
      </c>
      <c r="F120" s="102"/>
      <c r="G120" s="12">
        <f>SUM(G124,G134)</f>
        <v>1</v>
      </c>
      <c r="H120" s="102"/>
      <c r="I120" s="102" t="s">
        <v>293</v>
      </c>
      <c r="J120" s="102"/>
      <c r="K120" s="102"/>
      <c r="L120" s="102"/>
      <c r="M120" s="2071"/>
      <c r="O120" s="2435"/>
      <c r="P120" s="2434"/>
      <c r="Q120" s="2434"/>
      <c r="S120" s="3476" t="s">
        <v>925</v>
      </c>
      <c r="T120" s="25" t="s">
        <v>12</v>
      </c>
      <c r="U120" s="30"/>
      <c r="V120" s="35"/>
      <c r="W120" s="35"/>
      <c r="X120" s="35"/>
      <c r="Y120" s="35"/>
      <c r="Z120" s="35"/>
      <c r="AA120" s="35"/>
      <c r="AB120" s="35"/>
      <c r="AC120" s="7"/>
      <c r="AD120" s="149" t="s">
        <v>294</v>
      </c>
      <c r="AE120" s="41">
        <v>10</v>
      </c>
      <c r="AF120" s="608" t="s">
        <v>295</v>
      </c>
      <c r="AG120" s="1"/>
      <c r="AH120" s="1"/>
      <c r="AI120" s="3442" t="s">
        <v>925</v>
      </c>
      <c r="AJ120" s="249" t="s">
        <v>443</v>
      </c>
      <c r="AK120" s="110"/>
      <c r="AL120" s="111"/>
      <c r="AM120" s="111"/>
      <c r="AN120" s="111"/>
      <c r="AO120" s="106"/>
      <c r="AP120" s="106"/>
      <c r="AQ120" s="106"/>
      <c r="AR120" s="106"/>
      <c r="AS120" s="106"/>
      <c r="AT120" s="106"/>
      <c r="AU120" s="106"/>
      <c r="AV120" s="106"/>
      <c r="AW120" s="112"/>
      <c r="AX120" s="3442" t="s">
        <v>925</v>
      </c>
      <c r="AY120" s="127"/>
      <c r="AZ120" s="3442" t="s">
        <v>925</v>
      </c>
      <c r="BA120" s="218" t="s">
        <v>418</v>
      </c>
      <c r="BB120" s="110"/>
      <c r="BC120" s="111"/>
      <c r="BD120" s="111"/>
      <c r="BE120" s="111"/>
      <c r="BF120" s="106"/>
      <c r="BG120" s="106"/>
      <c r="BH120" s="106"/>
      <c r="BI120" s="106"/>
      <c r="BJ120" s="106"/>
      <c r="BK120" s="106"/>
      <c r="BL120" s="106"/>
      <c r="BM120" s="106"/>
      <c r="BN120" s="219"/>
      <c r="BO120" s="3442" t="s">
        <v>925</v>
      </c>
      <c r="BP120" s="1"/>
      <c r="BQ120" s="1"/>
      <c r="BR120" s="1"/>
      <c r="BS120" s="1"/>
      <c r="BT120" s="1"/>
      <c r="BU120" s="1"/>
      <c r="BV120" s="1"/>
    </row>
    <row r="121" spans="1:74" s="2039" customFormat="1" ht="15.75" customHeight="1" thickBot="1">
      <c r="B121" s="664"/>
      <c r="C121" s="7"/>
      <c r="D121" s="7"/>
      <c r="E121" s="102"/>
      <c r="F121" s="11"/>
      <c r="G121" s="7"/>
      <c r="H121" s="7"/>
      <c r="I121" s="7"/>
      <c r="J121" s="7"/>
      <c r="K121" s="102"/>
      <c r="L121" s="102"/>
      <c r="M121" s="2071"/>
      <c r="N121" s="2046"/>
      <c r="O121" s="2435"/>
      <c r="P121" s="2434"/>
      <c r="Q121" s="2434"/>
      <c r="S121" s="3476"/>
      <c r="T121" s="2081" t="s">
        <v>63</v>
      </c>
      <c r="U121" s="147"/>
      <c r="V121" s="322"/>
      <c r="W121" s="82"/>
      <c r="X121" s="82"/>
      <c r="Y121" s="82"/>
      <c r="Z121" s="146"/>
      <c r="AA121" s="82"/>
      <c r="AB121" s="82"/>
      <c r="AC121" s="146"/>
      <c r="AD121" s="149" t="s">
        <v>296</v>
      </c>
      <c r="AE121" s="90">
        <f>Y122/AE120</f>
        <v>0.1</v>
      </c>
      <c r="AF121" s="609" t="s">
        <v>299</v>
      </c>
      <c r="AG121" s="1"/>
      <c r="AH121" s="1"/>
      <c r="AI121" s="3442"/>
      <c r="AJ121" s="250" t="s">
        <v>925</v>
      </c>
      <c r="AK121" s="5"/>
      <c r="AL121" s="5"/>
      <c r="AM121" s="5"/>
      <c r="AN121" s="106"/>
      <c r="AO121" s="106"/>
      <c r="AP121" s="106"/>
      <c r="AQ121" s="106"/>
      <c r="AR121" s="106"/>
      <c r="AS121" s="106"/>
      <c r="AT121" s="106"/>
      <c r="AU121" s="106"/>
      <c r="AV121" s="106"/>
      <c r="AW121" s="112"/>
      <c r="AX121" s="3442"/>
      <c r="AY121" s="127"/>
      <c r="AZ121" s="3442"/>
      <c r="BA121" s="250" t="s">
        <v>925</v>
      </c>
      <c r="BB121" s="43"/>
      <c r="BC121" s="43"/>
      <c r="BD121" s="43"/>
      <c r="BE121" s="106"/>
      <c r="BF121" s="106"/>
      <c r="BG121" s="106"/>
      <c r="BH121" s="106"/>
      <c r="BI121" s="106"/>
      <c r="BJ121" s="106"/>
      <c r="BK121" s="106"/>
      <c r="BL121" s="106"/>
      <c r="BM121" s="106"/>
      <c r="BN121" s="219"/>
      <c r="BO121" s="3442"/>
      <c r="BP121" s="1"/>
      <c r="BQ121" s="1"/>
      <c r="BR121" s="1"/>
      <c r="BS121" s="1"/>
      <c r="BT121" s="1"/>
      <c r="BU121" s="1"/>
      <c r="BV121" s="1"/>
    </row>
    <row r="122" spans="1:74" s="2039" customFormat="1" ht="19.5" thickBot="1">
      <c r="A122" s="2042"/>
      <c r="B122" s="665"/>
      <c r="C122" s="474"/>
      <c r="D122" s="474"/>
      <c r="E122" s="474"/>
      <c r="F122" s="474"/>
      <c r="G122" s="582"/>
      <c r="H122" s="474"/>
      <c r="I122" s="474"/>
      <c r="J122" s="474"/>
      <c r="K122" s="589"/>
      <c r="L122" s="589"/>
      <c r="M122" s="2071"/>
      <c r="O122" s="2073" t="s">
        <v>1880</v>
      </c>
      <c r="P122" s="2073"/>
      <c r="Q122" s="2073"/>
      <c r="S122" s="3476"/>
      <c r="T122" s="2082">
        <v>10</v>
      </c>
      <c r="U122" s="3463" t="s">
        <v>0</v>
      </c>
      <c r="V122" s="88" t="s">
        <v>13</v>
      </c>
      <c r="W122" s="88"/>
      <c r="X122" s="149" t="s">
        <v>14</v>
      </c>
      <c r="Y122" s="83">
        <f>Y125+Y132</f>
        <v>1</v>
      </c>
      <c r="Z122" s="89"/>
      <c r="AA122" s="84">
        <f>SUM(AA125,AA132)</f>
        <v>1</v>
      </c>
      <c r="AB122" s="89"/>
      <c r="AC122" s="89" t="s">
        <v>293</v>
      </c>
      <c r="AD122" s="89"/>
      <c r="AE122" s="89"/>
      <c r="AF122" s="622"/>
      <c r="AG122" s="1"/>
      <c r="AH122" s="1"/>
      <c r="AI122" s="3442"/>
      <c r="AJ122" s="99" t="s">
        <v>440</v>
      </c>
      <c r="AK122" s="96" t="s">
        <v>439</v>
      </c>
      <c r="AL122" s="96"/>
      <c r="AM122" s="97"/>
      <c r="AN122" s="120"/>
      <c r="AO122" s="120"/>
      <c r="AP122" s="120"/>
      <c r="AQ122" s="120"/>
      <c r="AR122" s="120"/>
      <c r="AS122" s="120"/>
      <c r="AT122" s="120"/>
      <c r="AU122" s="120"/>
      <c r="AV122" s="120"/>
      <c r="AW122" s="121"/>
      <c r="AX122" s="3442"/>
      <c r="AY122" s="127"/>
      <c r="AZ122" s="3442"/>
      <c r="BA122" s="221" t="s">
        <v>440</v>
      </c>
      <c r="BB122" s="96" t="s">
        <v>439</v>
      </c>
      <c r="BC122" s="96"/>
      <c r="BD122" s="97"/>
      <c r="BE122" s="120"/>
      <c r="BF122" s="120"/>
      <c r="BG122" s="120"/>
      <c r="BH122" s="120"/>
      <c r="BI122" s="120"/>
      <c r="BJ122" s="120"/>
      <c r="BK122" s="120"/>
      <c r="BL122" s="120"/>
      <c r="BM122" s="120"/>
      <c r="BN122" s="222"/>
      <c r="BO122" s="3442"/>
      <c r="BP122" s="1"/>
      <c r="BQ122" s="1"/>
      <c r="BR122" s="1"/>
      <c r="BS122" s="1"/>
      <c r="BT122" s="1"/>
      <c r="BU122" s="1"/>
      <c r="BV122" s="1"/>
    </row>
    <row r="123" spans="1:74" s="2039" customFormat="1" ht="15.75">
      <c r="A123" s="2042" t="s">
        <v>997</v>
      </c>
      <c r="B123" s="2077"/>
      <c r="C123" s="26" t="s">
        <v>1868</v>
      </c>
      <c r="D123" s="13"/>
      <c r="E123" s="581"/>
      <c r="F123" s="2078"/>
      <c r="G123" s="14"/>
      <c r="H123" s="7"/>
      <c r="I123" s="7"/>
      <c r="J123" s="7"/>
      <c r="K123" s="102"/>
      <c r="L123" s="102"/>
      <c r="M123" s="2071"/>
      <c r="O123" s="2073" t="s">
        <v>1880</v>
      </c>
      <c r="P123" s="2073"/>
      <c r="Q123" s="2073"/>
      <c r="S123" s="3476"/>
      <c r="T123" s="151"/>
      <c r="U123" s="3464"/>
      <c r="V123" s="152"/>
      <c r="W123" s="152"/>
      <c r="X123" s="153" t="s">
        <v>298</v>
      </c>
      <c r="Y123" s="154" t="s">
        <v>297</v>
      </c>
      <c r="Z123" s="155"/>
      <c r="AA123" s="152"/>
      <c r="AB123" s="152"/>
      <c r="AC123" s="152"/>
      <c r="AD123" s="3444" t="s">
        <v>917</v>
      </c>
      <c r="AE123" s="3445"/>
      <c r="AF123" s="2080">
        <f>T122</f>
        <v>10</v>
      </c>
      <c r="AG123" s="1"/>
      <c r="AH123" s="1"/>
      <c r="AI123" s="3442"/>
      <c r="AJ123" s="310"/>
      <c r="AK123" s="298"/>
      <c r="AL123" s="298"/>
      <c r="AM123" s="106"/>
      <c r="AN123" s="106"/>
      <c r="AO123" s="106"/>
      <c r="AP123" s="106"/>
      <c r="AQ123" s="106"/>
      <c r="AR123" s="106"/>
      <c r="AS123" s="106"/>
      <c r="AT123" s="106"/>
      <c r="AU123" s="242" t="s">
        <v>926</v>
      </c>
      <c r="AV123" s="106"/>
      <c r="AW123" s="112"/>
      <c r="AX123" s="3442"/>
      <c r="AY123" s="127"/>
      <c r="AZ123" s="3442"/>
      <c r="BA123" s="191"/>
      <c r="BB123" s="43"/>
      <c r="BC123" s="43"/>
      <c r="BD123" s="43"/>
      <c r="BE123" s="106"/>
      <c r="BF123" s="106"/>
      <c r="BG123" s="106"/>
      <c r="BH123" s="106"/>
      <c r="BI123" s="106"/>
      <c r="BJ123" s="106"/>
      <c r="BK123" s="106"/>
      <c r="BL123" s="106"/>
      <c r="BM123" s="106"/>
      <c r="BN123" s="219"/>
      <c r="BO123" s="3442"/>
      <c r="BP123" s="1"/>
      <c r="BQ123" s="1"/>
      <c r="BR123" s="1"/>
      <c r="BS123" s="1"/>
      <c r="BT123" s="1"/>
      <c r="BU123" s="1"/>
      <c r="BV123" s="1"/>
    </row>
    <row r="124" spans="1:74" s="2039" customFormat="1" ht="15" customHeight="1" thickBot="1">
      <c r="A124" s="2044"/>
      <c r="B124" s="2077">
        <v>0.4</v>
      </c>
      <c r="C124" s="2307" t="s">
        <v>16</v>
      </c>
      <c r="D124" s="2307"/>
      <c r="E124" s="16">
        <f>IF(B124="","",(B124/B120)*K118)</f>
        <v>0.2</v>
      </c>
      <c r="F124" s="2078" t="s">
        <v>11</v>
      </c>
      <c r="G124" s="577">
        <f>E124/E120</f>
        <v>0.60150375939849621</v>
      </c>
      <c r="H124" s="7"/>
      <c r="I124" s="2307" t="s">
        <v>996</v>
      </c>
      <c r="J124" s="7"/>
      <c r="K124" s="102"/>
      <c r="L124" s="102"/>
      <c r="M124" s="2071"/>
      <c r="O124" s="2073" t="s">
        <v>1880</v>
      </c>
      <c r="P124" s="2073"/>
      <c r="Q124" s="2073"/>
      <c r="S124" s="3476"/>
      <c r="T124" s="146" t="s">
        <v>44</v>
      </c>
      <c r="U124" s="413" t="s">
        <v>54</v>
      </c>
      <c r="V124" s="322" t="s">
        <v>34</v>
      </c>
      <c r="W124" s="82"/>
      <c r="X124" s="82"/>
      <c r="Y124" s="82"/>
      <c r="Z124" s="146"/>
      <c r="AA124" s="82"/>
      <c r="AB124" s="82"/>
      <c r="AC124" s="146" t="s">
        <v>71</v>
      </c>
      <c r="AD124" s="82"/>
      <c r="AE124" s="623"/>
      <c r="AF124" s="624"/>
      <c r="AG124" s="1"/>
      <c r="AH124" s="1"/>
      <c r="AI124" s="3442"/>
      <c r="AJ124" s="311" t="s">
        <v>34</v>
      </c>
      <c r="AK124" s="312" t="s">
        <v>13</v>
      </c>
      <c r="AL124" s="313" t="s">
        <v>444</v>
      </c>
      <c r="AM124" s="298"/>
      <c r="AN124" s="106"/>
      <c r="AO124" s="106"/>
      <c r="AP124" s="106"/>
      <c r="AQ124" s="106"/>
      <c r="AR124" s="106"/>
      <c r="AS124" s="106"/>
      <c r="AT124" s="240"/>
      <c r="AU124" s="241" t="s">
        <v>83</v>
      </c>
      <c r="AV124" s="240"/>
      <c r="AW124" s="112"/>
      <c r="AX124" s="3442"/>
      <c r="AY124" s="127"/>
      <c r="AZ124" s="3442"/>
      <c r="BA124" s="223" t="s">
        <v>44</v>
      </c>
      <c r="BB124" s="136" t="s">
        <v>445</v>
      </c>
      <c r="BC124" s="43"/>
      <c r="BD124" s="43"/>
      <c r="BE124" s="106"/>
      <c r="BF124" s="106"/>
      <c r="BG124" s="106"/>
      <c r="BH124" s="106"/>
      <c r="BI124" s="106"/>
      <c r="BJ124" s="106"/>
      <c r="BK124" s="106"/>
      <c r="BL124" s="106"/>
      <c r="BM124" s="106"/>
      <c r="BN124" s="219"/>
      <c r="BO124" s="3442"/>
      <c r="BP124" s="1"/>
      <c r="BQ124" s="1"/>
      <c r="BR124" s="1"/>
      <c r="BS124" s="1"/>
      <c r="BT124" s="1"/>
      <c r="BU124" s="1"/>
      <c r="BV124" s="1"/>
    </row>
    <row r="125" spans="1:74" s="2039" customFormat="1" ht="15" customHeight="1" thickBot="1">
      <c r="A125" s="2044"/>
      <c r="B125" s="2077"/>
      <c r="C125" s="2307"/>
      <c r="D125" s="2307"/>
      <c r="E125" s="16"/>
      <c r="F125" s="2078"/>
      <c r="G125" s="577"/>
      <c r="H125" s="576" t="s">
        <v>32</v>
      </c>
      <c r="I125" s="2307"/>
      <c r="J125" s="7"/>
      <c r="K125" s="102"/>
      <c r="L125" s="102"/>
      <c r="M125" s="2075"/>
      <c r="O125" s="2074" t="s">
        <v>1879</v>
      </c>
      <c r="S125" s="3476"/>
      <c r="T125" s="504"/>
      <c r="U125" s="2083"/>
      <c r="V125" s="2091" t="s">
        <v>15</v>
      </c>
      <c r="W125" s="2084"/>
      <c r="X125" s="160"/>
      <c r="Y125" s="161">
        <f>SUM(Y127:Y130)</f>
        <v>0.4</v>
      </c>
      <c r="Z125" s="158" t="s">
        <v>11</v>
      </c>
      <c r="AA125" s="239">
        <f>Y125/Y122</f>
        <v>0.4</v>
      </c>
      <c r="AB125" s="162"/>
      <c r="AC125" s="163" t="str">
        <f>V125</f>
        <v>APPAREIL MOUSSANT</v>
      </c>
      <c r="AD125" s="82"/>
      <c r="AE125" s="82"/>
      <c r="AF125" s="609"/>
      <c r="AG125" s="1"/>
      <c r="AH125" s="1"/>
      <c r="AI125" s="3442"/>
      <c r="AJ125" s="321"/>
      <c r="AK125" s="312"/>
      <c r="AL125" s="313"/>
      <c r="AM125" s="298"/>
      <c r="AN125" s="106"/>
      <c r="AO125" s="106"/>
      <c r="AP125" s="106"/>
      <c r="AQ125" s="106"/>
      <c r="AR125" s="106"/>
      <c r="AS125" s="106"/>
      <c r="AT125" s="9" t="s">
        <v>294</v>
      </c>
      <c r="AU125" s="41">
        <v>10</v>
      </c>
      <c r="AV125" s="36" t="s">
        <v>295</v>
      </c>
      <c r="AW125" s="112"/>
      <c r="AX125" s="3442"/>
      <c r="AY125" s="127"/>
      <c r="AZ125" s="3442"/>
      <c r="BA125" s="191"/>
      <c r="BB125" s="43"/>
      <c r="BC125" s="43"/>
      <c r="BD125" s="43"/>
      <c r="BE125" s="106"/>
      <c r="BF125" s="106"/>
      <c r="BG125" s="106"/>
      <c r="BH125" s="106"/>
      <c r="BI125" s="106"/>
      <c r="BJ125" s="106"/>
      <c r="BK125" s="106"/>
      <c r="BL125" s="106"/>
      <c r="BM125" s="106"/>
      <c r="BN125" s="219"/>
      <c r="BO125" s="3442"/>
      <c r="BP125" s="1"/>
      <c r="BQ125" s="1"/>
      <c r="BR125" s="1"/>
      <c r="BS125" s="1"/>
      <c r="BT125" s="1"/>
      <c r="BU125" s="1"/>
      <c r="BV125" s="1"/>
    </row>
    <row r="126" spans="1:74" s="2039" customFormat="1" ht="15" customHeight="1">
      <c r="A126" s="2044"/>
      <c r="B126" s="2077"/>
      <c r="C126" s="2307"/>
      <c r="D126" s="2307"/>
      <c r="E126" s="16"/>
      <c r="F126" s="2078"/>
      <c r="G126" s="577"/>
      <c r="H126" s="576" t="s">
        <v>42</v>
      </c>
      <c r="I126" s="2307"/>
      <c r="J126" s="7"/>
      <c r="K126" s="102"/>
      <c r="L126" s="102"/>
      <c r="M126" s="2075"/>
      <c r="O126" s="2074" t="s">
        <v>1879</v>
      </c>
      <c r="S126" s="3476"/>
      <c r="T126" s="508"/>
      <c r="U126" s="130"/>
      <c r="V126" s="100"/>
      <c r="W126" s="2085"/>
      <c r="X126" s="165"/>
      <c r="Y126" s="86"/>
      <c r="Z126" s="406"/>
      <c r="AA126" s="87" t="str">
        <f>IF(ISBLANK(T126),"",Y126/#REF!)</f>
        <v/>
      </c>
      <c r="AB126" s="2092"/>
      <c r="AC126" s="514"/>
      <c r="AD126" s="516"/>
      <c r="AE126" s="516"/>
      <c r="AF126" s="654"/>
      <c r="AG126" s="1"/>
      <c r="AH126" s="1"/>
      <c r="AI126" s="3442"/>
      <c r="AJ126" s="321" t="s">
        <v>44</v>
      </c>
      <c r="AK126" s="312" t="s">
        <v>445</v>
      </c>
      <c r="AL126" s="313" t="s">
        <v>458</v>
      </c>
      <c r="AM126" s="298"/>
      <c r="AN126" s="106"/>
      <c r="AO126" s="106"/>
      <c r="AP126" s="106"/>
      <c r="AQ126" s="106"/>
      <c r="AR126" s="106"/>
      <c r="AS126" s="106"/>
      <c r="AT126" s="9" t="s">
        <v>296</v>
      </c>
      <c r="AU126" s="27">
        <v>0.1</v>
      </c>
      <c r="AV126" s="8" t="s">
        <v>299</v>
      </c>
      <c r="AW126" s="112"/>
      <c r="AX126" s="3442"/>
      <c r="AY126" s="127"/>
      <c r="AZ126" s="3442"/>
      <c r="BA126" s="224"/>
      <c r="BB126" s="225" t="s">
        <v>420</v>
      </c>
      <c r="BC126" s="226"/>
      <c r="BD126" s="226"/>
      <c r="BE126" s="227"/>
      <c r="BF126" s="43"/>
      <c r="BG126" s="106"/>
      <c r="BH126" s="225" t="s">
        <v>419</v>
      </c>
      <c r="BI126" s="106"/>
      <c r="BJ126" s="106"/>
      <c r="BK126" s="106"/>
      <c r="BL126" s="106"/>
      <c r="BM126" s="106"/>
      <c r="BN126" s="219"/>
      <c r="BO126" s="3442"/>
      <c r="BP126" s="1"/>
      <c r="BQ126" s="1"/>
      <c r="BR126" s="1"/>
      <c r="BS126" s="1"/>
      <c r="BT126" s="1"/>
      <c r="BU126" s="1"/>
      <c r="BV126" s="1"/>
    </row>
    <row r="127" spans="1:74" s="2039" customFormat="1" ht="15" customHeight="1">
      <c r="A127" s="2044"/>
      <c r="B127" s="2077"/>
      <c r="C127" s="2307"/>
      <c r="D127" s="2307"/>
      <c r="E127" s="16"/>
      <c r="F127" s="2078"/>
      <c r="G127" s="577"/>
      <c r="H127" s="576" t="s">
        <v>52</v>
      </c>
      <c r="I127" s="2307"/>
      <c r="J127" s="7"/>
      <c r="K127" s="102"/>
      <c r="L127" s="102"/>
      <c r="M127" s="2075"/>
      <c r="O127" s="2074" t="s">
        <v>1879</v>
      </c>
      <c r="S127" s="3476"/>
      <c r="T127" s="508">
        <v>0.4</v>
      </c>
      <c r="U127" s="130"/>
      <c r="V127" s="2307" t="s">
        <v>16</v>
      </c>
      <c r="W127" s="509"/>
      <c r="X127" s="167" t="str">
        <f>IF(U127&lt;=0,"",Y127-(Y127*U127%))</f>
        <v/>
      </c>
      <c r="Y127" s="86">
        <f>IF(T127="","",(T127/T122)*AE120)</f>
        <v>0.4</v>
      </c>
      <c r="Z127" s="406" t="s">
        <v>11</v>
      </c>
      <c r="AA127" s="87">
        <f>IF(ISBLANK(T127),"",Y127/Y122)</f>
        <v>0.4</v>
      </c>
      <c r="AB127" s="527" t="s">
        <v>32</v>
      </c>
      <c r="AC127" s="2307" t="s">
        <v>462</v>
      </c>
      <c r="AD127" s="7"/>
      <c r="AE127" s="7"/>
      <c r="AF127" s="2093"/>
      <c r="AG127" s="1"/>
      <c r="AH127" s="1"/>
      <c r="AI127" s="3442"/>
      <c r="AJ127" s="321"/>
      <c r="AK127" s="312"/>
      <c r="AL127" s="328" t="s">
        <v>420</v>
      </c>
      <c r="AM127" s="298"/>
      <c r="AN127" s="106"/>
      <c r="AO127" s="106"/>
      <c r="AP127" s="106"/>
      <c r="AQ127" s="106"/>
      <c r="AR127" s="106"/>
      <c r="AS127" s="106"/>
      <c r="AT127" s="106"/>
      <c r="AU127" s="106"/>
      <c r="AV127" s="106"/>
      <c r="AW127" s="112"/>
      <c r="AX127" s="3442"/>
      <c r="AY127" s="127"/>
      <c r="AZ127" s="3442"/>
      <c r="BA127" s="224"/>
      <c r="BB127" s="228" t="s">
        <v>915</v>
      </c>
      <c r="BC127" s="228"/>
      <c r="BD127" s="228"/>
      <c r="BE127" s="228"/>
      <c r="BF127" s="43"/>
      <c r="BG127" s="106"/>
      <c r="BH127" s="106"/>
      <c r="BI127" s="106"/>
      <c r="BJ127" s="106"/>
      <c r="BK127" s="106"/>
      <c r="BL127" s="106"/>
      <c r="BM127" s="106"/>
      <c r="BN127" s="219"/>
      <c r="BO127" s="3442"/>
      <c r="BP127" s="1"/>
      <c r="BQ127" s="1"/>
      <c r="BR127" s="1"/>
      <c r="BS127" s="1"/>
      <c r="BT127" s="1"/>
      <c r="BU127" s="1"/>
      <c r="BV127" s="1"/>
    </row>
    <row r="128" spans="1:74" s="2039" customFormat="1" ht="15" customHeight="1">
      <c r="A128" s="2044"/>
      <c r="B128" s="2077"/>
      <c r="C128" s="2307"/>
      <c r="D128" s="2307"/>
      <c r="E128" s="16"/>
      <c r="F128" s="2078"/>
      <c r="G128" s="577"/>
      <c r="H128" s="576" t="s">
        <v>61</v>
      </c>
      <c r="I128" s="2307"/>
      <c r="J128" s="7"/>
      <c r="K128" s="102"/>
      <c r="L128" s="102"/>
      <c r="M128" s="2075"/>
      <c r="O128" s="2074" t="s">
        <v>1879</v>
      </c>
      <c r="S128" s="3476"/>
      <c r="T128" s="508"/>
      <c r="U128" s="130"/>
      <c r="V128" s="2307"/>
      <c r="W128" s="509"/>
      <c r="X128" s="167" t="str">
        <f t="shared" ref="X128:X130" si="4">IF(U128&lt;=0,"",Y128-(Y128*U128%))</f>
        <v/>
      </c>
      <c r="Y128" s="86" t="str">
        <f>IF(T128="","",(T128/T122)*AE120)</f>
        <v/>
      </c>
      <c r="Z128" s="406" t="s">
        <v>11</v>
      </c>
      <c r="AA128" s="87" t="str">
        <f>IF(ISBLANK(T128),"",Y128/Y122)</f>
        <v/>
      </c>
      <c r="AB128" s="527" t="s">
        <v>42</v>
      </c>
      <c r="AC128" s="2307"/>
      <c r="AD128" s="7"/>
      <c r="AE128" s="7"/>
      <c r="AF128" s="2093"/>
      <c r="AG128" s="1"/>
      <c r="AH128" s="1"/>
      <c r="AI128" s="3442"/>
      <c r="AJ128" s="298"/>
      <c r="AK128" s="298"/>
      <c r="AL128" s="313" t="s">
        <v>714</v>
      </c>
      <c r="AM128" s="298"/>
      <c r="AN128" s="106"/>
      <c r="AO128" s="106"/>
      <c r="AP128" s="106"/>
      <c r="AQ128" s="106"/>
      <c r="AR128" s="106"/>
      <c r="AS128" s="106"/>
      <c r="AT128" s="106"/>
      <c r="AU128" s="106"/>
      <c r="AV128" s="106"/>
      <c r="AW128" s="112"/>
      <c r="AX128" s="3442"/>
      <c r="AY128" s="127"/>
      <c r="AZ128" s="3442"/>
      <c r="BA128" s="224"/>
      <c r="BB128" s="228"/>
      <c r="BC128" s="228" t="s">
        <v>421</v>
      </c>
      <c r="BD128" s="228"/>
      <c r="BE128" s="228"/>
      <c r="BF128" s="43"/>
      <c r="BG128" s="106"/>
      <c r="BH128" s="106"/>
      <c r="BI128" s="106"/>
      <c r="BJ128" s="106"/>
      <c r="BK128" s="106"/>
      <c r="BL128" s="106"/>
      <c r="BM128" s="106"/>
      <c r="BN128" s="219"/>
      <c r="BO128" s="3442"/>
      <c r="BP128" s="1"/>
      <c r="BQ128" s="1"/>
      <c r="BR128" s="1"/>
      <c r="BS128" s="1"/>
      <c r="BT128" s="1"/>
      <c r="BU128" s="1"/>
      <c r="BV128" s="1"/>
    </row>
    <row r="129" spans="1:74" s="2039" customFormat="1" ht="15" customHeight="1">
      <c r="A129" s="2044"/>
      <c r="B129" s="2077"/>
      <c r="C129" s="2307"/>
      <c r="D129" s="2307"/>
      <c r="E129" s="16"/>
      <c r="F129" s="2078"/>
      <c r="G129" s="577"/>
      <c r="H129" s="576" t="s">
        <v>69</v>
      </c>
      <c r="I129" s="2307"/>
      <c r="J129" s="7"/>
      <c r="K129" s="102"/>
      <c r="L129" s="102"/>
      <c r="M129" s="2075"/>
      <c r="O129" s="2074" t="s">
        <v>1879</v>
      </c>
      <c r="S129" s="3476"/>
      <c r="T129" s="508"/>
      <c r="U129" s="130"/>
      <c r="V129" s="2307"/>
      <c r="W129" s="509"/>
      <c r="X129" s="167" t="str">
        <f t="shared" si="4"/>
        <v/>
      </c>
      <c r="Y129" s="86" t="str">
        <f>IF(T129="","",(T129/T122)*AE120)</f>
        <v/>
      </c>
      <c r="Z129" s="406" t="s">
        <v>11</v>
      </c>
      <c r="AA129" s="87" t="str">
        <f>IF(ISBLANK(T129),"",Y129/Y122)</f>
        <v/>
      </c>
      <c r="AB129" s="527" t="s">
        <v>52</v>
      </c>
      <c r="AC129" s="2307"/>
      <c r="AD129" s="7"/>
      <c r="AE129" s="7"/>
      <c r="AF129" s="2093"/>
      <c r="AG129" s="1"/>
      <c r="AH129" s="1"/>
      <c r="AI129" s="3442"/>
      <c r="AJ129" s="298"/>
      <c r="AK129" s="298"/>
      <c r="AL129" s="313" t="s">
        <v>463</v>
      </c>
      <c r="AM129" s="298"/>
      <c r="AN129" s="106"/>
      <c r="AO129" s="106"/>
      <c r="AP129" s="106"/>
      <c r="AQ129" s="106"/>
      <c r="AR129" s="106"/>
      <c r="AS129" s="106"/>
      <c r="AT129" s="106"/>
      <c r="AU129" s="106"/>
      <c r="AV129" s="106"/>
      <c r="AW129" s="112"/>
      <c r="AX129" s="3442"/>
      <c r="AY129" s="127"/>
      <c r="AZ129" s="3442"/>
      <c r="BA129" s="224"/>
      <c r="BB129" s="228"/>
      <c r="BC129" s="228" t="s">
        <v>422</v>
      </c>
      <c r="BD129" s="228"/>
      <c r="BE129" s="228"/>
      <c r="BF129" s="43"/>
      <c r="BG129" s="106"/>
      <c r="BH129" s="106"/>
      <c r="BI129" s="106"/>
      <c r="BJ129" s="106"/>
      <c r="BK129" s="106"/>
      <c r="BL129" s="199"/>
      <c r="BM129" s="199"/>
      <c r="BN129" s="229"/>
      <c r="BO129" s="3442"/>
      <c r="BP129" s="1"/>
      <c r="BQ129" s="1"/>
      <c r="BR129" s="1"/>
      <c r="BS129" s="1"/>
      <c r="BT129" s="1"/>
      <c r="BU129" s="1"/>
      <c r="BV129" s="1"/>
    </row>
    <row r="130" spans="1:74" s="2039" customFormat="1" ht="15" customHeight="1">
      <c r="A130" s="2044"/>
      <c r="B130" s="2077"/>
      <c r="C130" s="2307"/>
      <c r="D130" s="2307"/>
      <c r="E130" s="16"/>
      <c r="F130" s="2078"/>
      <c r="G130" s="577"/>
      <c r="H130" s="576" t="s">
        <v>78</v>
      </c>
      <c r="I130" s="2307"/>
      <c r="J130" s="7"/>
      <c r="K130" s="102"/>
      <c r="L130" s="102"/>
      <c r="M130" s="2075"/>
      <c r="O130" s="2074" t="s">
        <v>1879</v>
      </c>
      <c r="S130" s="3476"/>
      <c r="T130" s="508"/>
      <c r="U130" s="130"/>
      <c r="V130" s="13"/>
      <c r="W130" s="520"/>
      <c r="X130" s="167" t="str">
        <f t="shared" si="4"/>
        <v/>
      </c>
      <c r="Y130" s="86" t="str">
        <f>IF(T130="","",(T130/T122)*AE120)</f>
        <v/>
      </c>
      <c r="Z130" s="407" t="s">
        <v>11</v>
      </c>
      <c r="AA130" s="87" t="str">
        <f>IF(ISBLANK(T130),"",Y130/Y122)</f>
        <v/>
      </c>
      <c r="AB130" s="2094"/>
      <c r="AC130" s="2307"/>
      <c r="AD130" s="7"/>
      <c r="AE130" s="7"/>
      <c r="AF130" s="2093"/>
      <c r="AG130" s="1"/>
      <c r="AH130" s="1"/>
      <c r="AI130" s="3442"/>
      <c r="AJ130" s="298"/>
      <c r="AK130" s="298"/>
      <c r="AL130" s="298"/>
      <c r="AM130" s="298"/>
      <c r="AN130" s="106"/>
      <c r="AO130" s="106"/>
      <c r="AP130" s="106"/>
      <c r="AQ130" s="106"/>
      <c r="AR130" s="106"/>
      <c r="AS130" s="106"/>
      <c r="AT130" s="106"/>
      <c r="AU130" s="106"/>
      <c r="AV130" s="106"/>
      <c r="AW130" s="112"/>
      <c r="AX130" s="3442"/>
      <c r="AY130" s="127"/>
      <c r="AZ130" s="3442"/>
      <c r="BA130" s="224"/>
      <c r="BB130" s="228"/>
      <c r="BC130" s="228" t="s">
        <v>423</v>
      </c>
      <c r="BD130" s="228"/>
      <c r="BE130" s="228"/>
      <c r="BF130" s="43"/>
      <c r="BG130" s="106"/>
      <c r="BH130" s="106"/>
      <c r="BI130" s="106"/>
      <c r="BJ130" s="106"/>
      <c r="BK130" s="106"/>
      <c r="BL130" s="199"/>
      <c r="BM130" s="199"/>
      <c r="BN130" s="229"/>
      <c r="BO130" s="3442"/>
      <c r="BP130" s="1"/>
      <c r="BQ130" s="1"/>
      <c r="BR130" s="1"/>
      <c r="BS130" s="1"/>
      <c r="BT130" s="1"/>
      <c r="BU130" s="1"/>
      <c r="BV130" s="1"/>
    </row>
    <row r="131" spans="1:74" s="2039" customFormat="1" ht="15" customHeight="1">
      <c r="A131" s="2044"/>
      <c r="B131" s="2077"/>
      <c r="C131" s="2307"/>
      <c r="D131" s="2307"/>
      <c r="E131" s="16"/>
      <c r="F131" s="2078"/>
      <c r="G131" s="577"/>
      <c r="H131" s="576" t="s">
        <v>86</v>
      </c>
      <c r="I131" s="2307"/>
      <c r="J131" s="7"/>
      <c r="K131" s="102"/>
      <c r="L131" s="102"/>
      <c r="M131" s="2075"/>
      <c r="O131" s="2073" t="s">
        <v>1880</v>
      </c>
      <c r="P131" s="2073"/>
      <c r="Q131" s="2073"/>
      <c r="S131" s="3476"/>
      <c r="T131" s="2086"/>
      <c r="U131" s="415"/>
      <c r="V131" s="416"/>
      <c r="W131" s="2087"/>
      <c r="X131" s="625"/>
      <c r="Y131" s="265"/>
      <c r="Z131" s="86"/>
      <c r="AA131" s="626"/>
      <c r="AB131" s="2095"/>
      <c r="AC131" s="417"/>
      <c r="AD131" s="418"/>
      <c r="AE131" s="418"/>
      <c r="AF131" s="2096"/>
      <c r="AG131" s="1"/>
      <c r="AH131" s="1"/>
      <c r="AI131" s="3442"/>
      <c r="AJ131" s="321" t="s">
        <v>54</v>
      </c>
      <c r="AK131" s="312" t="s">
        <v>460</v>
      </c>
      <c r="AL131" s="313" t="s">
        <v>461</v>
      </c>
      <c r="AM131" s="298"/>
      <c r="AN131" s="106"/>
      <c r="AO131" s="106"/>
      <c r="AP131" s="106"/>
      <c r="AQ131" s="106"/>
      <c r="AR131" s="106"/>
      <c r="AS131" s="106"/>
      <c r="AT131" s="106"/>
      <c r="AU131" s="106"/>
      <c r="AV131" s="106"/>
      <c r="AW131" s="112"/>
      <c r="AX131" s="3442"/>
      <c r="AY131" s="127"/>
      <c r="AZ131" s="3442"/>
      <c r="BA131" s="224"/>
      <c r="BB131" s="228"/>
      <c r="BC131" s="228" t="s">
        <v>424</v>
      </c>
      <c r="BD131" s="228"/>
      <c r="BE131" s="228"/>
      <c r="BF131" s="43"/>
      <c r="BG131" s="106"/>
      <c r="BH131" s="106"/>
      <c r="BI131" s="106"/>
      <c r="BJ131" s="106"/>
      <c r="BK131" s="106"/>
      <c r="BL131" s="106"/>
      <c r="BM131" s="106"/>
      <c r="BN131" s="219"/>
      <c r="BO131" s="3442"/>
      <c r="BP131" s="1"/>
      <c r="BQ131" s="1"/>
      <c r="BR131" s="1"/>
      <c r="BS131" s="1"/>
      <c r="BT131" s="1"/>
      <c r="BU131" s="1"/>
      <c r="BV131" s="1"/>
    </row>
    <row r="132" spans="1:74" s="2039" customFormat="1" ht="15" customHeight="1">
      <c r="A132" s="2045"/>
      <c r="B132" s="663"/>
      <c r="C132" s="13"/>
      <c r="D132" s="13"/>
      <c r="E132" s="16"/>
      <c r="F132" s="16"/>
      <c r="G132" s="19"/>
      <c r="H132" s="7"/>
      <c r="I132" s="2307"/>
      <c r="J132" s="7"/>
      <c r="K132" s="102"/>
      <c r="L132" s="102"/>
      <c r="M132" s="2071"/>
      <c r="O132" s="2073" t="s">
        <v>1880</v>
      </c>
      <c r="P132" s="2073"/>
      <c r="Q132" s="2073"/>
      <c r="S132" s="3476"/>
      <c r="T132" s="508"/>
      <c r="U132" s="40"/>
      <c r="V132" s="26" t="s">
        <v>17</v>
      </c>
      <c r="W132" s="2088"/>
      <c r="X132" s="160" t="str">
        <f>IF(U132&lt;=0,"",#REF!-(#REF!*U132%))</f>
        <v/>
      </c>
      <c r="Y132" s="161">
        <f>SUM(Y134:Y143)</f>
        <v>0.6</v>
      </c>
      <c r="Z132" s="158" t="s">
        <v>11</v>
      </c>
      <c r="AA132" s="239">
        <f>Y132/Y122</f>
        <v>0.6</v>
      </c>
      <c r="AB132" s="2097"/>
      <c r="AC132" s="88" t="str">
        <f>V132</f>
        <v>APPAREIL CRÉMEUX</v>
      </c>
      <c r="AD132" s="82"/>
      <c r="AE132" s="82"/>
      <c r="AF132" s="2098"/>
      <c r="AG132" s="1"/>
      <c r="AH132" s="1"/>
      <c r="AI132" s="3442"/>
      <c r="AJ132" s="338"/>
      <c r="AK132" s="312"/>
      <c r="AL132" s="313"/>
      <c r="AM132" s="298"/>
      <c r="AN132" s="106"/>
      <c r="AO132" s="106"/>
      <c r="AP132" s="106"/>
      <c r="AQ132" s="106"/>
      <c r="AR132" s="106"/>
      <c r="AS132" s="106"/>
      <c r="AT132" s="106"/>
      <c r="AU132" s="106"/>
      <c r="AV132" s="106"/>
      <c r="AW132" s="112"/>
      <c r="AX132" s="3442"/>
      <c r="AY132" s="127"/>
      <c r="AZ132" s="3442"/>
      <c r="BA132" s="224"/>
      <c r="BB132" s="228"/>
      <c r="BC132" s="230" t="s">
        <v>425</v>
      </c>
      <c r="BD132" s="228"/>
      <c r="BE132" s="228"/>
      <c r="BF132" s="43"/>
      <c r="BG132" s="106"/>
      <c r="BH132" s="106"/>
      <c r="BI132" s="106"/>
      <c r="BJ132" s="106"/>
      <c r="BK132" s="3446" t="s">
        <v>922</v>
      </c>
      <c r="BL132" s="3447"/>
      <c r="BM132" s="3447"/>
      <c r="BN132" s="231" t="s">
        <v>919</v>
      </c>
      <c r="BO132" s="3442"/>
      <c r="BP132" s="1"/>
      <c r="BQ132" s="1"/>
      <c r="BR132" s="1"/>
      <c r="BS132" s="1"/>
      <c r="BT132" s="1"/>
      <c r="BU132" s="1"/>
      <c r="BV132" s="1"/>
    </row>
    <row r="133" spans="1:74" s="2039" customFormat="1" ht="15" customHeight="1" thickBot="1">
      <c r="A133" s="2045"/>
      <c r="B133" s="666"/>
      <c r="C133" s="580"/>
      <c r="D133" s="580"/>
      <c r="E133" s="429"/>
      <c r="F133" s="429"/>
      <c r="G133" s="579"/>
      <c r="H133" s="474"/>
      <c r="I133" s="428"/>
      <c r="J133" s="474"/>
      <c r="K133" s="589"/>
      <c r="L133" s="589"/>
      <c r="M133" s="2071"/>
      <c r="O133" s="2073" t="s">
        <v>1880</v>
      </c>
      <c r="P133" s="2073"/>
      <c r="Q133" s="2073"/>
      <c r="S133" s="3476"/>
      <c r="T133" s="508"/>
      <c r="U133" s="130"/>
      <c r="V133" s="235" t="s">
        <v>18</v>
      </c>
      <c r="W133" s="2089"/>
      <c r="X133" s="167" t="str">
        <f t="shared" ref="X133:X134" si="5">IF(U133&lt;=0,"",Y133-(Y133*U133%))</f>
        <v/>
      </c>
      <c r="Y133" s="86" t="str">
        <f>IF(T133="","",(T133/T122)*AE120)</f>
        <v/>
      </c>
      <c r="Z133" s="406"/>
      <c r="AA133" s="85" t="str">
        <f>IF(ISBLANK(T133),"",Y133/Y122)</f>
        <v/>
      </c>
      <c r="AB133" s="2099"/>
      <c r="AC133" s="2307"/>
      <c r="AD133" s="7"/>
      <c r="AE133" s="7"/>
      <c r="AF133" s="2093"/>
      <c r="AG133" s="1"/>
      <c r="AH133" s="1"/>
      <c r="AI133" s="3442"/>
      <c r="AJ133" s="338" t="s">
        <v>63</v>
      </c>
      <c r="AK133" s="341"/>
      <c r="AL133" s="342" t="s">
        <v>954</v>
      </c>
      <c r="AM133" s="298"/>
      <c r="AN133" s="106"/>
      <c r="AO133" s="106"/>
      <c r="AP133" s="106"/>
      <c r="AQ133" s="106"/>
      <c r="AR133" s="106"/>
      <c r="AS133" s="106"/>
      <c r="AT133" s="106"/>
      <c r="AU133" s="106"/>
      <c r="AV133" s="106"/>
      <c r="AW133" s="112"/>
      <c r="AX133" s="3442"/>
      <c r="AY133" s="127"/>
      <c r="AZ133" s="3442"/>
      <c r="BA133" s="224"/>
      <c r="BB133" s="228"/>
      <c r="BC133" s="228" t="s">
        <v>426</v>
      </c>
      <c r="BD133" s="228"/>
      <c r="BE133" s="228"/>
      <c r="BF133" s="43"/>
      <c r="BG133" s="106"/>
      <c r="BH133" s="106"/>
      <c r="BI133" s="106"/>
      <c r="BJ133" s="106"/>
      <c r="BK133" s="202"/>
      <c r="BL133" s="203">
        <v>2</v>
      </c>
      <c r="BM133" s="201" t="s">
        <v>10</v>
      </c>
      <c r="BN133" s="232">
        <f>BL133</f>
        <v>2</v>
      </c>
      <c r="BO133" s="3442"/>
      <c r="BP133" s="1"/>
      <c r="BQ133" s="1"/>
      <c r="BR133" s="1"/>
      <c r="BS133" s="1"/>
      <c r="BT133" s="1"/>
      <c r="BU133" s="1"/>
      <c r="BV133" s="1"/>
    </row>
    <row r="134" spans="1:74" s="2039" customFormat="1" ht="15" customHeight="1" thickBot="1">
      <c r="A134" s="2045"/>
      <c r="B134" s="2077"/>
      <c r="C134" s="26" t="s">
        <v>1870</v>
      </c>
      <c r="D134" s="13"/>
      <c r="E134" s="16">
        <f>SUM(E136:E156)</f>
        <v>0.13250000000000001</v>
      </c>
      <c r="F134" s="2078" t="s">
        <v>11</v>
      </c>
      <c r="G134" s="577">
        <f>E134/E120</f>
        <v>0.39849624060150374</v>
      </c>
      <c r="H134" s="7"/>
      <c r="I134" s="2307" t="s">
        <v>994</v>
      </c>
      <c r="J134" s="7"/>
      <c r="K134" s="102"/>
      <c r="L134" s="102"/>
      <c r="M134" s="2071"/>
      <c r="O134" s="2073" t="s">
        <v>1880</v>
      </c>
      <c r="P134" s="2073"/>
      <c r="Q134" s="2073"/>
      <c r="S134" s="3476"/>
      <c r="T134" s="508">
        <v>0.26500000000000001</v>
      </c>
      <c r="U134" s="32"/>
      <c r="V134" s="2307" t="s">
        <v>19</v>
      </c>
      <c r="W134" s="509"/>
      <c r="X134" s="167" t="str">
        <f t="shared" si="5"/>
        <v/>
      </c>
      <c r="Y134" s="86">
        <f>IF(T134="","",(T134/T122)*AE120)</f>
        <v>0.26500000000000001</v>
      </c>
      <c r="Z134" s="406" t="s">
        <v>11</v>
      </c>
      <c r="AA134" s="85">
        <f>IF(ISBLANK(T134),"",Y134/Y122)</f>
        <v>0.26500000000000001</v>
      </c>
      <c r="AB134" s="527" t="s">
        <v>32</v>
      </c>
      <c r="AC134" s="2307" t="s">
        <v>25</v>
      </c>
      <c r="AD134" s="2307"/>
      <c r="AE134" s="2307"/>
      <c r="AF134" s="2308"/>
      <c r="AG134" s="1"/>
      <c r="AH134" s="1"/>
      <c r="AI134" s="3442"/>
      <c r="AJ134" s="2082">
        <v>10</v>
      </c>
      <c r="AK134" s="341" t="s">
        <v>947</v>
      </c>
      <c r="AL134" s="313"/>
      <c r="AM134" s="298"/>
      <c r="AN134" s="298"/>
      <c r="AO134" s="298"/>
      <c r="AP134" s="298"/>
      <c r="AQ134" s="298"/>
      <c r="AR134" s="43"/>
      <c r="AS134" s="43"/>
      <c r="AT134" s="43"/>
      <c r="AU134" s="43"/>
      <c r="AV134" s="43"/>
      <c r="AW134" s="123"/>
      <c r="AX134" s="3442"/>
      <c r="AY134" s="127"/>
      <c r="AZ134" s="3442"/>
      <c r="BA134" s="224"/>
      <c r="BB134" s="228"/>
      <c r="BC134" s="228" t="s">
        <v>427</v>
      </c>
      <c r="BD134" s="228"/>
      <c r="BE134" s="228"/>
      <c r="BF134" s="43"/>
      <c r="BG134" s="106"/>
      <c r="BH134" s="106"/>
      <c r="BI134" s="106"/>
      <c r="BJ134" s="43"/>
      <c r="BK134" s="202"/>
      <c r="BL134" s="74">
        <f>BL133*10</f>
        <v>20</v>
      </c>
      <c r="BM134" s="75" t="s">
        <v>429</v>
      </c>
      <c r="BN134" s="233">
        <f>BL133/10</f>
        <v>0.2</v>
      </c>
      <c r="BO134" s="3442"/>
      <c r="BP134" s="1"/>
      <c r="BQ134" s="1"/>
      <c r="BR134" s="1"/>
      <c r="BS134" s="1"/>
      <c r="BT134" s="1"/>
      <c r="BU134" s="1"/>
      <c r="BV134" s="1"/>
    </row>
    <row r="135" spans="1:74" s="2039" customFormat="1" ht="15" customHeight="1">
      <c r="A135" s="2045"/>
      <c r="B135" s="2077"/>
      <c r="C135" s="17" t="s">
        <v>1869</v>
      </c>
      <c r="D135" s="17"/>
      <c r="E135" s="16"/>
      <c r="F135" s="16"/>
      <c r="G135" s="14"/>
      <c r="H135" s="7"/>
      <c r="I135" s="7"/>
      <c r="J135" s="7"/>
      <c r="K135" s="102"/>
      <c r="L135" s="102"/>
      <c r="M135" s="2071"/>
      <c r="O135" s="2073" t="s">
        <v>1880</v>
      </c>
      <c r="P135" s="2073"/>
      <c r="Q135" s="2073"/>
      <c r="S135" s="3476"/>
      <c r="T135" s="508">
        <v>0.13500000000000001</v>
      </c>
      <c r="U135" s="33">
        <v>5</v>
      </c>
      <c r="V135" s="2307" t="s">
        <v>20</v>
      </c>
      <c r="W135" s="509"/>
      <c r="X135" s="167">
        <f>IF(U135&lt;=0,"",Y135-(Y135*U135%))</f>
        <v>0.12825</v>
      </c>
      <c r="Y135" s="86">
        <f>IF(T135="","",(T135/T122)*AE120)</f>
        <v>0.13500000000000001</v>
      </c>
      <c r="Z135" s="406" t="s">
        <v>11</v>
      </c>
      <c r="AA135" s="85">
        <f>IF(ISBLANK(T135),"",Y135/Y122)</f>
        <v>0.13500000000000001</v>
      </c>
      <c r="AB135" s="527" t="s">
        <v>42</v>
      </c>
      <c r="AC135" s="2307" t="s">
        <v>26</v>
      </c>
      <c r="AD135" s="2307"/>
      <c r="AE135" s="2307"/>
      <c r="AF135" s="2308"/>
      <c r="AG135" s="1"/>
      <c r="AH135" s="1"/>
      <c r="AI135" s="3442"/>
      <c r="AJ135" s="1"/>
      <c r="AK135" s="5"/>
      <c r="AL135" s="1"/>
      <c r="AM135" s="1"/>
      <c r="AN135" s="298"/>
      <c r="AO135" s="298"/>
      <c r="AP135" s="298"/>
      <c r="AQ135" s="298"/>
      <c r="AR135" s="43"/>
      <c r="AS135" s="43"/>
      <c r="AT135" s="43"/>
      <c r="AU135" s="43"/>
      <c r="AV135" s="43"/>
      <c r="AW135" s="123"/>
      <c r="AX135" s="3442"/>
      <c r="AY135" s="127"/>
      <c r="AZ135" s="3442"/>
      <c r="BA135" s="224"/>
      <c r="BB135" s="228"/>
      <c r="BC135" s="230" t="s">
        <v>428</v>
      </c>
      <c r="BD135" s="228"/>
      <c r="BE135" s="228"/>
      <c r="BF135" s="43"/>
      <c r="BG135" s="43"/>
      <c r="BH135" s="43"/>
      <c r="BI135" s="43"/>
      <c r="BJ135" s="43"/>
      <c r="BK135" s="204"/>
      <c r="BL135" s="74">
        <f>BL134*10</f>
        <v>200</v>
      </c>
      <c r="BM135" s="75" t="s">
        <v>430</v>
      </c>
      <c r="BN135" s="233">
        <f>BN134/10</f>
        <v>0.02</v>
      </c>
      <c r="BO135" s="3442"/>
      <c r="BP135" s="1"/>
      <c r="BQ135" s="1"/>
      <c r="BR135" s="1"/>
      <c r="BS135" s="1"/>
      <c r="BT135" s="1"/>
      <c r="BU135" s="1"/>
      <c r="BV135" s="1"/>
    </row>
    <row r="136" spans="1:74" s="2039" customFormat="1" ht="15" customHeight="1">
      <c r="A136" s="2045"/>
      <c r="B136" s="2077">
        <v>0.26500000000000001</v>
      </c>
      <c r="C136" s="2307" t="s">
        <v>19</v>
      </c>
      <c r="D136" s="2307"/>
      <c r="E136" s="16">
        <f>IF(B136="","",(B136/B120)*K118)</f>
        <v>0.13250000000000001</v>
      </c>
      <c r="F136" s="2078" t="s">
        <v>11</v>
      </c>
      <c r="G136" s="14">
        <f>IF(ISBLANK(B136),"",E136/E120)</f>
        <v>0.39849624060150374</v>
      </c>
      <c r="H136" s="576" t="s">
        <v>32</v>
      </c>
      <c r="I136" s="2307" t="s">
        <v>1881</v>
      </c>
      <c r="J136" s="2307"/>
      <c r="K136" s="2307"/>
      <c r="L136" s="2307"/>
      <c r="M136" s="671"/>
      <c r="O136" s="2073" t="s">
        <v>1880</v>
      </c>
      <c r="P136" s="2073"/>
      <c r="Q136" s="2073"/>
      <c r="S136" s="3476"/>
      <c r="T136" s="508">
        <v>0.04</v>
      </c>
      <c r="U136" s="32"/>
      <c r="V136" s="2307" t="s">
        <v>21</v>
      </c>
      <c r="W136" s="509"/>
      <c r="X136" s="167" t="str">
        <f t="shared" ref="X136:X143" si="6">IF(U136&lt;=0,"",Y136-(Y136*U136%))</f>
        <v/>
      </c>
      <c r="Y136" s="86">
        <f>IF(T136="","",(T136/T122)*AE120)</f>
        <v>0.04</v>
      </c>
      <c r="Z136" s="406" t="s">
        <v>11</v>
      </c>
      <c r="AA136" s="85">
        <f>IF(ISBLANK(T136),"",Y136/Y122)</f>
        <v>0.04</v>
      </c>
      <c r="AB136" s="527" t="s">
        <v>52</v>
      </c>
      <c r="AC136" s="2307" t="s">
        <v>27</v>
      </c>
      <c r="AD136" s="2307"/>
      <c r="AE136" s="2307"/>
      <c r="AF136" s="2308"/>
      <c r="AG136" s="1"/>
      <c r="AH136" s="1"/>
      <c r="AI136" s="3442"/>
      <c r="AJ136" s="299" t="s">
        <v>71</v>
      </c>
      <c r="AK136" s="346" t="s">
        <v>293</v>
      </c>
      <c r="AL136" s="313" t="s">
        <v>713</v>
      </c>
      <c r="AM136" s="298"/>
      <c r="AN136" s="298"/>
      <c r="AO136" s="298"/>
      <c r="AP136" s="298"/>
      <c r="AQ136" s="298"/>
      <c r="AR136" s="43"/>
      <c r="AS136" s="43"/>
      <c r="AT136" s="43"/>
      <c r="AU136" s="43"/>
      <c r="AV136" s="43"/>
      <c r="AW136" s="123"/>
      <c r="AX136" s="3442"/>
      <c r="AY136" s="127"/>
      <c r="AZ136" s="3442"/>
      <c r="BA136" s="191"/>
      <c r="BB136" s="4"/>
      <c r="BC136" s="226"/>
      <c r="BD136" s="226"/>
      <c r="BE136" s="227"/>
      <c r="BF136" s="4"/>
      <c r="BG136" s="3448" t="s">
        <v>920</v>
      </c>
      <c r="BH136" s="3449"/>
      <c r="BI136" s="3449"/>
      <c r="BJ136" s="3449"/>
      <c r="BK136" s="205"/>
      <c r="BL136" s="206">
        <f>BL135*10</f>
        <v>2000</v>
      </c>
      <c r="BM136" s="200" t="s">
        <v>431</v>
      </c>
      <c r="BN136" s="234">
        <f>BN135/10</f>
        <v>2E-3</v>
      </c>
      <c r="BO136" s="3442"/>
      <c r="BP136" s="1"/>
      <c r="BQ136" s="1"/>
      <c r="BR136" s="1"/>
      <c r="BS136" s="1"/>
      <c r="BT136" s="1"/>
      <c r="BU136" s="1"/>
      <c r="BV136" s="1"/>
    </row>
    <row r="137" spans="1:74" s="2039" customFormat="1" ht="15" customHeight="1">
      <c r="A137" s="2045"/>
      <c r="B137" s="2077"/>
      <c r="C137" s="2307"/>
      <c r="D137" s="2307"/>
      <c r="E137" s="16" t="str">
        <f>IF(B137="","",(B137/B120)*K118)</f>
        <v/>
      </c>
      <c r="F137" s="2078"/>
      <c r="G137" s="14" t="str">
        <f>IF(ISBLANK(B137),"",E137/E120)</f>
        <v/>
      </c>
      <c r="H137" s="576" t="s">
        <v>42</v>
      </c>
      <c r="I137" s="2307"/>
      <c r="J137" s="2307"/>
      <c r="K137" s="2307"/>
      <c r="L137" s="2307"/>
      <c r="M137" s="671"/>
      <c r="O137" s="2074" t="s">
        <v>1879</v>
      </c>
      <c r="S137" s="3476"/>
      <c r="T137" s="508">
        <v>0.15</v>
      </c>
      <c r="U137" s="32"/>
      <c r="V137" s="2307" t="s">
        <v>22</v>
      </c>
      <c r="W137" s="509"/>
      <c r="X137" s="167" t="str">
        <f t="shared" si="6"/>
        <v/>
      </c>
      <c r="Y137" s="86">
        <f>IF(T137="","",(T137/T122)*AE120)</f>
        <v>0.15</v>
      </c>
      <c r="Z137" s="406" t="s">
        <v>11</v>
      </c>
      <c r="AA137" s="85">
        <f>IF(ISBLANK(T137),"",Y137/Y122)</f>
        <v>0.15</v>
      </c>
      <c r="AB137" s="527" t="s">
        <v>61</v>
      </c>
      <c r="AC137" s="2307" t="s">
        <v>28</v>
      </c>
      <c r="AD137" s="2307"/>
      <c r="AE137" s="2307"/>
      <c r="AF137" s="2308"/>
      <c r="AG137" s="1"/>
      <c r="AH137" s="1"/>
      <c r="AI137" s="3442"/>
      <c r="AJ137" s="1"/>
      <c r="AK137" s="5"/>
      <c r="AL137" s="1"/>
      <c r="AM137" s="298"/>
      <c r="AN137" s="298"/>
      <c r="AO137" s="298"/>
      <c r="AP137" s="298"/>
      <c r="AQ137" s="298"/>
      <c r="AR137" s="43"/>
      <c r="AS137" s="43"/>
      <c r="AT137" s="43"/>
      <c r="AU137" s="43"/>
      <c r="AV137" s="43"/>
      <c r="AW137" s="123"/>
      <c r="AX137" s="3442"/>
      <c r="AY137" s="127"/>
      <c r="AZ137" s="3442"/>
      <c r="BA137" s="3468" t="s">
        <v>923</v>
      </c>
      <c r="BB137" s="3469"/>
      <c r="BC137" s="3450" t="s">
        <v>734</v>
      </c>
      <c r="BD137" s="3451"/>
      <c r="BE137" s="3451"/>
      <c r="BF137" s="3452"/>
      <c r="BG137" s="3453" t="s">
        <v>921</v>
      </c>
      <c r="BH137" s="3454"/>
      <c r="BI137" s="3454"/>
      <c r="BJ137" s="3455"/>
      <c r="BK137" s="3456" t="s">
        <v>738</v>
      </c>
      <c r="BL137" s="3457"/>
      <c r="BM137" s="3457"/>
      <c r="BN137" s="3458"/>
      <c r="BO137" s="3442"/>
      <c r="BP137" s="1"/>
      <c r="BQ137" s="1"/>
      <c r="BR137" s="1"/>
      <c r="BS137" s="1"/>
      <c r="BT137" s="1"/>
      <c r="BU137" s="1"/>
      <c r="BV137" s="1"/>
    </row>
    <row r="138" spans="1:74" s="2039" customFormat="1" ht="15" customHeight="1">
      <c r="A138" s="2045"/>
      <c r="B138" s="2077"/>
      <c r="C138" s="2307"/>
      <c r="D138" s="2307"/>
      <c r="E138" s="16" t="str">
        <f>IF(B138="","",(B138/B120)*K118)</f>
        <v/>
      </c>
      <c r="F138" s="2078"/>
      <c r="G138" s="14" t="str">
        <f>IF(ISBLANK(B138),"",E138/E120)</f>
        <v/>
      </c>
      <c r="H138" s="576" t="s">
        <v>52</v>
      </c>
      <c r="I138" s="2307"/>
      <c r="J138" s="2307"/>
      <c r="K138" s="2307"/>
      <c r="L138" s="2307"/>
      <c r="M138" s="671"/>
      <c r="O138" s="2074" t="s">
        <v>1879</v>
      </c>
      <c r="S138" s="3476"/>
      <c r="T138" s="508">
        <v>0.01</v>
      </c>
      <c r="U138" s="32"/>
      <c r="V138" s="2307" t="s">
        <v>23</v>
      </c>
      <c r="W138" s="509"/>
      <c r="X138" s="167" t="str">
        <f t="shared" si="6"/>
        <v/>
      </c>
      <c r="Y138" s="86">
        <f>IF(T138="","",(T138/T122)*AE120)</f>
        <v>0.01</v>
      </c>
      <c r="Z138" s="406" t="s">
        <v>11</v>
      </c>
      <c r="AA138" s="85">
        <f>IF(ISBLANK(T138),"",Y138/Y122)</f>
        <v>0.01</v>
      </c>
      <c r="AB138" s="527" t="s">
        <v>69</v>
      </c>
      <c r="AC138" s="2307"/>
      <c r="AD138" s="2307"/>
      <c r="AE138" s="2307"/>
      <c r="AF138" s="2308"/>
      <c r="AG138" s="1"/>
      <c r="AH138" s="1"/>
      <c r="AI138" s="3442"/>
      <c r="AJ138" s="241" t="s">
        <v>83</v>
      </c>
      <c r="AK138" s="5"/>
      <c r="AL138" s="298"/>
      <c r="AM138" s="298"/>
      <c r="AN138" s="298"/>
      <c r="AO138" s="298"/>
      <c r="AP138" s="298"/>
      <c r="AQ138" s="298"/>
      <c r="AR138" s="43"/>
      <c r="AS138" s="43"/>
      <c r="AT138" s="43"/>
      <c r="AU138" s="43"/>
      <c r="AV138" s="43"/>
      <c r="AW138" s="123"/>
      <c r="AX138" s="3442"/>
      <c r="AY138" s="127"/>
      <c r="AZ138" s="3442"/>
      <c r="BA138" s="3459" t="s">
        <v>716</v>
      </c>
      <c r="BB138" s="3460"/>
      <c r="BC138" s="189" t="s">
        <v>735</v>
      </c>
      <c r="BD138" s="185" t="s">
        <v>736</v>
      </c>
      <c r="BE138" s="185" t="s">
        <v>737</v>
      </c>
      <c r="BF138" s="190" t="s">
        <v>738</v>
      </c>
      <c r="BG138" s="209" t="s">
        <v>918</v>
      </c>
      <c r="BH138" s="210" t="s">
        <v>446</v>
      </c>
      <c r="BI138" s="211" t="s">
        <v>441</v>
      </c>
      <c r="BJ138" s="212" t="s">
        <v>445</v>
      </c>
      <c r="BK138" s="191"/>
      <c r="BL138" s="184" t="s">
        <v>717</v>
      </c>
      <c r="BM138" s="43"/>
      <c r="BN138" s="198" t="s">
        <v>721</v>
      </c>
      <c r="BO138" s="3442"/>
      <c r="BP138" s="1"/>
      <c r="BQ138" s="1"/>
      <c r="BR138" s="1"/>
      <c r="BS138" s="1"/>
      <c r="BT138" s="1"/>
      <c r="BU138" s="1"/>
      <c r="BV138" s="1"/>
    </row>
    <row r="139" spans="1:74" s="2039" customFormat="1" ht="15" customHeight="1">
      <c r="A139" s="2045"/>
      <c r="B139" s="2077"/>
      <c r="C139" s="2307"/>
      <c r="D139" s="2307"/>
      <c r="E139" s="16" t="str">
        <f>IF(B139="","",(B139/B120)*K118)</f>
        <v/>
      </c>
      <c r="F139" s="2078"/>
      <c r="G139" s="14" t="str">
        <f>IF(ISBLANK(B139),"",E139/E120)</f>
        <v/>
      </c>
      <c r="H139" s="576" t="s">
        <v>61</v>
      </c>
      <c r="I139" s="2307"/>
      <c r="J139" s="2307"/>
      <c r="K139" s="2307"/>
      <c r="L139" s="2307"/>
      <c r="M139" s="671"/>
      <c r="O139" s="2074" t="s">
        <v>1879</v>
      </c>
      <c r="S139" s="3476"/>
      <c r="T139" s="508"/>
      <c r="U139" s="32"/>
      <c r="V139" s="2307"/>
      <c r="W139" s="509"/>
      <c r="X139" s="167" t="str">
        <f t="shared" si="6"/>
        <v/>
      </c>
      <c r="Y139" s="86" t="str">
        <f>IF(T139="","",(T139/T122)*AE120)</f>
        <v/>
      </c>
      <c r="Z139" s="406" t="s">
        <v>11</v>
      </c>
      <c r="AA139" s="85" t="str">
        <f>IF(ISBLANK(T139),"",Y139/Y122)</f>
        <v/>
      </c>
      <c r="AB139" s="527" t="s">
        <v>78</v>
      </c>
      <c r="AC139" s="2307"/>
      <c r="AD139" s="2307"/>
      <c r="AE139" s="2307"/>
      <c r="AF139" s="2308"/>
      <c r="AG139" s="1"/>
      <c r="AH139" s="1"/>
      <c r="AI139" s="3442"/>
      <c r="AJ139" s="41">
        <v>10</v>
      </c>
      <c r="AK139" s="346" t="s">
        <v>457</v>
      </c>
      <c r="AL139" s="313" t="s">
        <v>948</v>
      </c>
      <c r="AM139" s="298"/>
      <c r="AN139" s="298"/>
      <c r="AO139" s="298"/>
      <c r="AP139" s="298"/>
      <c r="AQ139" s="298"/>
      <c r="AR139" s="43"/>
      <c r="AS139" s="43"/>
      <c r="AT139" s="43"/>
      <c r="AU139" s="43"/>
      <c r="AV139" s="43"/>
      <c r="AW139" s="123"/>
      <c r="AX139" s="3442"/>
      <c r="AY139" s="127"/>
      <c r="AZ139" s="3442"/>
      <c r="BA139" s="3459" t="s">
        <v>715</v>
      </c>
      <c r="BB139" s="3460"/>
      <c r="BC139" s="186" t="s">
        <v>739</v>
      </c>
      <c r="BD139" s="187" t="s">
        <v>740</v>
      </c>
      <c r="BE139" s="187" t="s">
        <v>741</v>
      </c>
      <c r="BF139" s="188" t="s">
        <v>742</v>
      </c>
      <c r="BG139" s="196" t="s">
        <v>729</v>
      </c>
      <c r="BH139" s="207">
        <v>10</v>
      </c>
      <c r="BI139" s="208">
        <v>0.05</v>
      </c>
      <c r="BJ139" s="197">
        <f>BI139*BH139</f>
        <v>0.5</v>
      </c>
      <c r="BK139" s="191"/>
      <c r="BL139" s="184" t="s">
        <v>718</v>
      </c>
      <c r="BM139" s="43"/>
      <c r="BN139" s="198" t="s">
        <v>722</v>
      </c>
      <c r="BO139" s="3442"/>
      <c r="BP139" s="1"/>
      <c r="BQ139" s="1"/>
      <c r="BR139" s="1"/>
      <c r="BS139" s="1"/>
      <c r="BT139" s="1"/>
      <c r="BU139" s="1"/>
      <c r="BV139" s="1"/>
    </row>
    <row r="140" spans="1:74" s="2039" customFormat="1" ht="15" customHeight="1">
      <c r="A140" s="2045"/>
      <c r="B140" s="2077"/>
      <c r="C140" s="2307"/>
      <c r="D140" s="2307"/>
      <c r="E140" s="16" t="str">
        <f>IF(B140="","",(B140/B120)*K118)</f>
        <v/>
      </c>
      <c r="F140" s="2078"/>
      <c r="G140" s="14" t="str">
        <f>IF(ISBLANK(B140),"",E140/E120)</f>
        <v/>
      </c>
      <c r="H140" s="576" t="s">
        <v>69</v>
      </c>
      <c r="I140" s="2307"/>
      <c r="J140" s="2307"/>
      <c r="K140" s="2307"/>
      <c r="L140" s="2307"/>
      <c r="M140" s="671"/>
      <c r="O140" s="2074" t="s">
        <v>1879</v>
      </c>
      <c r="S140" s="3476"/>
      <c r="T140" s="508"/>
      <c r="U140" s="130"/>
      <c r="V140" s="2307"/>
      <c r="W140" s="509"/>
      <c r="X140" s="167" t="str">
        <f t="shared" si="6"/>
        <v/>
      </c>
      <c r="Y140" s="86" t="str">
        <f>IF(T140="","",(T140/T122)*AE120)</f>
        <v/>
      </c>
      <c r="Z140" s="406" t="s">
        <v>11</v>
      </c>
      <c r="AA140" s="85" t="str">
        <f>IF(ISBLANK(T140),"",Y140/Y122)</f>
        <v/>
      </c>
      <c r="AB140" s="527" t="s">
        <v>86</v>
      </c>
      <c r="AC140" s="2307"/>
      <c r="AD140" s="2307"/>
      <c r="AE140" s="2307"/>
      <c r="AF140" s="2308"/>
      <c r="AG140" s="1"/>
      <c r="AH140" s="1"/>
      <c r="AI140" s="3442"/>
      <c r="AJ140" s="298"/>
      <c r="AK140" s="298"/>
      <c r="AL140" s="298"/>
      <c r="AM140" s="298"/>
      <c r="AN140" s="298"/>
      <c r="AO140" s="298"/>
      <c r="AP140" s="298"/>
      <c r="AQ140" s="298"/>
      <c r="AR140" s="43"/>
      <c r="AS140" s="43"/>
      <c r="AT140" s="43"/>
      <c r="AU140" s="43"/>
      <c r="AV140" s="43"/>
      <c r="AW140" s="123"/>
      <c r="AX140" s="3442"/>
      <c r="AY140" s="127"/>
      <c r="AZ140" s="3442"/>
      <c r="BA140" s="3459" t="s">
        <v>768</v>
      </c>
      <c r="BB140" s="3460"/>
      <c r="BC140" s="186" t="s">
        <v>743</v>
      </c>
      <c r="BD140" s="187" t="s">
        <v>744</v>
      </c>
      <c r="BE140" s="187" t="s">
        <v>745</v>
      </c>
      <c r="BF140" s="188" t="s">
        <v>746</v>
      </c>
      <c r="BG140" s="196" t="s">
        <v>730</v>
      </c>
      <c r="BH140" s="207">
        <v>10</v>
      </c>
      <c r="BI140" s="208">
        <v>0.02</v>
      </c>
      <c r="BJ140" s="197">
        <f t="shared" ref="BJ140:BJ143" si="7">BI140*BH140</f>
        <v>0.2</v>
      </c>
      <c r="BK140" s="191"/>
      <c r="BL140" s="184" t="s">
        <v>719</v>
      </c>
      <c r="BM140" s="43"/>
      <c r="BN140" s="198" t="s">
        <v>723</v>
      </c>
      <c r="BO140" s="3442"/>
      <c r="BP140" s="1"/>
      <c r="BQ140" s="1"/>
      <c r="BR140" s="1"/>
      <c r="BS140" s="1"/>
      <c r="BT140" s="1"/>
      <c r="BU140" s="1"/>
      <c r="BV140" s="1"/>
    </row>
    <row r="141" spans="1:74" s="2039" customFormat="1" ht="15" customHeight="1">
      <c r="A141" s="2045"/>
      <c r="B141" s="2077"/>
      <c r="C141" s="2307"/>
      <c r="D141" s="2307"/>
      <c r="E141" s="16" t="str">
        <f>IF(B141="","",(B141/B120)*K118)</f>
        <v/>
      </c>
      <c r="F141" s="2078"/>
      <c r="G141" s="14" t="str">
        <f>IF(ISBLANK(B141),"",E141/E120)</f>
        <v/>
      </c>
      <c r="H141" s="576" t="s">
        <v>78</v>
      </c>
      <c r="I141" s="2307"/>
      <c r="J141" s="2307"/>
      <c r="K141" s="2307"/>
      <c r="L141" s="2307"/>
      <c r="M141" s="671"/>
      <c r="O141" s="2074" t="s">
        <v>1879</v>
      </c>
      <c r="S141" s="3476"/>
      <c r="T141" s="508"/>
      <c r="U141" s="130"/>
      <c r="V141" s="2307"/>
      <c r="W141" s="509"/>
      <c r="X141" s="167" t="str">
        <f t="shared" si="6"/>
        <v/>
      </c>
      <c r="Y141" s="86" t="str">
        <f>IF(T141="","",(T141/T122)*AE120)</f>
        <v/>
      </c>
      <c r="Z141" s="406" t="s">
        <v>11</v>
      </c>
      <c r="AA141" s="85" t="str">
        <f>IF(ISBLANK(T141),"",Y141/Y122)</f>
        <v/>
      </c>
      <c r="AB141" s="527" t="s">
        <v>96</v>
      </c>
      <c r="AC141" s="2307"/>
      <c r="AD141" s="2307"/>
      <c r="AE141" s="2307"/>
      <c r="AF141" s="2308"/>
      <c r="AG141" s="1"/>
      <c r="AH141" s="1"/>
      <c r="AI141" s="3442"/>
      <c r="AJ141" s="298"/>
      <c r="AK141" s="298"/>
      <c r="AL141" s="298"/>
      <c r="AM141" s="298"/>
      <c r="AN141" s="298"/>
      <c r="AO141" s="298"/>
      <c r="AP141" s="43"/>
      <c r="AQ141" s="43"/>
      <c r="AR141" s="43"/>
      <c r="AS141" s="43"/>
      <c r="AT141" s="43"/>
      <c r="AU141" s="43"/>
      <c r="AV141" s="43"/>
      <c r="AW141" s="123"/>
      <c r="AX141" s="3442"/>
      <c r="AY141" s="127"/>
      <c r="AZ141" s="3442"/>
      <c r="BA141" s="3459" t="s">
        <v>725</v>
      </c>
      <c r="BB141" s="3460"/>
      <c r="BC141" s="186" t="s">
        <v>747</v>
      </c>
      <c r="BD141" s="187" t="s">
        <v>748</v>
      </c>
      <c r="BE141" s="187" t="s">
        <v>749</v>
      </c>
      <c r="BF141" s="188" t="s">
        <v>750</v>
      </c>
      <c r="BG141" s="196" t="s">
        <v>731</v>
      </c>
      <c r="BH141" s="207">
        <v>10</v>
      </c>
      <c r="BI141" s="208">
        <v>0.03</v>
      </c>
      <c r="BJ141" s="197">
        <f t="shared" si="7"/>
        <v>0.3</v>
      </c>
      <c r="BK141" s="191"/>
      <c r="BL141" s="184" t="s">
        <v>720</v>
      </c>
      <c r="BM141" s="43"/>
      <c r="BN141" s="198" t="s">
        <v>724</v>
      </c>
      <c r="BO141" s="3442"/>
      <c r="BP141" s="1"/>
      <c r="BQ141" s="1"/>
      <c r="BR141" s="1"/>
      <c r="BS141" s="1"/>
      <c r="BT141" s="1"/>
      <c r="BU141" s="1"/>
      <c r="BV141" s="1"/>
    </row>
    <row r="142" spans="1:74" s="2039" customFormat="1" ht="15" customHeight="1">
      <c r="A142" s="2045"/>
      <c r="B142" s="2077"/>
      <c r="C142" s="2307"/>
      <c r="D142" s="2307"/>
      <c r="E142" s="16" t="str">
        <f>IF(B142="","",(B142/B120)*K118)</f>
        <v/>
      </c>
      <c r="F142" s="2078"/>
      <c r="G142" s="14" t="str">
        <f>IF(ISBLANK(B142),"",E142/E120)</f>
        <v/>
      </c>
      <c r="H142" s="576" t="s">
        <v>86</v>
      </c>
      <c r="I142" s="2307"/>
      <c r="J142" s="2307"/>
      <c r="K142" s="2307"/>
      <c r="L142" s="2307"/>
      <c r="M142" s="671"/>
      <c r="O142" s="2074" t="s">
        <v>1879</v>
      </c>
      <c r="S142" s="3476"/>
      <c r="T142" s="508"/>
      <c r="U142" s="130"/>
      <c r="V142" s="2307"/>
      <c r="W142" s="509"/>
      <c r="X142" s="167" t="str">
        <f t="shared" si="6"/>
        <v/>
      </c>
      <c r="Y142" s="86" t="str">
        <f>IF(T142="","",(T142/T122)*AE120)</f>
        <v/>
      </c>
      <c r="Z142" s="406" t="s">
        <v>11</v>
      </c>
      <c r="AA142" s="85" t="str">
        <f>IF(ISBLANK(T142),"",Y142/Y122)</f>
        <v/>
      </c>
      <c r="AB142" s="527" t="s">
        <v>166</v>
      </c>
      <c r="AC142" s="2307"/>
      <c r="AD142" s="2307"/>
      <c r="AE142" s="2307"/>
      <c r="AF142" s="2308"/>
      <c r="AG142" s="1"/>
      <c r="AH142" s="1"/>
      <c r="AI142" s="3442"/>
      <c r="AJ142" s="122"/>
      <c r="AK142" s="43"/>
      <c r="AL142" s="43"/>
      <c r="AM142" s="43"/>
      <c r="AN142" s="43"/>
      <c r="AO142" s="43"/>
      <c r="AP142" s="43"/>
      <c r="AQ142" s="43"/>
      <c r="AR142" s="43"/>
      <c r="AS142" s="43"/>
      <c r="AT142" s="43"/>
      <c r="AU142" s="43"/>
      <c r="AV142" s="43"/>
      <c r="AW142" s="123"/>
      <c r="AX142" s="3442"/>
      <c r="AY142" s="127"/>
      <c r="AZ142" s="3442"/>
      <c r="BA142" s="3459" t="s">
        <v>726</v>
      </c>
      <c r="BB142" s="3460"/>
      <c r="BC142" s="186" t="s">
        <v>751</v>
      </c>
      <c r="BD142" s="187" t="s">
        <v>752</v>
      </c>
      <c r="BE142" s="187" t="s">
        <v>753</v>
      </c>
      <c r="BF142" s="188" t="s">
        <v>754</v>
      </c>
      <c r="BG142" s="196" t="s">
        <v>733</v>
      </c>
      <c r="BH142" s="207">
        <v>12</v>
      </c>
      <c r="BI142" s="208">
        <v>0.05</v>
      </c>
      <c r="BJ142" s="197">
        <f t="shared" si="7"/>
        <v>0.60000000000000009</v>
      </c>
      <c r="BK142" s="191"/>
      <c r="BL142" s="43"/>
      <c r="BM142" s="43"/>
      <c r="BN142" s="192"/>
      <c r="BO142" s="3442"/>
      <c r="BP142" s="1"/>
      <c r="BQ142" s="1"/>
      <c r="BR142" s="1"/>
      <c r="BS142" s="1"/>
      <c r="BT142" s="1"/>
      <c r="BU142" s="1"/>
      <c r="BV142" s="1"/>
    </row>
    <row r="143" spans="1:74" s="2039" customFormat="1" ht="15" customHeight="1" thickBot="1">
      <c r="A143" s="2045"/>
      <c r="B143" s="2077"/>
      <c r="C143" s="2307"/>
      <c r="D143" s="2307"/>
      <c r="E143" s="16" t="str">
        <f>IF(B143="","",(B143/B120)*K118)</f>
        <v/>
      </c>
      <c r="F143" s="2078"/>
      <c r="G143" s="14" t="str">
        <f>IF(ISBLANK(B143),"",E143/E120)</f>
        <v/>
      </c>
      <c r="H143" s="576" t="s">
        <v>96</v>
      </c>
      <c r="I143" s="2307"/>
      <c r="J143" s="2307"/>
      <c r="K143" s="2307"/>
      <c r="L143" s="2307"/>
      <c r="M143" s="671"/>
      <c r="O143" s="2074" t="s">
        <v>1879</v>
      </c>
      <c r="S143" s="3476"/>
      <c r="T143" s="510"/>
      <c r="U143" s="2090"/>
      <c r="V143" s="515"/>
      <c r="W143" s="513"/>
      <c r="X143" s="167" t="str">
        <f t="shared" si="6"/>
        <v/>
      </c>
      <c r="Y143" s="86" t="str">
        <f>IF(T143="","",(T143/T122)*AE120)</f>
        <v/>
      </c>
      <c r="Z143" s="406" t="s">
        <v>11</v>
      </c>
      <c r="AA143" s="85" t="str">
        <f>IF(ISBLANK(T143),"",Y143/Y122)</f>
        <v/>
      </c>
      <c r="AB143" s="528" t="s">
        <v>174</v>
      </c>
      <c r="AC143" s="515"/>
      <c r="AD143" s="515"/>
      <c r="AE143" s="515"/>
      <c r="AF143" s="655"/>
      <c r="AG143" s="1"/>
      <c r="AH143" s="1"/>
      <c r="AI143" s="3442"/>
      <c r="AJ143" s="122"/>
      <c r="AK143" s="3444" t="s">
        <v>917</v>
      </c>
      <c r="AL143" s="3445"/>
      <c r="AM143" s="43"/>
      <c r="AN143" s="43"/>
      <c r="AO143" s="43"/>
      <c r="AP143" s="43"/>
      <c r="AQ143" s="43"/>
      <c r="AR143" s="43"/>
      <c r="AS143" s="43"/>
      <c r="AT143" s="43"/>
      <c r="AU143" s="43"/>
      <c r="AV143" s="43"/>
      <c r="AW143" s="123"/>
      <c r="AX143" s="3442"/>
      <c r="AY143" s="1"/>
      <c r="AZ143" s="3442"/>
      <c r="BA143" s="3459" t="s">
        <v>727</v>
      </c>
      <c r="BB143" s="3460"/>
      <c r="BC143" s="191"/>
      <c r="BD143" s="43"/>
      <c r="BE143" s="43"/>
      <c r="BF143" s="192"/>
      <c r="BG143" s="196" t="s">
        <v>732</v>
      </c>
      <c r="BH143" s="207">
        <v>10</v>
      </c>
      <c r="BI143" s="208">
        <v>8.0000000000000002E-3</v>
      </c>
      <c r="BJ143" s="197">
        <f t="shared" si="7"/>
        <v>0.08</v>
      </c>
      <c r="BK143" s="191"/>
      <c r="BL143" s="43"/>
      <c r="BM143" s="43"/>
      <c r="BN143" s="192"/>
      <c r="BO143" s="3442"/>
      <c r="BP143" s="1"/>
      <c r="BQ143" s="1"/>
      <c r="BR143" s="1"/>
      <c r="BS143" s="1"/>
      <c r="BT143" s="1"/>
      <c r="BU143" s="1"/>
      <c r="BV143" s="1"/>
    </row>
    <row r="144" spans="1:74" s="2039" customFormat="1" ht="15" customHeight="1" thickBot="1">
      <c r="A144" s="2045"/>
      <c r="B144" s="2077"/>
      <c r="C144" s="2307"/>
      <c r="D144" s="2307"/>
      <c r="E144" s="16" t="str">
        <f>IF(B144="","",(B144/B120)*K118)</f>
        <v/>
      </c>
      <c r="F144" s="2078"/>
      <c r="G144" s="14" t="str">
        <f>IF(ISBLANK(B144),"",E144/E120)</f>
        <v/>
      </c>
      <c r="H144" s="576" t="s">
        <v>166</v>
      </c>
      <c r="I144" s="2307"/>
      <c r="J144" s="2307"/>
      <c r="K144" s="2307"/>
      <c r="L144" s="2307"/>
      <c r="M144" s="671"/>
      <c r="O144" s="2074" t="s">
        <v>1879</v>
      </c>
      <c r="S144" s="3477"/>
      <c r="T144" s="628"/>
      <c r="U144" s="629"/>
      <c r="V144" s="629"/>
      <c r="W144" s="629"/>
      <c r="X144" s="629"/>
      <c r="Y144" s="629"/>
      <c r="Z144" s="629"/>
      <c r="AA144" s="629"/>
      <c r="AB144" s="629"/>
      <c r="AC144" s="629"/>
      <c r="AD144" s="629"/>
      <c r="AE144" s="629"/>
      <c r="AF144" s="630"/>
      <c r="AG144" s="1"/>
      <c r="AH144" s="1"/>
      <c r="AI144" s="3442"/>
      <c r="AJ144" s="124"/>
      <c r="AK144" s="125"/>
      <c r="AL144" s="125"/>
      <c r="AM144" s="125"/>
      <c r="AN144" s="125"/>
      <c r="AO144" s="125"/>
      <c r="AP144" s="125"/>
      <c r="AQ144" s="125"/>
      <c r="AR144" s="125"/>
      <c r="AS144" s="125"/>
      <c r="AT144" s="125"/>
      <c r="AU144" s="125"/>
      <c r="AV144" s="125"/>
      <c r="AW144" s="126"/>
      <c r="AX144" s="3442"/>
      <c r="AY144" s="1"/>
      <c r="AZ144" s="3442"/>
      <c r="BA144" s="193"/>
      <c r="BB144" s="195"/>
      <c r="BC144" s="193"/>
      <c r="BD144" s="194"/>
      <c r="BE144" s="194"/>
      <c r="BF144" s="195"/>
      <c r="BG144" s="193"/>
      <c r="BH144" s="194"/>
      <c r="BI144" s="194"/>
      <c r="BJ144" s="195"/>
      <c r="BK144" s="193"/>
      <c r="BL144" s="194"/>
      <c r="BM144" s="194"/>
      <c r="BN144" s="195"/>
      <c r="BO144" s="3442"/>
      <c r="BP144" s="1"/>
      <c r="BQ144" s="1"/>
      <c r="BR144" s="1"/>
      <c r="BS144" s="1"/>
      <c r="BT144" s="1"/>
      <c r="BU144" s="1"/>
      <c r="BV144" s="1"/>
    </row>
    <row r="145" spans="1:74" s="2039" customFormat="1" ht="15" customHeight="1">
      <c r="A145" s="2045"/>
      <c r="B145" s="2077"/>
      <c r="C145" s="2307"/>
      <c r="D145" s="2307"/>
      <c r="E145" s="16" t="str">
        <f>IF(B145="","",(B145/B120)*K118)</f>
        <v/>
      </c>
      <c r="F145" s="2078"/>
      <c r="G145" s="14" t="str">
        <f>IF(ISBLANK(B145),"",E145/E120)</f>
        <v/>
      </c>
      <c r="H145" s="576" t="s">
        <v>174</v>
      </c>
      <c r="I145" s="2307"/>
      <c r="J145" s="2307"/>
      <c r="K145" s="2307"/>
      <c r="L145" s="2307"/>
      <c r="M145" s="671"/>
      <c r="O145" s="2588" t="s">
        <v>2140</v>
      </c>
      <c r="P145" s="2587"/>
      <c r="Q145" s="2045"/>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row>
    <row r="146" spans="1:74" s="2039" customFormat="1" ht="15" customHeight="1">
      <c r="A146" s="2045"/>
      <c r="B146" s="2077"/>
      <c r="C146" s="2307"/>
      <c r="D146" s="2307"/>
      <c r="E146" s="16" t="str">
        <f>IF(B146="","",(B146/B120)*K118)</f>
        <v/>
      </c>
      <c r="F146" s="2078"/>
      <c r="G146" s="14" t="str">
        <f>IF(ISBLANK(B146),"",E146/E120)</f>
        <v/>
      </c>
      <c r="H146" s="576" t="s">
        <v>182</v>
      </c>
      <c r="I146" s="2307"/>
      <c r="J146" s="2307"/>
      <c r="K146" s="2307"/>
      <c r="L146" s="2307"/>
      <c r="M146" s="671"/>
      <c r="O146" s="2588" t="s">
        <v>2140</v>
      </c>
      <c r="P146" s="2587"/>
      <c r="Q146" s="2045"/>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row>
    <row r="147" spans="1:74" s="2039" customFormat="1" ht="15" customHeight="1">
      <c r="A147" s="2045"/>
      <c r="B147" s="2077"/>
      <c r="C147" s="2307"/>
      <c r="D147" s="2307"/>
      <c r="E147" s="16" t="str">
        <f>IF(B147="","",(B147/B120)*K118)</f>
        <v/>
      </c>
      <c r="F147" s="2078"/>
      <c r="G147" s="14" t="str">
        <f>IF(ISBLANK(B147),"",E147/E120)</f>
        <v/>
      </c>
      <c r="H147" s="576" t="s">
        <v>202</v>
      </c>
      <c r="I147" s="2307"/>
      <c r="J147" s="2307"/>
      <c r="K147" s="2307"/>
      <c r="L147" s="2307"/>
      <c r="M147" s="671"/>
      <c r="O147" s="2588" t="s">
        <v>2140</v>
      </c>
      <c r="P147" s="2587"/>
      <c r="Q147" s="2045"/>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row>
    <row r="148" spans="1:74" s="2039" customFormat="1" ht="15" customHeight="1">
      <c r="A148" s="2045"/>
      <c r="B148" s="2077"/>
      <c r="C148" s="2307"/>
      <c r="D148" s="2307"/>
      <c r="E148" s="16" t="str">
        <f>IF(B148="","",(B148/B120)*K118)</f>
        <v/>
      </c>
      <c r="F148" s="2078"/>
      <c r="G148" s="14" t="str">
        <f>IF(ISBLANK(B148),"",E148/E120)</f>
        <v/>
      </c>
      <c r="H148" s="576" t="s">
        <v>215</v>
      </c>
      <c r="I148" s="2307"/>
      <c r="J148" s="2307"/>
      <c r="K148" s="2307"/>
      <c r="L148" s="2307"/>
      <c r="M148" s="671"/>
      <c r="O148" s="2588" t="s">
        <v>2140</v>
      </c>
      <c r="P148" s="2587"/>
      <c r="Q148" s="2045"/>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row>
    <row r="149" spans="1:74" s="2039" customFormat="1" ht="15" customHeight="1">
      <c r="A149" s="2045"/>
      <c r="B149" s="2077"/>
      <c r="C149" s="2307"/>
      <c r="D149" s="2307"/>
      <c r="E149" s="16" t="str">
        <f>IF(B149="","",(B149/B120)*K118)</f>
        <v/>
      </c>
      <c r="F149" s="2078"/>
      <c r="G149" s="14" t="str">
        <f>IF(ISBLANK(B149),"",E149/E120)</f>
        <v/>
      </c>
      <c r="H149" s="576" t="s">
        <v>221</v>
      </c>
      <c r="I149" s="2307"/>
      <c r="J149" s="2307"/>
      <c r="K149" s="2307"/>
      <c r="L149" s="2307"/>
      <c r="M149" s="671"/>
      <c r="O149" s="2588" t="s">
        <v>2140</v>
      </c>
      <c r="P149" s="2587"/>
      <c r="Q149" s="2045"/>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row>
    <row r="150" spans="1:74" s="2039" customFormat="1" ht="15" customHeight="1">
      <c r="A150" s="2045"/>
      <c r="B150" s="2077"/>
      <c r="C150" s="2307"/>
      <c r="D150" s="2307"/>
      <c r="E150" s="16" t="str">
        <f>IF(B150="","",(B150/B120)*K118)</f>
        <v/>
      </c>
      <c r="F150" s="2078"/>
      <c r="G150" s="14" t="str">
        <f>IF(ISBLANK(B150),"",E150/E120)</f>
        <v/>
      </c>
      <c r="H150" s="576" t="s">
        <v>226</v>
      </c>
      <c r="I150" s="2307"/>
      <c r="J150" s="2307"/>
      <c r="K150" s="2307"/>
      <c r="L150" s="2307"/>
      <c r="M150" s="671"/>
      <c r="O150" s="2588" t="s">
        <v>2140</v>
      </c>
      <c r="P150" s="2587"/>
      <c r="Q150" s="2045"/>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row>
    <row r="151" spans="1:74" s="2039" customFormat="1" ht="15" customHeight="1">
      <c r="A151" s="2045"/>
      <c r="B151" s="2077"/>
      <c r="C151" s="2307"/>
      <c r="D151" s="2307"/>
      <c r="E151" s="16" t="str">
        <f>IF(B151="","",(B151/B120)*K118)</f>
        <v/>
      </c>
      <c r="F151" s="2078"/>
      <c r="G151" s="14" t="str">
        <f>IF(ISBLANK(B151),"",E151/E120)</f>
        <v/>
      </c>
      <c r="H151" s="576" t="s">
        <v>228</v>
      </c>
      <c r="I151" s="2307"/>
      <c r="J151" s="2307"/>
      <c r="K151" s="2307"/>
      <c r="L151" s="2307"/>
      <c r="M151" s="671"/>
      <c r="O151" s="2588" t="s">
        <v>2140</v>
      </c>
      <c r="P151" s="2587"/>
      <c r="Q151" s="2045"/>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row>
    <row r="152" spans="1:74" s="2039" customFormat="1" ht="15" customHeight="1">
      <c r="A152" s="2045"/>
      <c r="B152" s="2077"/>
      <c r="C152" s="2307"/>
      <c r="D152" s="2307"/>
      <c r="E152" s="16" t="str">
        <f>IF(B152="","",(B152/B120)*K118)</f>
        <v/>
      </c>
      <c r="F152" s="2078"/>
      <c r="G152" s="14" t="str">
        <f>IF(ISBLANK(B152),"",E152/E120)</f>
        <v/>
      </c>
      <c r="H152" s="576" t="s">
        <v>232</v>
      </c>
      <c r="I152" s="2307"/>
      <c r="J152" s="2307"/>
      <c r="K152" s="2307"/>
      <c r="L152" s="2307"/>
      <c r="M152" s="671"/>
      <c r="O152" s="2588" t="s">
        <v>2140</v>
      </c>
      <c r="P152" s="2587"/>
      <c r="Q152" s="2045"/>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row>
    <row r="153" spans="1:74" s="2039" customFormat="1" ht="15" customHeight="1">
      <c r="A153" s="2045"/>
      <c r="B153" s="2077"/>
      <c r="C153" s="2307"/>
      <c r="D153" s="2307"/>
      <c r="E153" s="16" t="str">
        <f>IF(B153="","",(B153/B120)*K118)</f>
        <v/>
      </c>
      <c r="F153" s="2078"/>
      <c r="G153" s="14" t="str">
        <f>IF(ISBLANK(B153),"",E153/E120)</f>
        <v/>
      </c>
      <c r="H153" s="576" t="s">
        <v>237</v>
      </c>
      <c r="I153" s="2307"/>
      <c r="J153" s="2307"/>
      <c r="K153" s="2307"/>
      <c r="L153" s="2307"/>
      <c r="M153" s="671"/>
      <c r="O153" s="2588" t="s">
        <v>2140</v>
      </c>
      <c r="P153" s="2587"/>
      <c r="Q153" s="2045"/>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row>
    <row r="154" spans="1:74" s="2039" customFormat="1" ht="15" customHeight="1">
      <c r="A154" s="2045"/>
      <c r="B154" s="2077"/>
      <c r="C154" s="2307"/>
      <c r="D154" s="2307"/>
      <c r="E154" s="16" t="str">
        <f>IF(B154="","",(B154/B120)*K118)</f>
        <v/>
      </c>
      <c r="F154" s="2078"/>
      <c r="G154" s="14" t="str">
        <f>IF(ISBLANK(B154),"",E154/E120)</f>
        <v/>
      </c>
      <c r="H154" s="576" t="s">
        <v>241</v>
      </c>
      <c r="I154" s="2307"/>
      <c r="J154" s="2307"/>
      <c r="K154" s="2307"/>
      <c r="L154" s="2307"/>
      <c r="M154" s="671"/>
      <c r="O154" s="2073" t="s">
        <v>1880</v>
      </c>
      <c r="P154" s="2073"/>
      <c r="Q154" s="2073"/>
      <c r="R154" s="684"/>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row>
    <row r="155" spans="1:74" s="2039" customFormat="1" ht="15" customHeight="1">
      <c r="A155" s="2045"/>
      <c r="B155" s="2077"/>
      <c r="C155" s="2307"/>
      <c r="D155" s="2307"/>
      <c r="E155" s="16" t="str">
        <f>IF(B155="","",(B155/B120)*K118)</f>
        <v/>
      </c>
      <c r="F155" s="2078"/>
      <c r="G155" s="14" t="str">
        <f>IF(ISBLANK(B155),"",E155/E120)</f>
        <v/>
      </c>
      <c r="H155" s="576" t="s">
        <v>246</v>
      </c>
      <c r="I155" s="2307"/>
      <c r="J155" s="2307"/>
      <c r="K155" s="2307"/>
      <c r="L155" s="2307"/>
      <c r="M155" s="671"/>
      <c r="O155" s="2073" t="s">
        <v>1880</v>
      </c>
      <c r="P155" s="2073"/>
      <c r="Q155" s="2073"/>
      <c r="R155" s="684"/>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row>
    <row r="156" spans="1:74" s="2039" customFormat="1" ht="15" customHeight="1" thickBot="1">
      <c r="A156" s="2045"/>
      <c r="B156" s="679"/>
      <c r="C156" s="680"/>
      <c r="D156" s="680"/>
      <c r="E156" s="649"/>
      <c r="F156" s="649"/>
      <c r="G156" s="669"/>
      <c r="H156" s="680"/>
      <c r="I156" s="649"/>
      <c r="J156" s="649"/>
      <c r="K156" s="680"/>
      <c r="L156" s="649"/>
      <c r="M156" s="681"/>
      <c r="O156" s="2073" t="s">
        <v>1880</v>
      </c>
      <c r="P156" s="2073"/>
      <c r="Q156" s="2073"/>
      <c r="R156" s="684"/>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row>
    <row r="157" spans="1:74">
      <c r="W157" s="1"/>
    </row>
    <row r="158" spans="1:74" ht="13.5" thickBot="1">
      <c r="W158" s="1"/>
    </row>
    <row r="159" spans="1:74" s="2039" customFormat="1" ht="19.5" customHeight="1">
      <c r="A159" s="2045"/>
      <c r="B159" s="3600" t="s">
        <v>999</v>
      </c>
      <c r="C159" s="3601"/>
      <c r="D159" s="3601"/>
      <c r="E159" s="3601"/>
      <c r="F159" s="3601"/>
      <c r="G159" s="3601"/>
      <c r="H159" s="3601"/>
      <c r="I159" s="3601"/>
      <c r="J159" s="3601"/>
      <c r="K159" s="3601"/>
      <c r="L159" s="3601"/>
      <c r="M159" s="3602"/>
      <c r="W159" s="1"/>
      <c r="BS159" s="1"/>
      <c r="BT159" s="1"/>
      <c r="BU159" s="1"/>
      <c r="BV159" s="1"/>
    </row>
    <row r="160" spans="1:74" s="2039" customFormat="1" ht="19.5" customHeight="1">
      <c r="A160" s="2045"/>
      <c r="B160" s="3603" t="s">
        <v>1876</v>
      </c>
      <c r="C160" s="3604"/>
      <c r="D160" s="3604"/>
      <c r="E160" s="3604"/>
      <c r="F160" s="3604"/>
      <c r="G160" s="3604"/>
      <c r="H160" s="3604"/>
      <c r="I160" s="3604"/>
      <c r="J160" s="3604"/>
      <c r="K160" s="3604"/>
      <c r="L160" s="3604"/>
      <c r="M160" s="3605"/>
      <c r="W160" s="1"/>
      <c r="BS160" s="1"/>
      <c r="BT160" s="1"/>
      <c r="BU160" s="1"/>
      <c r="BV160" s="1"/>
    </row>
    <row r="161" spans="1:74" s="2039" customFormat="1" ht="21.75" thickBot="1">
      <c r="B161" s="3627" t="s">
        <v>1875</v>
      </c>
      <c r="C161" s="3628"/>
      <c r="D161" s="3628"/>
      <c r="E161" s="3628"/>
      <c r="F161" s="3628"/>
      <c r="G161" s="3628"/>
      <c r="H161" s="3628"/>
      <c r="I161" s="3628"/>
      <c r="J161" s="3628"/>
      <c r="K161" s="3628"/>
      <c r="L161" s="3628"/>
      <c r="M161" s="3629"/>
      <c r="W161" s="1"/>
      <c r="BS161" s="1"/>
      <c r="BT161" s="1"/>
      <c r="BU161" s="1"/>
      <c r="BV161" s="1"/>
    </row>
    <row r="162" spans="1:74" s="2039" customFormat="1" ht="21.75" thickBot="1">
      <c r="B162" s="2313"/>
      <c r="C162" s="2313"/>
      <c r="D162" s="2313"/>
      <c r="E162" s="2313"/>
      <c r="F162" s="2313"/>
      <c r="G162" s="2313"/>
      <c r="H162" s="2313"/>
      <c r="I162" s="2313"/>
      <c r="J162" s="2313"/>
      <c r="K162" s="2313"/>
      <c r="L162" s="2313"/>
      <c r="M162" s="2405">
        <f>ROW()</f>
        <v>162</v>
      </c>
      <c r="W162" s="1"/>
      <c r="BS162" s="1"/>
      <c r="BT162" s="1"/>
      <c r="BU162" s="1"/>
      <c r="BV162" s="1"/>
    </row>
    <row r="163" spans="1:74" s="2039" customFormat="1" ht="23.25">
      <c r="B163" s="2066" t="s">
        <v>12</v>
      </c>
      <c r="C163" s="2067"/>
      <c r="D163" s="2067"/>
      <c r="E163" s="2067"/>
      <c r="F163" s="2067"/>
      <c r="G163" s="2067"/>
      <c r="H163" s="2067"/>
      <c r="I163" s="2067"/>
      <c r="J163" s="2068" t="s">
        <v>294</v>
      </c>
      <c r="K163" s="2069">
        <v>5</v>
      </c>
      <c r="L163" s="2070" t="s">
        <v>295</v>
      </c>
      <c r="M163" s="2072"/>
      <c r="W163" s="1"/>
      <c r="BS163" s="1"/>
      <c r="BT163" s="1"/>
      <c r="BU163" s="1"/>
      <c r="BV163" s="1"/>
    </row>
    <row r="164" spans="1:74" s="2039" customFormat="1" ht="15.75" customHeight="1">
      <c r="B164" s="662"/>
      <c r="C164" s="7"/>
      <c r="D164" s="7"/>
      <c r="E164" s="7"/>
      <c r="F164" s="7"/>
      <c r="G164" s="7"/>
      <c r="H164" s="7"/>
      <c r="I164" s="7"/>
      <c r="J164" s="28" t="s">
        <v>296</v>
      </c>
      <c r="K164" s="27">
        <f>E165/K163</f>
        <v>0.1</v>
      </c>
      <c r="L164" s="7" t="s">
        <v>299</v>
      </c>
      <c r="M164" s="2071"/>
      <c r="W164" s="1"/>
      <c r="BS164" s="1"/>
      <c r="BT164" s="1"/>
      <c r="BU164" s="1"/>
      <c r="BV164" s="1"/>
    </row>
    <row r="165" spans="1:74" s="2039" customFormat="1" ht="15.75" customHeight="1">
      <c r="B165" s="673">
        <v>10</v>
      </c>
      <c r="C165" s="7" t="s">
        <v>13</v>
      </c>
      <c r="D165" s="7" t="s">
        <v>14</v>
      </c>
      <c r="E165" s="11">
        <f>E169+E172</f>
        <v>0.5</v>
      </c>
      <c r="F165" s="102"/>
      <c r="G165" s="12">
        <f>SUM(G169,G172)</f>
        <v>1</v>
      </c>
      <c r="H165" s="102"/>
      <c r="I165" s="102" t="s">
        <v>293</v>
      </c>
      <c r="J165" s="102"/>
      <c r="K165" s="102"/>
      <c r="L165" s="102"/>
      <c r="M165" s="2071"/>
      <c r="W165" s="1"/>
      <c r="BS165" s="1"/>
      <c r="BT165" s="1"/>
      <c r="BU165" s="1"/>
      <c r="BV165" s="1"/>
    </row>
    <row r="166" spans="1:74" s="2039" customFormat="1" ht="15.75" customHeight="1">
      <c r="B166" s="664"/>
      <c r="C166" s="7"/>
      <c r="D166" s="7"/>
      <c r="E166" s="102"/>
      <c r="F166" s="11"/>
      <c r="G166" s="7"/>
      <c r="H166" s="7"/>
      <c r="I166" s="7"/>
      <c r="J166" s="7"/>
      <c r="K166" s="102"/>
      <c r="L166" s="102"/>
      <c r="M166" s="2071"/>
      <c r="W166" s="1"/>
      <c r="BS166" s="1"/>
      <c r="BT166" s="1"/>
      <c r="BU166" s="1"/>
      <c r="BV166" s="1"/>
    </row>
    <row r="167" spans="1:74" s="2039" customFormat="1" ht="15.75">
      <c r="A167" s="2042"/>
      <c r="B167" s="665"/>
      <c r="C167" s="474"/>
      <c r="D167" s="474"/>
      <c r="E167" s="474"/>
      <c r="F167" s="474"/>
      <c r="G167" s="582"/>
      <c r="H167" s="474"/>
      <c r="I167" s="474"/>
      <c r="J167" s="474"/>
      <c r="K167" s="589"/>
      <c r="L167" s="589"/>
      <c r="M167" s="2071"/>
      <c r="W167" s="1"/>
      <c r="BS167" s="1"/>
      <c r="BT167" s="1"/>
      <c r="BU167" s="1"/>
      <c r="BV167" s="1"/>
    </row>
    <row r="168" spans="1:74" s="2039" customFormat="1" ht="15.75" customHeight="1">
      <c r="A168" s="2042" t="s">
        <v>997</v>
      </c>
      <c r="B168" s="663"/>
      <c r="C168" s="26" t="s">
        <v>15</v>
      </c>
      <c r="D168" s="13"/>
      <c r="E168" s="581"/>
      <c r="F168" s="581"/>
      <c r="G168" s="14"/>
      <c r="H168" s="7"/>
      <c r="I168" s="7"/>
      <c r="J168" s="7"/>
      <c r="K168" s="102"/>
      <c r="L168" s="102"/>
      <c r="M168" s="2071"/>
      <c r="W168" s="1"/>
      <c r="BS168" s="1"/>
      <c r="BT168" s="1"/>
      <c r="BU168" s="1"/>
      <c r="BV168" s="1"/>
    </row>
    <row r="169" spans="1:74" s="2039" customFormat="1" ht="12" customHeight="1">
      <c r="A169" s="2044"/>
      <c r="B169" s="663">
        <v>0.4</v>
      </c>
      <c r="C169" s="2307" t="s">
        <v>16</v>
      </c>
      <c r="D169" s="2307"/>
      <c r="E169" s="16">
        <f>IF(B169="","",(B169/B165)*K163)</f>
        <v>0.2</v>
      </c>
      <c r="F169" s="292" t="s">
        <v>11</v>
      </c>
      <c r="G169" s="577">
        <f>E169/E165</f>
        <v>0.4</v>
      </c>
      <c r="H169" s="7"/>
      <c r="I169" s="2307" t="s">
        <v>996</v>
      </c>
      <c r="J169" s="7"/>
      <c r="K169" s="102"/>
      <c r="L169" s="102"/>
      <c r="M169" s="2071"/>
      <c r="W169" s="1"/>
      <c r="BS169" s="1"/>
      <c r="BT169" s="1"/>
      <c r="BU169" s="1"/>
      <c r="BV169" s="1"/>
    </row>
    <row r="170" spans="1:74" s="2039" customFormat="1" ht="12" customHeight="1">
      <c r="A170" s="2045"/>
      <c r="B170" s="663"/>
      <c r="C170" s="13"/>
      <c r="D170" s="13"/>
      <c r="E170" s="16"/>
      <c r="F170" s="16"/>
      <c r="G170" s="19"/>
      <c r="H170" s="7"/>
      <c r="I170" s="2307"/>
      <c r="J170" s="7"/>
      <c r="K170" s="102"/>
      <c r="L170" s="102"/>
      <c r="M170" s="2071"/>
      <c r="W170" s="1"/>
      <c r="BS170" s="1"/>
      <c r="BT170" s="1"/>
      <c r="BU170" s="1"/>
      <c r="BV170" s="1"/>
    </row>
    <row r="171" spans="1:74" s="2039" customFormat="1" ht="12" customHeight="1">
      <c r="A171" s="2045"/>
      <c r="B171" s="666"/>
      <c r="C171" s="580"/>
      <c r="D171" s="580"/>
      <c r="E171" s="429"/>
      <c r="F171" s="429"/>
      <c r="G171" s="579"/>
      <c r="H171" s="474"/>
      <c r="I171" s="428"/>
      <c r="J171" s="474"/>
      <c r="K171" s="589"/>
      <c r="L171" s="589"/>
      <c r="M171" s="2071"/>
      <c r="W171" s="1"/>
      <c r="BS171" s="1"/>
      <c r="BT171" s="1"/>
      <c r="BU171" s="1"/>
      <c r="BV171" s="1"/>
    </row>
    <row r="172" spans="1:74" s="2039" customFormat="1" ht="12" customHeight="1">
      <c r="A172" s="2045"/>
      <c r="B172" s="663"/>
      <c r="C172" s="26" t="s">
        <v>17</v>
      </c>
      <c r="D172" s="13"/>
      <c r="E172" s="16">
        <f>SUM(E174:E179)</f>
        <v>0.3</v>
      </c>
      <c r="F172" s="292" t="s">
        <v>11</v>
      </c>
      <c r="G172" s="577">
        <f>E172/E165</f>
        <v>0.6</v>
      </c>
      <c r="H172" s="7"/>
      <c r="I172" s="2307" t="s">
        <v>994</v>
      </c>
      <c r="J172" s="7"/>
      <c r="K172" s="102"/>
      <c r="L172" s="102"/>
      <c r="M172" s="2071"/>
      <c r="W172" s="1"/>
      <c r="BS172" s="1"/>
      <c r="BT172" s="1"/>
      <c r="BU172" s="1"/>
      <c r="BV172" s="1"/>
    </row>
    <row r="173" spans="1:74" s="2039" customFormat="1" ht="12" customHeight="1">
      <c r="A173" s="2045"/>
      <c r="B173" s="663"/>
      <c r="C173" s="17" t="s">
        <v>18</v>
      </c>
      <c r="D173" s="17"/>
      <c r="E173" s="16"/>
      <c r="F173" s="16"/>
      <c r="G173" s="14"/>
      <c r="H173" s="7"/>
      <c r="I173" s="7"/>
      <c r="J173" s="7"/>
      <c r="K173" s="102"/>
      <c r="L173" s="102"/>
      <c r="M173" s="2071"/>
      <c r="W173" s="1"/>
      <c r="BS173" s="1"/>
      <c r="BT173" s="1"/>
      <c r="BU173" s="1"/>
      <c r="BV173" s="1"/>
    </row>
    <row r="174" spans="1:74" s="2039" customFormat="1" ht="12" customHeight="1">
      <c r="A174" s="2045"/>
      <c r="B174" s="663">
        <v>0.26500000000000001</v>
      </c>
      <c r="C174" s="2307" t="s">
        <v>19</v>
      </c>
      <c r="D174" s="2307"/>
      <c r="E174" s="16">
        <f>IF(B174="","",(B174/B165)*K163)</f>
        <v>0.13250000000000001</v>
      </c>
      <c r="F174" s="292" t="s">
        <v>11</v>
      </c>
      <c r="G174" s="14">
        <f>E174/E165</f>
        <v>0.26500000000000001</v>
      </c>
      <c r="H174" s="576" t="s">
        <v>32</v>
      </c>
      <c r="I174" s="2307" t="s">
        <v>25</v>
      </c>
      <c r="J174" s="2307"/>
      <c r="K174" s="2307"/>
      <c r="L174" s="2307"/>
      <c r="M174" s="671"/>
      <c r="W174" s="1"/>
      <c r="BS174" s="1"/>
      <c r="BT174" s="1"/>
      <c r="BU174" s="1"/>
      <c r="BV174" s="1"/>
    </row>
    <row r="175" spans="1:74" s="2039" customFormat="1" ht="12" customHeight="1">
      <c r="A175" s="2045"/>
      <c r="B175" s="663">
        <v>0.13500000000000001</v>
      </c>
      <c r="C175" s="2307" t="s">
        <v>20</v>
      </c>
      <c r="D175" s="2307"/>
      <c r="E175" s="16">
        <f>IF(B175="","",(B175/B165)*K163)</f>
        <v>6.7500000000000004E-2</v>
      </c>
      <c r="F175" s="292" t="s">
        <v>11</v>
      </c>
      <c r="G175" s="14">
        <f>E175/E165</f>
        <v>0.13500000000000001</v>
      </c>
      <c r="H175" s="576" t="s">
        <v>42</v>
      </c>
      <c r="I175" s="2307" t="s">
        <v>26</v>
      </c>
      <c r="J175" s="2307"/>
      <c r="K175" s="2307"/>
      <c r="L175" s="2307"/>
      <c r="M175" s="671"/>
      <c r="W175" s="1"/>
      <c r="BS175" s="1"/>
      <c r="BT175" s="1"/>
      <c r="BU175" s="1"/>
      <c r="BV175" s="1"/>
    </row>
    <row r="176" spans="1:74" s="2039" customFormat="1" ht="12" customHeight="1">
      <c r="A176" s="2045"/>
      <c r="B176" s="663">
        <v>0.04</v>
      </c>
      <c r="C176" s="2307" t="s">
        <v>21</v>
      </c>
      <c r="D176" s="2307"/>
      <c r="E176" s="16">
        <f>IF(B176="","",(B176/B165)*K163)</f>
        <v>0.02</v>
      </c>
      <c r="F176" s="292" t="s">
        <v>11</v>
      </c>
      <c r="G176" s="14">
        <f>E176/E165</f>
        <v>0.04</v>
      </c>
      <c r="H176" s="576" t="s">
        <v>52</v>
      </c>
      <c r="I176" s="2307" t="s">
        <v>27</v>
      </c>
      <c r="J176" s="2307"/>
      <c r="K176" s="2307"/>
      <c r="L176" s="2307"/>
      <c r="M176" s="671"/>
      <c r="W176" s="1"/>
      <c r="BS176" s="1"/>
      <c r="BT176" s="1"/>
      <c r="BU176" s="1"/>
      <c r="BV176" s="1"/>
    </row>
    <row r="177" spans="1:74" s="2039" customFormat="1" ht="12" customHeight="1">
      <c r="A177" s="2045"/>
      <c r="B177" s="663">
        <v>0.15</v>
      </c>
      <c r="C177" s="2307" t="s">
        <v>22</v>
      </c>
      <c r="D177" s="2307"/>
      <c r="E177" s="16">
        <f>IF(B177="","",(B177/B165)*K163)</f>
        <v>7.4999999999999997E-2</v>
      </c>
      <c r="F177" s="292" t="s">
        <v>11</v>
      </c>
      <c r="G177" s="14">
        <f>E177/E165</f>
        <v>0.15</v>
      </c>
      <c r="H177" s="576" t="s">
        <v>61</v>
      </c>
      <c r="I177" s="2307" t="s">
        <v>28</v>
      </c>
      <c r="J177" s="2307"/>
      <c r="K177" s="2307"/>
      <c r="L177" s="2307"/>
      <c r="M177" s="671"/>
      <c r="W177" s="1"/>
      <c r="BS177" s="1"/>
      <c r="BT177" s="1"/>
      <c r="BU177" s="1"/>
      <c r="BV177" s="1"/>
    </row>
    <row r="178" spans="1:74" s="2039" customFormat="1" ht="12" customHeight="1">
      <c r="A178" s="2045"/>
      <c r="B178" s="663">
        <v>0.01</v>
      </c>
      <c r="C178" s="2307" t="s">
        <v>23</v>
      </c>
      <c r="D178" s="2307"/>
      <c r="E178" s="16">
        <f>IF(B178="","",(B178/B165)*K163)</f>
        <v>5.0000000000000001E-3</v>
      </c>
      <c r="F178" s="292" t="s">
        <v>11</v>
      </c>
      <c r="G178" s="14">
        <f>E178/E165</f>
        <v>0.01</v>
      </c>
      <c r="H178" s="7"/>
      <c r="I178" s="2307"/>
      <c r="J178" s="2307"/>
      <c r="K178" s="2307"/>
      <c r="L178" s="2307"/>
      <c r="M178" s="671"/>
      <c r="W178" s="1"/>
      <c r="BS178" s="1"/>
      <c r="BT178" s="1"/>
      <c r="BU178" s="1"/>
      <c r="BV178" s="1"/>
    </row>
    <row r="179" spans="1:74" s="2039" customFormat="1" ht="12" customHeight="1">
      <c r="A179" s="2045"/>
      <c r="B179" s="663"/>
      <c r="C179" s="2307" t="s">
        <v>24</v>
      </c>
      <c r="D179" s="2307"/>
      <c r="E179" s="2307"/>
      <c r="F179" s="2307"/>
      <c r="G179" s="18"/>
      <c r="H179" s="7"/>
      <c r="I179" s="2307"/>
      <c r="J179" s="2307"/>
      <c r="K179" s="2307"/>
      <c r="L179" s="2307"/>
      <c r="M179" s="671"/>
      <c r="W179" s="1"/>
      <c r="BS179" s="1"/>
      <c r="BT179" s="1"/>
      <c r="BU179" s="1"/>
      <c r="BV179" s="1"/>
    </row>
    <row r="180" spans="1:74" s="2039" customFormat="1" ht="12" customHeight="1" thickBot="1">
      <c r="A180" s="2045"/>
      <c r="B180" s="679"/>
      <c r="C180" s="680"/>
      <c r="D180" s="680"/>
      <c r="E180" s="649"/>
      <c r="F180" s="649"/>
      <c r="G180" s="669"/>
      <c r="H180" s="680"/>
      <c r="I180" s="649"/>
      <c r="J180" s="649"/>
      <c r="K180" s="680"/>
      <c r="L180" s="649"/>
      <c r="M180" s="681"/>
      <c r="W180" s="1"/>
      <c r="BS180" s="1"/>
      <c r="BT180" s="1"/>
      <c r="BU180" s="1"/>
      <c r="BV180" s="1"/>
    </row>
  </sheetData>
  <mergeCells count="80">
    <mergeCell ref="S111:T111"/>
    <mergeCell ref="A88:A112"/>
    <mergeCell ref="R88:R112"/>
    <mergeCell ref="S88:AF89"/>
    <mergeCell ref="AC100:AE100"/>
    <mergeCell ref="Y104:AB104"/>
    <mergeCell ref="S105:T105"/>
    <mergeCell ref="U105:X105"/>
    <mergeCell ref="Y105:AB105"/>
    <mergeCell ref="AC105:AF105"/>
    <mergeCell ref="S106:T106"/>
    <mergeCell ref="S107:T107"/>
    <mergeCell ref="S108:T108"/>
    <mergeCell ref="S109:T109"/>
    <mergeCell ref="C110:E110"/>
    <mergeCell ref="S110:T110"/>
    <mergeCell ref="C111:E111"/>
    <mergeCell ref="A17:A47"/>
    <mergeCell ref="B17:D17"/>
    <mergeCell ref="B18:N19"/>
    <mergeCell ref="F20:G20"/>
    <mergeCell ref="B21:B22"/>
    <mergeCell ref="K21:L22"/>
    <mergeCell ref="M21:M22"/>
    <mergeCell ref="N21:N22"/>
    <mergeCell ref="H23:I23"/>
    <mergeCell ref="C43:N43"/>
    <mergeCell ref="C45:N45"/>
    <mergeCell ref="C46:N46"/>
    <mergeCell ref="A55:A85"/>
    <mergeCell ref="B55:D55"/>
    <mergeCell ref="B56:N57"/>
    <mergeCell ref="H61:I61"/>
    <mergeCell ref="C81:N81"/>
    <mergeCell ref="C83:N83"/>
    <mergeCell ref="C84:N84"/>
    <mergeCell ref="A53:A54"/>
    <mergeCell ref="B53:N54"/>
    <mergeCell ref="F58:G58"/>
    <mergeCell ref="B59:B60"/>
    <mergeCell ref="K59:L60"/>
    <mergeCell ref="M59:M60"/>
    <mergeCell ref="N59:N60"/>
    <mergeCell ref="B47:N47"/>
    <mergeCell ref="A15:A16"/>
    <mergeCell ref="B15:N16"/>
    <mergeCell ref="B49:N49"/>
    <mergeCell ref="B50:N51"/>
    <mergeCell ref="B161:M161"/>
    <mergeCell ref="AI120:AI144"/>
    <mergeCell ref="AX120:AX144"/>
    <mergeCell ref="AZ120:AZ144"/>
    <mergeCell ref="BO120:BO144"/>
    <mergeCell ref="U122:U123"/>
    <mergeCell ref="AD123:AE123"/>
    <mergeCell ref="BK132:BM132"/>
    <mergeCell ref="BG136:BJ136"/>
    <mergeCell ref="BA137:BB137"/>
    <mergeCell ref="BC137:BF137"/>
    <mergeCell ref="BG137:BJ137"/>
    <mergeCell ref="BK137:BN137"/>
    <mergeCell ref="BA138:BB138"/>
    <mergeCell ref="BA139:BB139"/>
    <mergeCell ref="BA140:BB140"/>
    <mergeCell ref="B2:N3"/>
    <mergeCell ref="BA142:BB142"/>
    <mergeCell ref="AK143:AL143"/>
    <mergeCell ref="B159:M159"/>
    <mergeCell ref="B160:M160"/>
    <mergeCell ref="BA141:BB141"/>
    <mergeCell ref="B115:M115"/>
    <mergeCell ref="B116:M116"/>
    <mergeCell ref="S118:AF118"/>
    <mergeCell ref="T119:V119"/>
    <mergeCell ref="S120:S144"/>
    <mergeCell ref="BA143:BB143"/>
    <mergeCell ref="B87:N88"/>
    <mergeCell ref="B11:N11"/>
    <mergeCell ref="B12:N13"/>
    <mergeCell ref="B85:N85"/>
  </mergeCells>
  <hyperlinks>
    <hyperlink ref="U103" r:id="rId1" xr:uid="{00000000-0004-0000-0100-000000000000}"/>
    <hyperlink ref="U100" r:id="rId2" xr:uid="{00000000-0004-0000-0100-000001000000}"/>
    <hyperlink ref="BC135" r:id="rId3" xr:uid="{904ACFD9-6D41-4CD3-B68B-1315CB92A28A}"/>
    <hyperlink ref="BC132" r:id="rId4" xr:uid="{73100B3A-1D73-4FBA-A9BB-E0D5A063049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AF91-64E5-4E62-A81B-DF7863215A92}">
  <dimension ref="A1:BU53"/>
  <sheetViews>
    <sheetView workbookViewId="0">
      <selection activeCell="O38" sqref="O38:S38"/>
    </sheetView>
  </sheetViews>
  <sheetFormatPr baseColWidth="10" defaultRowHeight="12.75"/>
  <cols>
    <col min="1" max="1" width="3.7109375" style="684" customWidth="1"/>
    <col min="2" max="14" width="11.7109375" style="684" customWidth="1"/>
    <col min="15" max="16" width="11.42578125" style="684"/>
    <col min="17" max="17" width="3.7109375" style="684" customWidth="1"/>
    <col min="18" max="256" width="11.42578125" style="684"/>
    <col min="257" max="257" width="3.7109375" style="684" customWidth="1"/>
    <col min="258" max="270" width="11.7109375" style="684" customWidth="1"/>
    <col min="271" max="272" width="11.42578125" style="684"/>
    <col min="273" max="273" width="3.7109375" style="684" customWidth="1"/>
    <col min="274" max="512" width="11.42578125" style="684"/>
    <col min="513" max="513" width="3.7109375" style="684" customWidth="1"/>
    <col min="514" max="526" width="11.7109375" style="684" customWidth="1"/>
    <col min="527" max="528" width="11.42578125" style="684"/>
    <col min="529" max="529" width="3.7109375" style="684" customWidth="1"/>
    <col min="530" max="768" width="11.42578125" style="684"/>
    <col min="769" max="769" width="3.7109375" style="684" customWidth="1"/>
    <col min="770" max="782" width="11.7109375" style="684" customWidth="1"/>
    <col min="783" max="784" width="11.42578125" style="684"/>
    <col min="785" max="785" width="3.7109375" style="684" customWidth="1"/>
    <col min="786" max="1024" width="11.42578125" style="684"/>
    <col min="1025" max="1025" width="3.7109375" style="684" customWidth="1"/>
    <col min="1026" max="1038" width="11.7109375" style="684" customWidth="1"/>
    <col min="1039" max="1040" width="11.42578125" style="684"/>
    <col min="1041" max="1041" width="3.7109375" style="684" customWidth="1"/>
    <col min="1042" max="1280" width="11.42578125" style="684"/>
    <col min="1281" max="1281" width="3.7109375" style="684" customWidth="1"/>
    <col min="1282" max="1294" width="11.7109375" style="684" customWidth="1"/>
    <col min="1295" max="1296" width="11.42578125" style="684"/>
    <col min="1297" max="1297" width="3.7109375" style="684" customWidth="1"/>
    <col min="1298" max="1536" width="11.42578125" style="684"/>
    <col min="1537" max="1537" width="3.7109375" style="684" customWidth="1"/>
    <col min="1538" max="1550" width="11.7109375" style="684" customWidth="1"/>
    <col min="1551" max="1552" width="11.42578125" style="684"/>
    <col min="1553" max="1553" width="3.7109375" style="684" customWidth="1"/>
    <col min="1554" max="1792" width="11.42578125" style="684"/>
    <col min="1793" max="1793" width="3.7109375" style="684" customWidth="1"/>
    <col min="1794" max="1806" width="11.7109375" style="684" customWidth="1"/>
    <col min="1807" max="1808" width="11.42578125" style="684"/>
    <col min="1809" max="1809" width="3.7109375" style="684" customWidth="1"/>
    <col min="1810" max="2048" width="11.42578125" style="684"/>
    <col min="2049" max="2049" width="3.7109375" style="684" customWidth="1"/>
    <col min="2050" max="2062" width="11.7109375" style="684" customWidth="1"/>
    <col min="2063" max="2064" width="11.42578125" style="684"/>
    <col min="2065" max="2065" width="3.7109375" style="684" customWidth="1"/>
    <col min="2066" max="2304" width="11.42578125" style="684"/>
    <col min="2305" max="2305" width="3.7109375" style="684" customWidth="1"/>
    <col min="2306" max="2318" width="11.7109375" style="684" customWidth="1"/>
    <col min="2319" max="2320" width="11.42578125" style="684"/>
    <col min="2321" max="2321" width="3.7109375" style="684" customWidth="1"/>
    <col min="2322" max="2560" width="11.42578125" style="684"/>
    <col min="2561" max="2561" width="3.7109375" style="684" customWidth="1"/>
    <col min="2562" max="2574" width="11.7109375" style="684" customWidth="1"/>
    <col min="2575" max="2576" width="11.42578125" style="684"/>
    <col min="2577" max="2577" width="3.7109375" style="684" customWidth="1"/>
    <col min="2578" max="2816" width="11.42578125" style="684"/>
    <col min="2817" max="2817" width="3.7109375" style="684" customWidth="1"/>
    <col min="2818" max="2830" width="11.7109375" style="684" customWidth="1"/>
    <col min="2831" max="2832" width="11.42578125" style="684"/>
    <col min="2833" max="2833" width="3.7109375" style="684" customWidth="1"/>
    <col min="2834" max="3072" width="11.42578125" style="684"/>
    <col min="3073" max="3073" width="3.7109375" style="684" customWidth="1"/>
    <col min="3074" max="3086" width="11.7109375" style="684" customWidth="1"/>
    <col min="3087" max="3088" width="11.42578125" style="684"/>
    <col min="3089" max="3089" width="3.7109375" style="684" customWidth="1"/>
    <col min="3090" max="3328" width="11.42578125" style="684"/>
    <col min="3329" max="3329" width="3.7109375" style="684" customWidth="1"/>
    <col min="3330" max="3342" width="11.7109375" style="684" customWidth="1"/>
    <col min="3343" max="3344" width="11.42578125" style="684"/>
    <col min="3345" max="3345" width="3.7109375" style="684" customWidth="1"/>
    <col min="3346" max="3584" width="11.42578125" style="684"/>
    <col min="3585" max="3585" width="3.7109375" style="684" customWidth="1"/>
    <col min="3586" max="3598" width="11.7109375" style="684" customWidth="1"/>
    <col min="3599" max="3600" width="11.42578125" style="684"/>
    <col min="3601" max="3601" width="3.7109375" style="684" customWidth="1"/>
    <col min="3602" max="3840" width="11.42578125" style="684"/>
    <col min="3841" max="3841" width="3.7109375" style="684" customWidth="1"/>
    <col min="3842" max="3854" width="11.7109375" style="684" customWidth="1"/>
    <col min="3855" max="3856" width="11.42578125" style="684"/>
    <col min="3857" max="3857" width="3.7109375" style="684" customWidth="1"/>
    <col min="3858" max="4096" width="11.42578125" style="684"/>
    <col min="4097" max="4097" width="3.7109375" style="684" customWidth="1"/>
    <col min="4098" max="4110" width="11.7109375" style="684" customWidth="1"/>
    <col min="4111" max="4112" width="11.42578125" style="684"/>
    <col min="4113" max="4113" width="3.7109375" style="684" customWidth="1"/>
    <col min="4114" max="4352" width="11.42578125" style="684"/>
    <col min="4353" max="4353" width="3.7109375" style="684" customWidth="1"/>
    <col min="4354" max="4366" width="11.7109375" style="684" customWidth="1"/>
    <col min="4367" max="4368" width="11.42578125" style="684"/>
    <col min="4369" max="4369" width="3.7109375" style="684" customWidth="1"/>
    <col min="4370" max="4608" width="11.42578125" style="684"/>
    <col min="4609" max="4609" width="3.7109375" style="684" customWidth="1"/>
    <col min="4610" max="4622" width="11.7109375" style="684" customWidth="1"/>
    <col min="4623" max="4624" width="11.42578125" style="684"/>
    <col min="4625" max="4625" width="3.7109375" style="684" customWidth="1"/>
    <col min="4626" max="4864" width="11.42578125" style="684"/>
    <col min="4865" max="4865" width="3.7109375" style="684" customWidth="1"/>
    <col min="4866" max="4878" width="11.7109375" style="684" customWidth="1"/>
    <col min="4879" max="4880" width="11.42578125" style="684"/>
    <col min="4881" max="4881" width="3.7109375" style="684" customWidth="1"/>
    <col min="4882" max="5120" width="11.42578125" style="684"/>
    <col min="5121" max="5121" width="3.7109375" style="684" customWidth="1"/>
    <col min="5122" max="5134" width="11.7109375" style="684" customWidth="1"/>
    <col min="5135" max="5136" width="11.42578125" style="684"/>
    <col min="5137" max="5137" width="3.7109375" style="684" customWidth="1"/>
    <col min="5138" max="5376" width="11.42578125" style="684"/>
    <col min="5377" max="5377" width="3.7109375" style="684" customWidth="1"/>
    <col min="5378" max="5390" width="11.7109375" style="684" customWidth="1"/>
    <col min="5391" max="5392" width="11.42578125" style="684"/>
    <col min="5393" max="5393" width="3.7109375" style="684" customWidth="1"/>
    <col min="5394" max="5632" width="11.42578125" style="684"/>
    <col min="5633" max="5633" width="3.7109375" style="684" customWidth="1"/>
    <col min="5634" max="5646" width="11.7109375" style="684" customWidth="1"/>
    <col min="5647" max="5648" width="11.42578125" style="684"/>
    <col min="5649" max="5649" width="3.7109375" style="684" customWidth="1"/>
    <col min="5650" max="5888" width="11.42578125" style="684"/>
    <col min="5889" max="5889" width="3.7109375" style="684" customWidth="1"/>
    <col min="5890" max="5902" width="11.7109375" style="684" customWidth="1"/>
    <col min="5903" max="5904" width="11.42578125" style="684"/>
    <col min="5905" max="5905" width="3.7109375" style="684" customWidth="1"/>
    <col min="5906" max="6144" width="11.42578125" style="684"/>
    <col min="6145" max="6145" width="3.7109375" style="684" customWidth="1"/>
    <col min="6146" max="6158" width="11.7109375" style="684" customWidth="1"/>
    <col min="6159" max="6160" width="11.42578125" style="684"/>
    <col min="6161" max="6161" width="3.7109375" style="684" customWidth="1"/>
    <col min="6162" max="6400" width="11.42578125" style="684"/>
    <col min="6401" max="6401" width="3.7109375" style="684" customWidth="1"/>
    <col min="6402" max="6414" width="11.7109375" style="684" customWidth="1"/>
    <col min="6415" max="6416" width="11.42578125" style="684"/>
    <col min="6417" max="6417" width="3.7109375" style="684" customWidth="1"/>
    <col min="6418" max="6656" width="11.42578125" style="684"/>
    <col min="6657" max="6657" width="3.7109375" style="684" customWidth="1"/>
    <col min="6658" max="6670" width="11.7109375" style="684" customWidth="1"/>
    <col min="6671" max="6672" width="11.42578125" style="684"/>
    <col min="6673" max="6673" width="3.7109375" style="684" customWidth="1"/>
    <col min="6674" max="6912" width="11.42578125" style="684"/>
    <col min="6913" max="6913" width="3.7109375" style="684" customWidth="1"/>
    <col min="6914" max="6926" width="11.7109375" style="684" customWidth="1"/>
    <col min="6927" max="6928" width="11.42578125" style="684"/>
    <col min="6929" max="6929" width="3.7109375" style="684" customWidth="1"/>
    <col min="6930" max="7168" width="11.42578125" style="684"/>
    <col min="7169" max="7169" width="3.7109375" style="684" customWidth="1"/>
    <col min="7170" max="7182" width="11.7109375" style="684" customWidth="1"/>
    <col min="7183" max="7184" width="11.42578125" style="684"/>
    <col min="7185" max="7185" width="3.7109375" style="684" customWidth="1"/>
    <col min="7186" max="7424" width="11.42578125" style="684"/>
    <col min="7425" max="7425" width="3.7109375" style="684" customWidth="1"/>
    <col min="7426" max="7438" width="11.7109375" style="684" customWidth="1"/>
    <col min="7439" max="7440" width="11.42578125" style="684"/>
    <col min="7441" max="7441" width="3.7109375" style="684" customWidth="1"/>
    <col min="7442" max="7680" width="11.42578125" style="684"/>
    <col min="7681" max="7681" width="3.7109375" style="684" customWidth="1"/>
    <col min="7682" max="7694" width="11.7109375" style="684" customWidth="1"/>
    <col min="7695" max="7696" width="11.42578125" style="684"/>
    <col min="7697" max="7697" width="3.7109375" style="684" customWidth="1"/>
    <col min="7698" max="7936" width="11.42578125" style="684"/>
    <col min="7937" max="7937" width="3.7109375" style="684" customWidth="1"/>
    <col min="7938" max="7950" width="11.7109375" style="684" customWidth="1"/>
    <col min="7951" max="7952" width="11.42578125" style="684"/>
    <col min="7953" max="7953" width="3.7109375" style="684" customWidth="1"/>
    <col min="7954" max="8192" width="11.42578125" style="684"/>
    <col min="8193" max="8193" width="3.7109375" style="684" customWidth="1"/>
    <col min="8194" max="8206" width="11.7109375" style="684" customWidth="1"/>
    <col min="8207" max="8208" width="11.42578125" style="684"/>
    <col min="8209" max="8209" width="3.7109375" style="684" customWidth="1"/>
    <col min="8210" max="8448" width="11.42578125" style="684"/>
    <col min="8449" max="8449" width="3.7109375" style="684" customWidth="1"/>
    <col min="8450" max="8462" width="11.7109375" style="684" customWidth="1"/>
    <col min="8463" max="8464" width="11.42578125" style="684"/>
    <col min="8465" max="8465" width="3.7109375" style="684" customWidth="1"/>
    <col min="8466" max="8704" width="11.42578125" style="684"/>
    <col min="8705" max="8705" width="3.7109375" style="684" customWidth="1"/>
    <col min="8706" max="8718" width="11.7109375" style="684" customWidth="1"/>
    <col min="8719" max="8720" width="11.42578125" style="684"/>
    <col min="8721" max="8721" width="3.7109375" style="684" customWidth="1"/>
    <col min="8722" max="8960" width="11.42578125" style="684"/>
    <col min="8961" max="8961" width="3.7109375" style="684" customWidth="1"/>
    <col min="8962" max="8974" width="11.7109375" style="684" customWidth="1"/>
    <col min="8975" max="8976" width="11.42578125" style="684"/>
    <col min="8977" max="8977" width="3.7109375" style="684" customWidth="1"/>
    <col min="8978" max="9216" width="11.42578125" style="684"/>
    <col min="9217" max="9217" width="3.7109375" style="684" customWidth="1"/>
    <col min="9218" max="9230" width="11.7109375" style="684" customWidth="1"/>
    <col min="9231" max="9232" width="11.42578125" style="684"/>
    <col min="9233" max="9233" width="3.7109375" style="684" customWidth="1"/>
    <col min="9234" max="9472" width="11.42578125" style="684"/>
    <col min="9473" max="9473" width="3.7109375" style="684" customWidth="1"/>
    <col min="9474" max="9486" width="11.7109375" style="684" customWidth="1"/>
    <col min="9487" max="9488" width="11.42578125" style="684"/>
    <col min="9489" max="9489" width="3.7109375" style="684" customWidth="1"/>
    <col min="9490" max="9728" width="11.42578125" style="684"/>
    <col min="9729" max="9729" width="3.7109375" style="684" customWidth="1"/>
    <col min="9730" max="9742" width="11.7109375" style="684" customWidth="1"/>
    <col min="9743" max="9744" width="11.42578125" style="684"/>
    <col min="9745" max="9745" width="3.7109375" style="684" customWidth="1"/>
    <col min="9746" max="9984" width="11.42578125" style="684"/>
    <col min="9985" max="9985" width="3.7109375" style="684" customWidth="1"/>
    <col min="9986" max="9998" width="11.7109375" style="684" customWidth="1"/>
    <col min="9999" max="10000" width="11.42578125" style="684"/>
    <col min="10001" max="10001" width="3.7109375" style="684" customWidth="1"/>
    <col min="10002" max="10240" width="11.42578125" style="684"/>
    <col min="10241" max="10241" width="3.7109375" style="684" customWidth="1"/>
    <col min="10242" max="10254" width="11.7109375" style="684" customWidth="1"/>
    <col min="10255" max="10256" width="11.42578125" style="684"/>
    <col min="10257" max="10257" width="3.7109375" style="684" customWidth="1"/>
    <col min="10258" max="10496" width="11.42578125" style="684"/>
    <col min="10497" max="10497" width="3.7109375" style="684" customWidth="1"/>
    <col min="10498" max="10510" width="11.7109375" style="684" customWidth="1"/>
    <col min="10511" max="10512" width="11.42578125" style="684"/>
    <col min="10513" max="10513" width="3.7109375" style="684" customWidth="1"/>
    <col min="10514" max="10752" width="11.42578125" style="684"/>
    <col min="10753" max="10753" width="3.7109375" style="684" customWidth="1"/>
    <col min="10754" max="10766" width="11.7109375" style="684" customWidth="1"/>
    <col min="10767" max="10768" width="11.42578125" style="684"/>
    <col min="10769" max="10769" width="3.7109375" style="684" customWidth="1"/>
    <col min="10770" max="11008" width="11.42578125" style="684"/>
    <col min="11009" max="11009" width="3.7109375" style="684" customWidth="1"/>
    <col min="11010" max="11022" width="11.7109375" style="684" customWidth="1"/>
    <col min="11023" max="11024" width="11.42578125" style="684"/>
    <col min="11025" max="11025" width="3.7109375" style="684" customWidth="1"/>
    <col min="11026" max="11264" width="11.42578125" style="684"/>
    <col min="11265" max="11265" width="3.7109375" style="684" customWidth="1"/>
    <col min="11266" max="11278" width="11.7109375" style="684" customWidth="1"/>
    <col min="11279" max="11280" width="11.42578125" style="684"/>
    <col min="11281" max="11281" width="3.7109375" style="684" customWidth="1"/>
    <col min="11282" max="11520" width="11.42578125" style="684"/>
    <col min="11521" max="11521" width="3.7109375" style="684" customWidth="1"/>
    <col min="11522" max="11534" width="11.7109375" style="684" customWidth="1"/>
    <col min="11535" max="11536" width="11.42578125" style="684"/>
    <col min="11537" max="11537" width="3.7109375" style="684" customWidth="1"/>
    <col min="11538" max="11776" width="11.42578125" style="684"/>
    <col min="11777" max="11777" width="3.7109375" style="684" customWidth="1"/>
    <col min="11778" max="11790" width="11.7109375" style="684" customWidth="1"/>
    <col min="11791" max="11792" width="11.42578125" style="684"/>
    <col min="11793" max="11793" width="3.7109375" style="684" customWidth="1"/>
    <col min="11794" max="12032" width="11.42578125" style="684"/>
    <col min="12033" max="12033" width="3.7109375" style="684" customWidth="1"/>
    <col min="12034" max="12046" width="11.7109375" style="684" customWidth="1"/>
    <col min="12047" max="12048" width="11.42578125" style="684"/>
    <col min="12049" max="12049" width="3.7109375" style="684" customWidth="1"/>
    <col min="12050" max="12288" width="11.42578125" style="684"/>
    <col min="12289" max="12289" width="3.7109375" style="684" customWidth="1"/>
    <col min="12290" max="12302" width="11.7109375" style="684" customWidth="1"/>
    <col min="12303" max="12304" width="11.42578125" style="684"/>
    <col min="12305" max="12305" width="3.7109375" style="684" customWidth="1"/>
    <col min="12306" max="12544" width="11.42578125" style="684"/>
    <col min="12545" max="12545" width="3.7109375" style="684" customWidth="1"/>
    <col min="12546" max="12558" width="11.7109375" style="684" customWidth="1"/>
    <col min="12559" max="12560" width="11.42578125" style="684"/>
    <col min="12561" max="12561" width="3.7109375" style="684" customWidth="1"/>
    <col min="12562" max="12800" width="11.42578125" style="684"/>
    <col min="12801" max="12801" width="3.7109375" style="684" customWidth="1"/>
    <col min="12802" max="12814" width="11.7109375" style="684" customWidth="1"/>
    <col min="12815" max="12816" width="11.42578125" style="684"/>
    <col min="12817" max="12817" width="3.7109375" style="684" customWidth="1"/>
    <col min="12818" max="13056" width="11.42578125" style="684"/>
    <col min="13057" max="13057" width="3.7109375" style="684" customWidth="1"/>
    <col min="13058" max="13070" width="11.7109375" style="684" customWidth="1"/>
    <col min="13071" max="13072" width="11.42578125" style="684"/>
    <col min="13073" max="13073" width="3.7109375" style="684" customWidth="1"/>
    <col min="13074" max="13312" width="11.42578125" style="684"/>
    <col min="13313" max="13313" width="3.7109375" style="684" customWidth="1"/>
    <col min="13314" max="13326" width="11.7109375" style="684" customWidth="1"/>
    <col min="13327" max="13328" width="11.42578125" style="684"/>
    <col min="13329" max="13329" width="3.7109375" style="684" customWidth="1"/>
    <col min="13330" max="13568" width="11.42578125" style="684"/>
    <col min="13569" max="13569" width="3.7109375" style="684" customWidth="1"/>
    <col min="13570" max="13582" width="11.7109375" style="684" customWidth="1"/>
    <col min="13583" max="13584" width="11.42578125" style="684"/>
    <col min="13585" max="13585" width="3.7109375" style="684" customWidth="1"/>
    <col min="13586" max="13824" width="11.42578125" style="684"/>
    <col min="13825" max="13825" width="3.7109375" style="684" customWidth="1"/>
    <col min="13826" max="13838" width="11.7109375" style="684" customWidth="1"/>
    <col min="13839" max="13840" width="11.42578125" style="684"/>
    <col min="13841" max="13841" width="3.7109375" style="684" customWidth="1"/>
    <col min="13842" max="14080" width="11.42578125" style="684"/>
    <col min="14081" max="14081" width="3.7109375" style="684" customWidth="1"/>
    <col min="14082" max="14094" width="11.7109375" style="684" customWidth="1"/>
    <col min="14095" max="14096" width="11.42578125" style="684"/>
    <col min="14097" max="14097" width="3.7109375" style="684" customWidth="1"/>
    <col min="14098" max="14336" width="11.42578125" style="684"/>
    <col min="14337" max="14337" width="3.7109375" style="684" customWidth="1"/>
    <col min="14338" max="14350" width="11.7109375" style="684" customWidth="1"/>
    <col min="14351" max="14352" width="11.42578125" style="684"/>
    <col min="14353" max="14353" width="3.7109375" style="684" customWidth="1"/>
    <col min="14354" max="14592" width="11.42578125" style="684"/>
    <col min="14593" max="14593" width="3.7109375" style="684" customWidth="1"/>
    <col min="14594" max="14606" width="11.7109375" style="684" customWidth="1"/>
    <col min="14607" max="14608" width="11.42578125" style="684"/>
    <col min="14609" max="14609" width="3.7109375" style="684" customWidth="1"/>
    <col min="14610" max="14848" width="11.42578125" style="684"/>
    <col min="14849" max="14849" width="3.7109375" style="684" customWidth="1"/>
    <col min="14850" max="14862" width="11.7109375" style="684" customWidth="1"/>
    <col min="14863" max="14864" width="11.42578125" style="684"/>
    <col min="14865" max="14865" width="3.7109375" style="684" customWidth="1"/>
    <col min="14866" max="15104" width="11.42578125" style="684"/>
    <col min="15105" max="15105" width="3.7109375" style="684" customWidth="1"/>
    <col min="15106" max="15118" width="11.7109375" style="684" customWidth="1"/>
    <col min="15119" max="15120" width="11.42578125" style="684"/>
    <col min="15121" max="15121" width="3.7109375" style="684" customWidth="1"/>
    <col min="15122" max="15360" width="11.42578125" style="684"/>
    <col min="15361" max="15361" width="3.7109375" style="684" customWidth="1"/>
    <col min="15362" max="15374" width="11.7109375" style="684" customWidth="1"/>
    <col min="15375" max="15376" width="11.42578125" style="684"/>
    <col min="15377" max="15377" width="3.7109375" style="684" customWidth="1"/>
    <col min="15378" max="15616" width="11.42578125" style="684"/>
    <col min="15617" max="15617" width="3.7109375" style="684" customWidth="1"/>
    <col min="15618" max="15630" width="11.7109375" style="684" customWidth="1"/>
    <col min="15631" max="15632" width="11.42578125" style="684"/>
    <col min="15633" max="15633" width="3.7109375" style="684" customWidth="1"/>
    <col min="15634" max="15872" width="11.42578125" style="684"/>
    <col min="15873" max="15873" width="3.7109375" style="684" customWidth="1"/>
    <col min="15874" max="15886" width="11.7109375" style="684" customWidth="1"/>
    <col min="15887" max="15888" width="11.42578125" style="684"/>
    <col min="15889" max="15889" width="3.7109375" style="684" customWidth="1"/>
    <col min="15890" max="16128" width="11.42578125" style="684"/>
    <col min="16129" max="16129" width="3.7109375" style="684" customWidth="1"/>
    <col min="16130" max="16142" width="11.7109375" style="684" customWidth="1"/>
    <col min="16143" max="16144" width="11.42578125" style="684"/>
    <col min="16145" max="16145" width="3.7109375" style="684" customWidth="1"/>
    <col min="16146" max="16384" width="11.42578125" style="684"/>
  </cols>
  <sheetData>
    <row r="1" spans="1:73" ht="15">
      <c r="A1" s="682">
        <v>3</v>
      </c>
      <c r="B1" s="682">
        <v>11</v>
      </c>
      <c r="C1" s="682">
        <v>11</v>
      </c>
      <c r="D1" s="682">
        <v>11</v>
      </c>
      <c r="E1" s="682">
        <v>11</v>
      </c>
      <c r="F1" s="682">
        <v>11</v>
      </c>
      <c r="G1" s="682">
        <v>11</v>
      </c>
      <c r="H1" s="682">
        <v>11</v>
      </c>
      <c r="I1" s="682">
        <v>11</v>
      </c>
      <c r="J1" s="682">
        <v>11</v>
      </c>
      <c r="K1" s="682">
        <v>11</v>
      </c>
      <c r="L1" s="682">
        <v>11</v>
      </c>
      <c r="M1" s="682">
        <v>11</v>
      </c>
      <c r="N1" s="682">
        <v>11</v>
      </c>
      <c r="O1" s="683" t="s">
        <v>1012</v>
      </c>
    </row>
    <row r="2" spans="1:73" ht="19.5" customHeight="1" thickBot="1">
      <c r="Q2" s="806"/>
    </row>
    <row r="3" spans="1:73" s="2039" customFormat="1" ht="19.5" customHeight="1">
      <c r="B3" s="3600" t="s">
        <v>1973</v>
      </c>
      <c r="C3" s="3601"/>
      <c r="D3" s="3601"/>
      <c r="E3" s="3601"/>
      <c r="F3" s="3601"/>
      <c r="G3" s="3601"/>
      <c r="H3" s="3601"/>
      <c r="I3" s="3601"/>
      <c r="J3" s="3601"/>
      <c r="K3" s="3601"/>
      <c r="L3" s="3601"/>
      <c r="M3" s="3602"/>
      <c r="BR3" s="1"/>
      <c r="BS3" s="1"/>
      <c r="BT3" s="1"/>
      <c r="BU3" s="1"/>
    </row>
    <row r="4" spans="1:73" s="2039" customFormat="1" ht="19.5" customHeight="1">
      <c r="B4" s="3603" t="s">
        <v>1876</v>
      </c>
      <c r="C4" s="3604"/>
      <c r="D4" s="3604"/>
      <c r="E4" s="3604"/>
      <c r="F4" s="3604"/>
      <c r="G4" s="3604"/>
      <c r="H4" s="3604"/>
      <c r="I4" s="3604"/>
      <c r="J4" s="3604"/>
      <c r="K4" s="3604"/>
      <c r="L4" s="3604"/>
      <c r="M4" s="3605"/>
      <c r="BR4" s="1"/>
      <c r="BS4" s="1"/>
      <c r="BT4" s="1"/>
      <c r="BU4" s="1"/>
    </row>
    <row r="5" spans="1:73" s="2039" customFormat="1" ht="19.5" customHeight="1" thickBot="1">
      <c r="B5" s="3627" t="s">
        <v>1950</v>
      </c>
      <c r="C5" s="3628"/>
      <c r="D5" s="3628"/>
      <c r="E5" s="3628"/>
      <c r="F5" s="3628"/>
      <c r="G5" s="3628"/>
      <c r="H5" s="3628"/>
      <c r="I5" s="3628"/>
      <c r="J5" s="3628"/>
      <c r="K5" s="3628"/>
      <c r="L5" s="3628"/>
      <c r="M5" s="3629"/>
      <c r="BR5" s="1"/>
      <c r="BS5" s="1"/>
      <c r="BT5" s="1"/>
      <c r="BU5" s="1"/>
    </row>
    <row r="6" spans="1:73" s="2039" customFormat="1" ht="19.5" customHeight="1" thickBot="1">
      <c r="B6" s="2313"/>
      <c r="C6" s="2313"/>
      <c r="D6" s="2313"/>
      <c r="E6" s="2313"/>
      <c r="F6" s="2313"/>
      <c r="G6" s="2313"/>
      <c r="H6" s="2313"/>
      <c r="I6" s="2313"/>
      <c r="J6" s="2313"/>
      <c r="K6" s="2447"/>
      <c r="L6" s="2313"/>
      <c r="M6" s="2447"/>
      <c r="BR6" s="1"/>
      <c r="BS6" s="1"/>
      <c r="BT6" s="1"/>
      <c r="BU6" s="1"/>
    </row>
    <row r="7" spans="1:73" s="2039" customFormat="1" ht="19.5" customHeight="1">
      <c r="B7" s="2056" t="s">
        <v>12</v>
      </c>
      <c r="C7" s="2057"/>
      <c r="D7" s="2057"/>
      <c r="E7" s="2057"/>
      <c r="F7" s="2057"/>
      <c r="G7" s="2057"/>
      <c r="H7" s="2057"/>
      <c r="I7" s="2057"/>
      <c r="J7" s="2058" t="s">
        <v>294</v>
      </c>
      <c r="K7" s="2059">
        <v>1.89</v>
      </c>
      <c r="L7" s="2060" t="s">
        <v>299</v>
      </c>
      <c r="M7" s="2472" t="str">
        <f>ADDRESS(ROW(),COLUMN()-2,4)</f>
        <v>K7</v>
      </c>
      <c r="O7" s="2377"/>
      <c r="P7" s="2378"/>
      <c r="Q7" s="589"/>
      <c r="R7" s="589"/>
      <c r="S7" s="2386" t="s">
        <v>1951</v>
      </c>
      <c r="T7" s="2387" t="str">
        <f>M7</f>
        <v>K7</v>
      </c>
      <c r="U7" s="589"/>
      <c r="V7" s="2379"/>
      <c r="BR7" s="1"/>
      <c r="BS7" s="1"/>
      <c r="BT7" s="1"/>
      <c r="BU7" s="1"/>
    </row>
    <row r="8" spans="1:73" s="2039" customFormat="1" ht="19.5" customHeight="1">
      <c r="B8" s="662"/>
      <c r="C8" s="7"/>
      <c r="D8" s="7"/>
      <c r="E8" s="7"/>
      <c r="F8" s="7"/>
      <c r="G8" s="7"/>
      <c r="H8" s="7"/>
      <c r="I8" s="7"/>
      <c r="J8" s="7"/>
      <c r="K8" s="102"/>
      <c r="L8" s="102"/>
      <c r="M8" s="2071"/>
      <c r="O8" s="2380"/>
      <c r="P8" s="102"/>
      <c r="Q8" s="102"/>
      <c r="R8" s="102"/>
      <c r="S8" s="102"/>
      <c r="T8" s="102"/>
      <c r="U8" s="102"/>
      <c r="V8" s="2381"/>
      <c r="BR8" s="1"/>
      <c r="BS8" s="1"/>
      <c r="BT8" s="1"/>
      <c r="BU8" s="1"/>
    </row>
    <row r="9" spans="1:73" s="2039" customFormat="1" ht="19.5" customHeight="1">
      <c r="B9" s="663">
        <f>SUM(B13:B22)</f>
        <v>1</v>
      </c>
      <c r="C9" s="3692" t="s">
        <v>13</v>
      </c>
      <c r="D9" s="7" t="s">
        <v>14</v>
      </c>
      <c r="E9" s="11">
        <f>E13+E16</f>
        <v>1.89</v>
      </c>
      <c r="F9" s="102"/>
      <c r="G9" s="12">
        <f>SUM(G13,G16)</f>
        <v>1</v>
      </c>
      <c r="H9" s="102"/>
      <c r="I9" s="102" t="s">
        <v>293</v>
      </c>
      <c r="J9" s="102"/>
      <c r="K9" s="102"/>
      <c r="L9" s="102"/>
      <c r="M9" s="2071"/>
      <c r="O9" s="2382"/>
      <c r="P9" s="2383" t="s">
        <v>998</v>
      </c>
      <c r="Q9" s="102"/>
      <c r="R9" s="102"/>
      <c r="S9" s="102"/>
      <c r="T9" s="102"/>
      <c r="U9" s="102"/>
      <c r="V9" s="2381"/>
      <c r="BR9" s="1"/>
      <c r="BS9" s="1"/>
      <c r="BT9" s="1"/>
      <c r="BU9" s="1"/>
    </row>
    <row r="10" spans="1:73" s="2039" customFormat="1" ht="19.5" customHeight="1">
      <c r="B10" s="664"/>
      <c r="C10" s="3693"/>
      <c r="D10" s="7"/>
      <c r="E10" s="102"/>
      <c r="F10" s="11"/>
      <c r="G10" s="7"/>
      <c r="H10" s="7"/>
      <c r="I10" s="7"/>
      <c r="J10" s="7"/>
      <c r="K10" s="102"/>
      <c r="L10" s="102"/>
      <c r="M10" s="2071"/>
      <c r="O10" s="2382"/>
      <c r="P10" s="2383" t="s">
        <v>995</v>
      </c>
      <c r="Q10" s="102"/>
      <c r="R10" s="102"/>
      <c r="S10" s="102"/>
      <c r="T10" s="102"/>
      <c r="U10" s="102"/>
      <c r="V10" s="2381"/>
      <c r="BR10" s="1"/>
      <c r="BS10" s="1"/>
      <c r="BT10" s="1"/>
      <c r="BU10" s="1"/>
    </row>
    <row r="11" spans="1:73" s="2039" customFormat="1" ht="23.25" customHeight="1">
      <c r="A11" s="2042"/>
      <c r="B11" s="665"/>
      <c r="C11" s="474"/>
      <c r="D11" s="474"/>
      <c r="E11" s="474"/>
      <c r="F11" s="474"/>
      <c r="G11" s="582"/>
      <c r="H11" s="474"/>
      <c r="I11" s="474"/>
      <c r="J11" s="474"/>
      <c r="K11" s="589"/>
      <c r="L11" s="589"/>
      <c r="M11" s="2071"/>
      <c r="O11" s="2382"/>
      <c r="P11" s="244" t="s">
        <v>1872</v>
      </c>
      <c r="Q11" s="102"/>
      <c r="R11" s="102"/>
      <c r="S11" s="102"/>
      <c r="T11" s="102"/>
      <c r="U11" s="102"/>
      <c r="V11" s="2381"/>
      <c r="BR11" s="1"/>
      <c r="BS11" s="1"/>
      <c r="BT11" s="1"/>
      <c r="BU11" s="1"/>
    </row>
    <row r="12" spans="1:73" s="2039" customFormat="1" ht="15.75">
      <c r="A12" s="2042" t="s">
        <v>997</v>
      </c>
      <c r="B12" s="663"/>
      <c r="C12" s="23" t="s">
        <v>15</v>
      </c>
      <c r="D12" s="13"/>
      <c r="E12" s="581"/>
      <c r="F12" s="581"/>
      <c r="G12" s="14"/>
      <c r="H12" s="7"/>
      <c r="I12" s="7"/>
      <c r="J12" s="7"/>
      <c r="K12" s="102"/>
      <c r="L12" s="102"/>
      <c r="M12" s="2071"/>
      <c r="O12" s="2382"/>
      <c r="P12" s="244" t="s">
        <v>1873</v>
      </c>
      <c r="Q12" s="102"/>
      <c r="R12" s="102"/>
      <c r="S12" s="102"/>
      <c r="T12" s="102"/>
      <c r="U12" s="102"/>
      <c r="V12" s="2381"/>
      <c r="BR12" s="1"/>
      <c r="BS12" s="1"/>
      <c r="BT12" s="1"/>
      <c r="BU12" s="1"/>
    </row>
    <row r="13" spans="1:73" s="2039" customFormat="1" ht="12" customHeight="1">
      <c r="A13" s="2044"/>
      <c r="B13" s="663">
        <v>0.4</v>
      </c>
      <c r="C13" s="2307" t="s">
        <v>16</v>
      </c>
      <c r="D13" s="2307"/>
      <c r="E13" s="16">
        <f>IF(B13="","",IF(ISTEXT(B13),B13,(B13/B9)*K7))</f>
        <v>0.75600000000000001</v>
      </c>
      <c r="F13" s="292" t="s">
        <v>11</v>
      </c>
      <c r="G13" s="583">
        <f>E13/E9</f>
        <v>0.4</v>
      </c>
      <c r="H13" s="7"/>
      <c r="I13" s="2307" t="s">
        <v>996</v>
      </c>
      <c r="J13" s="7"/>
      <c r="K13" s="102"/>
      <c r="L13" s="102"/>
      <c r="M13" s="2071"/>
      <c r="O13" s="2384"/>
      <c r="P13" s="2280"/>
      <c r="Q13" s="2280"/>
      <c r="R13" s="2280"/>
      <c r="S13" s="2280"/>
      <c r="T13" s="2280"/>
      <c r="U13" s="2280"/>
      <c r="V13" s="2385"/>
      <c r="BR13" s="1"/>
      <c r="BS13" s="1"/>
      <c r="BT13" s="1"/>
      <c r="BU13" s="1"/>
    </row>
    <row r="14" spans="1:73" s="2039" customFormat="1" ht="12" customHeight="1">
      <c r="A14" s="2045"/>
      <c r="B14" s="663"/>
      <c r="C14" s="13"/>
      <c r="D14" s="13"/>
      <c r="E14" s="16"/>
      <c r="F14" s="16"/>
      <c r="G14" s="19"/>
      <c r="H14" s="7"/>
      <c r="I14" s="2307"/>
      <c r="J14" s="7"/>
      <c r="K14" s="102"/>
      <c r="L14" s="102"/>
      <c r="M14" s="2071"/>
      <c r="BR14" s="1"/>
      <c r="BS14" s="1"/>
      <c r="BT14" s="1"/>
      <c r="BU14" s="1"/>
    </row>
    <row r="15" spans="1:73" s="2039" customFormat="1" ht="12" customHeight="1">
      <c r="A15" s="2045"/>
      <c r="B15" s="666"/>
      <c r="C15" s="580"/>
      <c r="D15" s="580"/>
      <c r="E15" s="429"/>
      <c r="F15" s="429"/>
      <c r="G15" s="579"/>
      <c r="H15" s="474"/>
      <c r="I15" s="428"/>
      <c r="J15" s="474"/>
      <c r="K15" s="589"/>
      <c r="L15" s="589"/>
      <c r="M15" s="2071"/>
      <c r="BR15" s="1"/>
      <c r="BS15" s="1"/>
      <c r="BT15" s="1"/>
      <c r="BU15" s="1"/>
    </row>
    <row r="16" spans="1:73" s="2039" customFormat="1" ht="12" customHeight="1">
      <c r="A16" s="2045"/>
      <c r="B16" s="663"/>
      <c r="C16" s="13" t="s">
        <v>17</v>
      </c>
      <c r="D16" s="13"/>
      <c r="E16" s="16">
        <f>SUM(E18:E23)</f>
        <v>1.1339999999999999</v>
      </c>
      <c r="F16" s="292" t="s">
        <v>11</v>
      </c>
      <c r="G16" s="583">
        <f>E16/E9</f>
        <v>0.6</v>
      </c>
      <c r="H16" s="7"/>
      <c r="I16" s="2307" t="s">
        <v>994</v>
      </c>
      <c r="J16" s="7"/>
      <c r="K16" s="102"/>
      <c r="L16" s="102"/>
      <c r="M16" s="2071"/>
      <c r="BR16" s="1"/>
      <c r="BS16" s="1"/>
      <c r="BT16" s="1"/>
      <c r="BU16" s="1"/>
    </row>
    <row r="17" spans="1:73" s="2039" customFormat="1" ht="12" customHeight="1">
      <c r="A17" s="2045"/>
      <c r="B17" s="663"/>
      <c r="C17" s="17" t="s">
        <v>18</v>
      </c>
      <c r="D17" s="17"/>
      <c r="E17" s="16"/>
      <c r="F17" s="16"/>
      <c r="G17" s="14"/>
      <c r="H17" s="7"/>
      <c r="I17" s="7"/>
      <c r="J17" s="7"/>
      <c r="K17" s="102"/>
      <c r="L17" s="102"/>
      <c r="M17" s="2071"/>
      <c r="BR17" s="1"/>
      <c r="BS17" s="1"/>
      <c r="BT17" s="1"/>
      <c r="BU17" s="1"/>
    </row>
    <row r="18" spans="1:73" s="2039" customFormat="1" ht="12" customHeight="1">
      <c r="A18" s="2045"/>
      <c r="B18" s="663">
        <v>0.26500000000000001</v>
      </c>
      <c r="C18" s="2307" t="s">
        <v>19</v>
      </c>
      <c r="D18" s="2307"/>
      <c r="E18" s="16">
        <f>IF(B18="","",IF(ISTEXT(B18),B18,(B18/B9)*K7))</f>
        <v>0.50085000000000002</v>
      </c>
      <c r="F18" s="292" t="s">
        <v>11</v>
      </c>
      <c r="G18" s="14">
        <f>IF(B18="","",E18/E9)</f>
        <v>0.26500000000000001</v>
      </c>
      <c r="H18" s="20" t="s">
        <v>32</v>
      </c>
      <c r="I18" s="2307" t="s">
        <v>25</v>
      </c>
      <c r="J18" s="2307"/>
      <c r="K18" s="2307"/>
      <c r="L18" s="2307"/>
      <c r="M18" s="671"/>
      <c r="BR18" s="1"/>
      <c r="BS18" s="1"/>
      <c r="BT18" s="1"/>
      <c r="BU18" s="1"/>
    </row>
    <row r="19" spans="1:73" s="2039" customFormat="1" ht="12" customHeight="1">
      <c r="A19" s="2045"/>
      <c r="B19" s="663">
        <v>0.13500000000000001</v>
      </c>
      <c r="C19" s="2307" t="s">
        <v>20</v>
      </c>
      <c r="D19" s="2307"/>
      <c r="E19" s="16">
        <f>IF(B19="","",IF(ISTEXT(B19),B19,(B19/B9)*K7))</f>
        <v>0.25514999999999999</v>
      </c>
      <c r="F19" s="292" t="s">
        <v>11</v>
      </c>
      <c r="G19" s="14">
        <f>IF(B19="","",E19/E9)</f>
        <v>0.13500000000000001</v>
      </c>
      <c r="H19" s="20" t="s">
        <v>42</v>
      </c>
      <c r="I19" s="2307" t="s">
        <v>26</v>
      </c>
      <c r="J19" s="2307"/>
      <c r="K19" s="2307"/>
      <c r="L19" s="2307"/>
      <c r="M19" s="671"/>
      <c r="BR19" s="1"/>
      <c r="BS19" s="1"/>
      <c r="BT19" s="1"/>
      <c r="BU19" s="1"/>
    </row>
    <row r="20" spans="1:73" s="2039" customFormat="1" ht="12" customHeight="1">
      <c r="A20" s="2045"/>
      <c r="B20" s="663">
        <v>0.04</v>
      </c>
      <c r="C20" s="2307" t="s">
        <v>21</v>
      </c>
      <c r="D20" s="2307"/>
      <c r="E20" s="16">
        <f>IF(B20="","",IF(ISTEXT(B20),B20,(B20/B9)*K7))</f>
        <v>7.5600000000000001E-2</v>
      </c>
      <c r="F20" s="292" t="s">
        <v>11</v>
      </c>
      <c r="G20" s="14">
        <f>IF(B20="","",E20/E9)</f>
        <v>0.04</v>
      </c>
      <c r="H20" s="20" t="s">
        <v>52</v>
      </c>
      <c r="I20" s="2307" t="s">
        <v>27</v>
      </c>
      <c r="J20" s="2307"/>
      <c r="K20" s="2307"/>
      <c r="L20" s="2307"/>
      <c r="M20" s="671"/>
      <c r="BR20" s="1"/>
      <c r="BS20" s="1"/>
      <c r="BT20" s="1"/>
      <c r="BU20" s="1"/>
    </row>
    <row r="21" spans="1:73" s="2039" customFormat="1" ht="12" customHeight="1">
      <c r="A21" s="2045"/>
      <c r="B21" s="663">
        <v>0.15</v>
      </c>
      <c r="C21" s="2307" t="s">
        <v>22</v>
      </c>
      <c r="D21" s="2307"/>
      <c r="E21" s="16">
        <f>IF(B21="","",IF(ISTEXT(B21),B21,(B21/B9)*K7))</f>
        <v>0.28349999999999997</v>
      </c>
      <c r="F21" s="292" t="s">
        <v>11</v>
      </c>
      <c r="G21" s="14">
        <f>IF(B21="","",E21/E9)</f>
        <v>0.15</v>
      </c>
      <c r="H21" s="20" t="s">
        <v>61</v>
      </c>
      <c r="I21" s="2307" t="s">
        <v>28</v>
      </c>
      <c r="J21" s="2307"/>
      <c r="K21" s="2307"/>
      <c r="L21" s="2307"/>
      <c r="M21" s="671"/>
      <c r="BR21" s="1"/>
      <c r="BS21" s="1"/>
      <c r="BT21" s="1"/>
      <c r="BU21" s="1"/>
    </row>
    <row r="22" spans="1:73" s="2039" customFormat="1" ht="12" customHeight="1">
      <c r="A22" s="2045"/>
      <c r="B22" s="663">
        <v>0.01</v>
      </c>
      <c r="C22" s="2307" t="s">
        <v>23</v>
      </c>
      <c r="D22" s="2307"/>
      <c r="E22" s="16">
        <f>IF(B22="","",IF(ISTEXT(B22),B22,(B22/B9)*K7))</f>
        <v>1.89E-2</v>
      </c>
      <c r="F22" s="292" t="s">
        <v>11</v>
      </c>
      <c r="G22" s="14">
        <f>IF(B22="","",E22/E9)</f>
        <v>0.01</v>
      </c>
      <c r="H22" s="7"/>
      <c r="I22" s="2307"/>
      <c r="J22" s="2307"/>
      <c r="K22" s="2307"/>
      <c r="L22" s="2307"/>
      <c r="M22" s="671"/>
      <c r="BR22" s="1"/>
      <c r="BS22" s="1"/>
      <c r="BT22" s="1"/>
      <c r="BU22" s="1"/>
    </row>
    <row r="23" spans="1:73" s="2039" customFormat="1" ht="12" customHeight="1">
      <c r="A23" s="2045"/>
      <c r="B23" s="663"/>
      <c r="C23" s="2307" t="s">
        <v>24</v>
      </c>
      <c r="D23" s="2307"/>
      <c r="E23" s="2307" t="str">
        <f>IF(B23="","",IF(ISTEXT(B23),B23,(B23/B9)*K7))</f>
        <v/>
      </c>
      <c r="F23" s="2307"/>
      <c r="G23" s="14" t="str">
        <f>IF(B23="","",E23/E9)</f>
        <v/>
      </c>
      <c r="H23" s="7"/>
      <c r="I23" s="2307"/>
      <c r="J23" s="2307"/>
      <c r="K23" s="2307"/>
      <c r="L23" s="2307"/>
      <c r="M23" s="671"/>
      <c r="BR23" s="1"/>
      <c r="BS23" s="1"/>
      <c r="BT23" s="1"/>
      <c r="BU23" s="1"/>
    </row>
    <row r="24" spans="1:73" s="2039" customFormat="1" ht="12" customHeight="1" thickBot="1">
      <c r="A24" s="2045"/>
      <c r="B24" s="679"/>
      <c r="C24" s="680"/>
      <c r="D24" s="680"/>
      <c r="E24" s="649"/>
      <c r="F24" s="649"/>
      <c r="G24" s="669"/>
      <c r="H24" s="680"/>
      <c r="I24" s="649"/>
      <c r="J24" s="649"/>
      <c r="K24" s="680"/>
      <c r="L24" s="649"/>
      <c r="M24" s="681"/>
      <c r="BR24" s="1"/>
      <c r="BS24" s="1"/>
      <c r="BT24" s="1"/>
      <c r="BU24" s="1"/>
    </row>
    <row r="25" spans="1:73" ht="47.25" customHeight="1" thickBot="1">
      <c r="V25" s="2039"/>
    </row>
    <row r="26" spans="1:73" s="2039" customFormat="1" ht="19.5" customHeight="1">
      <c r="B26" s="2056" t="s">
        <v>1863</v>
      </c>
      <c r="C26" s="2057"/>
      <c r="D26" s="2057"/>
      <c r="E26" s="2057"/>
      <c r="F26" s="2057"/>
      <c r="G26" s="2057"/>
      <c r="H26" s="2057"/>
      <c r="I26" s="2057"/>
      <c r="J26" s="2058" t="s">
        <v>294</v>
      </c>
      <c r="K26" s="2059">
        <v>2</v>
      </c>
      <c r="L26" s="2060" t="s">
        <v>299</v>
      </c>
      <c r="M26" s="2472" t="str">
        <f>ADDRESS(ROW(),COLUMN()-2,4)</f>
        <v>K26</v>
      </c>
      <c r="N26" s="2360" t="s">
        <v>1945</v>
      </c>
      <c r="P26" s="2377"/>
      <c r="Q26" s="2378"/>
      <c r="R26" s="589"/>
      <c r="S26" s="589"/>
      <c r="T26" s="2386" t="s">
        <v>1951</v>
      </c>
      <c r="U26" s="2387" t="str">
        <f>M26</f>
        <v>K26</v>
      </c>
      <c r="V26" s="589"/>
      <c r="W26" s="2379"/>
      <c r="BR26" s="1"/>
      <c r="BS26" s="1"/>
      <c r="BT26" s="1"/>
      <c r="BU26" s="1"/>
    </row>
    <row r="27" spans="1:73" s="2039" customFormat="1" ht="19.5" customHeight="1">
      <c r="B27" s="662"/>
      <c r="C27" s="7"/>
      <c r="D27" s="7"/>
      <c r="E27" s="7"/>
      <c r="F27" s="7"/>
      <c r="G27" s="7"/>
      <c r="H27" s="7"/>
      <c r="I27" s="7"/>
      <c r="J27" s="7"/>
      <c r="K27" s="102"/>
      <c r="L27" s="102"/>
      <c r="M27" s="2202"/>
      <c r="N27" s="2360" t="s">
        <v>1945</v>
      </c>
      <c r="P27" s="2380"/>
      <c r="Q27" s="102"/>
      <c r="R27" s="102"/>
      <c r="S27" s="102"/>
      <c r="T27" s="102"/>
      <c r="U27" s="102"/>
      <c r="V27" s="102"/>
      <c r="W27" s="2381"/>
      <c r="BR27" s="1"/>
      <c r="BS27" s="1"/>
      <c r="BT27" s="1"/>
      <c r="BU27" s="1"/>
    </row>
    <row r="28" spans="1:73" s="2039" customFormat="1" ht="19.5" customHeight="1">
      <c r="B28" s="663">
        <f>SUM(B32:B50)</f>
        <v>0.66500000000000004</v>
      </c>
      <c r="C28" s="3692" t="s">
        <v>13</v>
      </c>
      <c r="D28" s="7" t="s">
        <v>14</v>
      </c>
      <c r="E28" s="11">
        <f>E32+E35</f>
        <v>2</v>
      </c>
      <c r="F28" s="102"/>
      <c r="G28" s="12">
        <f>SUM(G32,G35)</f>
        <v>1</v>
      </c>
      <c r="H28" s="102"/>
      <c r="I28" s="102" t="s">
        <v>293</v>
      </c>
      <c r="J28" s="102"/>
      <c r="K28" s="102"/>
      <c r="L28" s="102"/>
      <c r="M28" s="2202"/>
      <c r="N28" s="2360" t="s">
        <v>1945</v>
      </c>
      <c r="P28" s="2382"/>
      <c r="Q28" s="2383" t="s">
        <v>998</v>
      </c>
      <c r="R28" s="102"/>
      <c r="S28" s="102"/>
      <c r="T28" s="102"/>
      <c r="U28" s="102"/>
      <c r="V28" s="102"/>
      <c r="W28" s="2381"/>
      <c r="BR28" s="1"/>
      <c r="BS28" s="1"/>
      <c r="BT28" s="1"/>
      <c r="BU28" s="1"/>
    </row>
    <row r="29" spans="1:73" s="2039" customFormat="1" ht="19.5" customHeight="1">
      <c r="B29" s="664"/>
      <c r="C29" s="3693"/>
      <c r="D29" s="7"/>
      <c r="E29" s="102"/>
      <c r="F29" s="11"/>
      <c r="G29" s="7"/>
      <c r="H29" s="7"/>
      <c r="I29" s="7"/>
      <c r="J29" s="7"/>
      <c r="K29" s="102"/>
      <c r="L29" s="102"/>
      <c r="M29" s="2202"/>
      <c r="N29" s="2360" t="s">
        <v>1945</v>
      </c>
      <c r="P29" s="2382"/>
      <c r="Q29" s="2383" t="s">
        <v>995</v>
      </c>
      <c r="R29" s="102"/>
      <c r="S29" s="102"/>
      <c r="T29" s="102"/>
      <c r="U29" s="102"/>
      <c r="V29" s="102"/>
      <c r="W29" s="2381"/>
      <c r="BR29" s="1"/>
      <c r="BS29" s="1"/>
      <c r="BT29" s="1"/>
      <c r="BU29" s="1"/>
    </row>
    <row r="30" spans="1:73" s="2039" customFormat="1" ht="23.25" customHeight="1">
      <c r="A30" s="2042"/>
      <c r="B30" s="2465"/>
      <c r="C30" s="474"/>
      <c r="D30" s="474"/>
      <c r="E30" s="474"/>
      <c r="F30" s="474"/>
      <c r="G30" s="582"/>
      <c r="H30" s="474"/>
      <c r="I30" s="474"/>
      <c r="J30" s="474"/>
      <c r="K30" s="589"/>
      <c r="L30" s="589"/>
      <c r="M30" s="2466"/>
      <c r="N30" s="2360" t="s">
        <v>1945</v>
      </c>
      <c r="P30" s="2382"/>
      <c r="Q30" s="244" t="s">
        <v>1872</v>
      </c>
      <c r="R30" s="102"/>
      <c r="S30" s="102"/>
      <c r="T30" s="102"/>
      <c r="U30" s="102"/>
      <c r="V30" s="102"/>
      <c r="W30" s="2381"/>
      <c r="BR30" s="1"/>
      <c r="BS30" s="1"/>
      <c r="BT30" s="1"/>
      <c r="BU30" s="1"/>
    </row>
    <row r="31" spans="1:73" s="2039" customFormat="1" ht="15.75">
      <c r="A31" s="2042" t="s">
        <v>997</v>
      </c>
      <c r="B31" s="663"/>
      <c r="C31" s="23" t="s">
        <v>1993</v>
      </c>
      <c r="D31" s="13"/>
      <c r="E31" s="581"/>
      <c r="F31" s="581"/>
      <c r="G31" s="14"/>
      <c r="H31" s="7"/>
      <c r="I31" s="7"/>
      <c r="J31" s="7"/>
      <c r="K31" s="102"/>
      <c r="L31" s="102"/>
      <c r="M31" s="2202"/>
      <c r="N31" s="2360" t="s">
        <v>1945</v>
      </c>
      <c r="P31" s="2382"/>
      <c r="Q31" s="244" t="s">
        <v>1873</v>
      </c>
      <c r="R31" s="102"/>
      <c r="S31" s="102"/>
      <c r="T31" s="102"/>
      <c r="U31" s="102"/>
      <c r="V31" s="102"/>
      <c r="W31" s="2381"/>
      <c r="BR31" s="1"/>
      <c r="BS31" s="1"/>
      <c r="BT31" s="1"/>
      <c r="BU31" s="1"/>
    </row>
    <row r="32" spans="1:73" s="2039" customFormat="1" ht="12" customHeight="1">
      <c r="A32" s="2044"/>
      <c r="B32" s="663">
        <v>0.4</v>
      </c>
      <c r="C32" s="2445" t="s">
        <v>1995</v>
      </c>
      <c r="D32" s="2445"/>
      <c r="E32" s="16">
        <f>IF(B32="","",IF(ISTEXT(B32),B32,(B32/B28)*K26))</f>
        <v>1.2030075187969924</v>
      </c>
      <c r="F32" s="2209" t="s">
        <v>11</v>
      </c>
      <c r="G32" s="583">
        <f>E32/E28</f>
        <v>0.60150375939849621</v>
      </c>
      <c r="H32" s="7"/>
      <c r="I32" s="2445" t="s">
        <v>440</v>
      </c>
      <c r="J32" s="7"/>
      <c r="K32" s="102"/>
      <c r="L32" s="102"/>
      <c r="M32" s="2202"/>
      <c r="N32" s="2360" t="s">
        <v>1945</v>
      </c>
      <c r="P32" s="2384"/>
      <c r="Q32" s="2280"/>
      <c r="R32" s="2280"/>
      <c r="S32" s="2280"/>
      <c r="T32" s="2280"/>
      <c r="U32" s="2280"/>
      <c r="V32" s="2280"/>
      <c r="W32" s="2385"/>
      <c r="BR32" s="1"/>
      <c r="BS32" s="1"/>
      <c r="BT32" s="1"/>
      <c r="BU32" s="1"/>
    </row>
    <row r="33" spans="1:73" s="2039" customFormat="1" ht="12" customHeight="1">
      <c r="A33" s="2045"/>
      <c r="B33" s="663"/>
      <c r="C33" s="13"/>
      <c r="D33" s="13"/>
      <c r="E33" s="16"/>
      <c r="F33" s="16"/>
      <c r="G33" s="19"/>
      <c r="H33" s="7"/>
      <c r="I33" s="2445"/>
      <c r="J33" s="7"/>
      <c r="K33" s="102"/>
      <c r="L33" s="102"/>
      <c r="M33" s="2202"/>
      <c r="N33" s="2360" t="s">
        <v>1945</v>
      </c>
      <c r="BR33" s="1"/>
      <c r="BS33" s="1"/>
      <c r="BT33" s="1"/>
      <c r="BU33" s="1"/>
    </row>
    <row r="34" spans="1:73" s="2039" customFormat="1" ht="12" customHeight="1">
      <c r="A34" s="2045"/>
      <c r="B34" s="2467"/>
      <c r="C34" s="580"/>
      <c r="D34" s="580"/>
      <c r="E34" s="429"/>
      <c r="F34" s="429"/>
      <c r="G34" s="579"/>
      <c r="H34" s="474"/>
      <c r="I34" s="428"/>
      <c r="J34" s="474"/>
      <c r="K34" s="589"/>
      <c r="L34" s="589"/>
      <c r="M34" s="2466"/>
      <c r="O34" s="2586" t="s">
        <v>2139</v>
      </c>
      <c r="P34" s="2586"/>
      <c r="Q34" s="2586"/>
      <c r="R34" s="2586"/>
      <c r="BR34" s="1"/>
      <c r="BS34" s="1"/>
      <c r="BT34" s="1"/>
      <c r="BU34" s="1"/>
    </row>
    <row r="35" spans="1:73" s="2039" customFormat="1" ht="12" customHeight="1">
      <c r="A35" s="2045"/>
      <c r="B35" s="663"/>
      <c r="C35" s="23" t="s">
        <v>1994</v>
      </c>
      <c r="D35" s="13"/>
      <c r="E35" s="16">
        <f>SUM(E37:E51)</f>
        <v>0.79699248120300747</v>
      </c>
      <c r="F35" s="2209" t="s">
        <v>11</v>
      </c>
      <c r="G35" s="583">
        <f>E35/E28</f>
        <v>0.39849624060150374</v>
      </c>
      <c r="H35" s="7"/>
      <c r="I35" s="2445" t="s">
        <v>440</v>
      </c>
      <c r="J35" s="7"/>
      <c r="K35" s="102"/>
      <c r="L35" s="102"/>
      <c r="M35" s="2202"/>
      <c r="O35" s="2586" t="s">
        <v>2139</v>
      </c>
      <c r="P35" s="2586"/>
      <c r="Q35" s="2586"/>
      <c r="R35" s="2586"/>
      <c r="BR35" s="1"/>
      <c r="BS35" s="1"/>
      <c r="BT35" s="1"/>
      <c r="BU35" s="1"/>
    </row>
    <row r="36" spans="1:73" s="2039" customFormat="1" ht="12" customHeight="1">
      <c r="A36" s="2045"/>
      <c r="B36" s="663"/>
      <c r="C36" s="17" t="s">
        <v>1017</v>
      </c>
      <c r="D36" s="17"/>
      <c r="E36" s="16"/>
      <c r="F36" s="2210"/>
      <c r="G36" s="14"/>
      <c r="H36" s="7"/>
      <c r="I36" s="7"/>
      <c r="J36" s="7"/>
      <c r="K36" s="102"/>
      <c r="L36" s="102"/>
      <c r="M36" s="2202"/>
      <c r="O36" s="2586" t="s">
        <v>2139</v>
      </c>
      <c r="P36" s="2586"/>
      <c r="Q36" s="2586"/>
      <c r="R36" s="2586"/>
      <c r="BR36" s="1"/>
      <c r="BS36" s="1"/>
      <c r="BT36" s="1"/>
      <c r="BU36" s="1"/>
    </row>
    <row r="37" spans="1:73" s="2039" customFormat="1" ht="12" customHeight="1">
      <c r="A37" s="2045"/>
      <c r="B37" s="663">
        <v>0.26500000000000001</v>
      </c>
      <c r="C37" s="2445" t="s">
        <v>19</v>
      </c>
      <c r="D37" s="2445"/>
      <c r="E37" s="16">
        <f>IF(B37="","",IF(ISTEXT(B37),B37,(B37/B28)*K26))</f>
        <v>0.79699248120300747</v>
      </c>
      <c r="F37" s="2209" t="s">
        <v>11</v>
      </c>
      <c r="G37" s="14">
        <f>IF(B37="","",E37/E28)</f>
        <v>0.39849624060150374</v>
      </c>
      <c r="H37" s="20" t="s">
        <v>32</v>
      </c>
      <c r="I37" s="2445"/>
      <c r="J37" s="2445"/>
      <c r="K37" s="2445"/>
      <c r="L37" s="2445"/>
      <c r="M37" s="2446"/>
      <c r="O37" s="2586" t="s">
        <v>2139</v>
      </c>
      <c r="P37" s="2586"/>
      <c r="Q37" s="2586"/>
      <c r="R37" s="2586"/>
      <c r="BR37" s="1"/>
      <c r="BS37" s="1"/>
      <c r="BT37" s="1"/>
      <c r="BU37" s="1"/>
    </row>
    <row r="38" spans="1:73" s="2039" customFormat="1" ht="12" customHeight="1">
      <c r="A38" s="2045"/>
      <c r="B38" s="663"/>
      <c r="C38" s="2445"/>
      <c r="D38" s="2445"/>
      <c r="E38" s="16" t="str">
        <f>IF(B38="","",IF(ISTEXT(B38),B38,(B38/B28)*K26))</f>
        <v/>
      </c>
      <c r="F38" s="2209"/>
      <c r="G38" s="14" t="str">
        <f>IF(B38="","",E38/E28)</f>
        <v/>
      </c>
      <c r="H38" s="20" t="s">
        <v>42</v>
      </c>
      <c r="I38" s="2445"/>
      <c r="J38" s="2445"/>
      <c r="K38" s="2445"/>
      <c r="L38" s="2445"/>
      <c r="M38" s="2446"/>
      <c r="O38" s="2588" t="s">
        <v>2140</v>
      </c>
      <c r="P38" s="2587"/>
      <c r="Q38" s="2045"/>
      <c r="BR38" s="1"/>
      <c r="BS38" s="1"/>
      <c r="BT38" s="1"/>
      <c r="BU38" s="1"/>
    </row>
    <row r="39" spans="1:73" s="2039" customFormat="1" ht="12" customHeight="1">
      <c r="A39" s="2045"/>
      <c r="B39" s="663"/>
      <c r="C39" s="2445"/>
      <c r="D39" s="2445"/>
      <c r="E39" s="16" t="str">
        <f>IF(B39="","",IF(ISTEXT(B39),B39,(B39/B28)*K26))</f>
        <v/>
      </c>
      <c r="F39" s="2209"/>
      <c r="G39" s="14" t="str">
        <f>IF(B39="","",E39/E28)</f>
        <v/>
      </c>
      <c r="H39" s="20" t="s">
        <v>52</v>
      </c>
      <c r="I39" s="2445"/>
      <c r="J39" s="2445"/>
      <c r="K39" s="2445"/>
      <c r="L39" s="2445"/>
      <c r="M39" s="2446"/>
      <c r="O39" s="2588" t="s">
        <v>2140</v>
      </c>
      <c r="P39" s="2587"/>
      <c r="Q39" s="2045"/>
      <c r="BR39" s="1"/>
      <c r="BS39" s="1"/>
      <c r="BT39" s="1"/>
      <c r="BU39" s="1"/>
    </row>
    <row r="40" spans="1:73" s="2039" customFormat="1" ht="12" customHeight="1">
      <c r="A40" s="2045"/>
      <c r="B40" s="663"/>
      <c r="C40" s="2445"/>
      <c r="D40" s="2445"/>
      <c r="E40" s="16" t="str">
        <f>IF(B40="","",IF(ISTEXT(B40),B40,(B40/B28)*K26))</f>
        <v/>
      </c>
      <c r="F40" s="2209"/>
      <c r="G40" s="14" t="str">
        <f>IF(B40="","",E40/E28)</f>
        <v/>
      </c>
      <c r="H40" s="20" t="s">
        <v>61</v>
      </c>
      <c r="I40" s="2445"/>
      <c r="J40" s="2445"/>
      <c r="K40" s="2445"/>
      <c r="L40" s="2445"/>
      <c r="M40" s="2446"/>
      <c r="O40" s="2588" t="s">
        <v>2140</v>
      </c>
      <c r="P40" s="2587"/>
      <c r="Q40" s="2045"/>
      <c r="BR40" s="1"/>
      <c r="BS40" s="1"/>
      <c r="BT40" s="1"/>
      <c r="BU40" s="1"/>
    </row>
    <row r="41" spans="1:73" s="2039" customFormat="1" ht="12" customHeight="1">
      <c r="A41" s="2045"/>
      <c r="B41" s="663"/>
      <c r="C41" s="2445"/>
      <c r="D41" s="2445"/>
      <c r="E41" s="16" t="str">
        <f>IF(B41="","",IF(ISTEXT(B41),B41,(B41/B28)*K26))</f>
        <v/>
      </c>
      <c r="F41" s="2209"/>
      <c r="G41" s="14" t="str">
        <f>IF(B41="","",E41/E28)</f>
        <v/>
      </c>
      <c r="H41" s="20" t="s">
        <v>69</v>
      </c>
      <c r="I41" s="2445"/>
      <c r="J41" s="2445"/>
      <c r="K41" s="2445"/>
      <c r="L41" s="2445"/>
      <c r="M41" s="2446"/>
      <c r="O41" s="2588" t="s">
        <v>2140</v>
      </c>
      <c r="P41" s="2587"/>
      <c r="Q41" s="2045"/>
      <c r="BR41" s="1"/>
      <c r="BS41" s="1"/>
      <c r="BT41" s="1"/>
      <c r="BU41" s="1"/>
    </row>
    <row r="42" spans="1:73" s="2039" customFormat="1" ht="12" customHeight="1">
      <c r="A42" s="2045"/>
      <c r="B42" s="663"/>
      <c r="C42" s="2445"/>
      <c r="D42" s="2445"/>
      <c r="E42" s="16" t="str">
        <f>IF(B42="","",IF(ISTEXT(B42),B42,(B42/B28)*K26))</f>
        <v/>
      </c>
      <c r="F42" s="2209"/>
      <c r="G42" s="14" t="str">
        <f>IF(B42="","",E42/E28)</f>
        <v/>
      </c>
      <c r="H42" s="20" t="s">
        <v>78</v>
      </c>
      <c r="I42" s="2445"/>
      <c r="J42" s="2445"/>
      <c r="K42" s="2445"/>
      <c r="L42" s="2445"/>
      <c r="M42" s="2446"/>
      <c r="O42" s="2588" t="s">
        <v>2140</v>
      </c>
      <c r="P42" s="2587"/>
      <c r="Q42" s="2045"/>
      <c r="BR42" s="1"/>
      <c r="BS42" s="1"/>
      <c r="BT42" s="1"/>
      <c r="BU42" s="1"/>
    </row>
    <row r="43" spans="1:73" s="2039" customFormat="1" ht="12" customHeight="1">
      <c r="A43" s="2045"/>
      <c r="B43" s="663"/>
      <c r="C43" s="2445"/>
      <c r="D43" s="2445"/>
      <c r="E43" s="16" t="str">
        <f>IF(B43="","",IF(ISTEXT(B43),B43,(B43/B28)*K26))</f>
        <v/>
      </c>
      <c r="F43" s="2209"/>
      <c r="G43" s="14" t="str">
        <f>IF(B43="","",E43/E28)</f>
        <v/>
      </c>
      <c r="H43" s="20" t="s">
        <v>86</v>
      </c>
      <c r="I43" s="2445"/>
      <c r="J43" s="2445"/>
      <c r="K43" s="2445"/>
      <c r="L43" s="2445"/>
      <c r="M43" s="2446"/>
      <c r="O43" s="2588" t="s">
        <v>2140</v>
      </c>
      <c r="P43" s="2587"/>
      <c r="Q43" s="2045"/>
      <c r="BR43" s="1"/>
      <c r="BS43" s="1"/>
      <c r="BT43" s="1"/>
      <c r="BU43" s="1"/>
    </row>
    <row r="44" spans="1:73" s="2039" customFormat="1" ht="12" customHeight="1">
      <c r="A44" s="2045"/>
      <c r="B44" s="663"/>
      <c r="C44" s="2445"/>
      <c r="D44" s="2445"/>
      <c r="E44" s="16" t="str">
        <f>IF(B44="","",IF(ISTEXT(B44),B44,(B44/B28)*K26))</f>
        <v/>
      </c>
      <c r="F44" s="2209"/>
      <c r="G44" s="14" t="str">
        <f>IF(B44="","",E44/E28)</f>
        <v/>
      </c>
      <c r="H44" s="20" t="s">
        <v>96</v>
      </c>
      <c r="I44" s="2445"/>
      <c r="J44" s="2445"/>
      <c r="K44" s="2445"/>
      <c r="L44" s="2445"/>
      <c r="M44" s="2446"/>
      <c r="O44" s="2588" t="s">
        <v>2140</v>
      </c>
      <c r="P44" s="2587"/>
      <c r="Q44" s="2045"/>
      <c r="BR44" s="1"/>
      <c r="BS44" s="1"/>
      <c r="BT44" s="1"/>
      <c r="BU44" s="1"/>
    </row>
    <row r="45" spans="1:73" s="2039" customFormat="1" ht="12" customHeight="1">
      <c r="A45" s="2045"/>
      <c r="B45" s="663"/>
      <c r="C45" s="2445"/>
      <c r="D45" s="2445"/>
      <c r="E45" s="16" t="str">
        <f>IF(B45="","",IF(ISTEXT(B45),B45,(B45/B28)*K26))</f>
        <v/>
      </c>
      <c r="F45" s="2209"/>
      <c r="G45" s="14" t="str">
        <f>IF(B45="","",E45/E28)</f>
        <v/>
      </c>
      <c r="H45" s="20" t="s">
        <v>166</v>
      </c>
      <c r="I45" s="2445"/>
      <c r="J45" s="2445"/>
      <c r="K45" s="2445"/>
      <c r="L45" s="2445"/>
      <c r="M45" s="2446"/>
      <c r="O45" s="2588" t="s">
        <v>2140</v>
      </c>
      <c r="P45" s="2587"/>
      <c r="Q45" s="2045"/>
      <c r="BR45" s="1"/>
      <c r="BS45" s="1"/>
      <c r="BT45" s="1"/>
      <c r="BU45" s="1"/>
    </row>
    <row r="46" spans="1:73" s="2039" customFormat="1" ht="12" customHeight="1">
      <c r="A46" s="2045"/>
      <c r="B46" s="663"/>
      <c r="C46" s="2445"/>
      <c r="D46" s="2445"/>
      <c r="E46" s="16" t="str">
        <f>IF(B46="","",IF(ISTEXT(B46),B46,(B46/B28)*K26))</f>
        <v/>
      </c>
      <c r="F46" s="2209"/>
      <c r="G46" s="14" t="str">
        <f>IF(B46="","",E46/E28)</f>
        <v/>
      </c>
      <c r="H46" s="20" t="s">
        <v>174</v>
      </c>
      <c r="I46" s="2445"/>
      <c r="J46" s="2445"/>
      <c r="K46" s="2445"/>
      <c r="L46" s="2445"/>
      <c r="M46" s="2446"/>
      <c r="O46" s="2588" t="s">
        <v>2140</v>
      </c>
      <c r="P46" s="2587"/>
      <c r="Q46" s="2045"/>
      <c r="BR46" s="1"/>
      <c r="BS46" s="1"/>
      <c r="BT46" s="1"/>
      <c r="BU46" s="1"/>
    </row>
    <row r="47" spans="1:73" s="2039" customFormat="1" ht="12" customHeight="1">
      <c r="A47" s="2045"/>
      <c r="B47" s="663"/>
      <c r="C47" s="2445"/>
      <c r="D47" s="2445"/>
      <c r="E47" s="16" t="str">
        <f>IF(B47="","",IF(ISTEXT(B47),B47,(B47/B28)*K26))</f>
        <v/>
      </c>
      <c r="F47" s="2209"/>
      <c r="G47" s="14" t="str">
        <f>IF(B47="","",E47/E28)</f>
        <v/>
      </c>
      <c r="H47" s="20" t="s">
        <v>182</v>
      </c>
      <c r="I47" s="2445"/>
      <c r="J47" s="2445"/>
      <c r="K47" s="2445"/>
      <c r="L47" s="2445"/>
      <c r="M47" s="2446"/>
      <c r="O47" s="2588" t="s">
        <v>2140</v>
      </c>
      <c r="P47" s="2587"/>
      <c r="Q47" s="2045"/>
      <c r="BR47" s="1"/>
      <c r="BS47" s="1"/>
      <c r="BT47" s="1"/>
      <c r="BU47" s="1"/>
    </row>
    <row r="48" spans="1:73" s="2039" customFormat="1" ht="12" customHeight="1">
      <c r="A48" s="2045"/>
      <c r="B48" s="663"/>
      <c r="C48" s="2445"/>
      <c r="D48" s="2445"/>
      <c r="E48" s="16" t="str">
        <f>IF(B48="","",IF(ISTEXT(B48),B48,(B48/B28)*K26))</f>
        <v/>
      </c>
      <c r="F48" s="2209"/>
      <c r="G48" s="14" t="str">
        <f>IF(B48="","",E48/E28)</f>
        <v/>
      </c>
      <c r="H48" s="20" t="s">
        <v>202</v>
      </c>
      <c r="I48" s="2445"/>
      <c r="J48" s="2445"/>
      <c r="K48" s="2445"/>
      <c r="L48" s="2445"/>
      <c r="M48" s="2446"/>
      <c r="O48" s="2588" t="s">
        <v>2140</v>
      </c>
      <c r="P48" s="2587"/>
      <c r="Q48" s="2045"/>
      <c r="BR48" s="1"/>
      <c r="BS48" s="1"/>
      <c r="BT48" s="1"/>
      <c r="BU48" s="1"/>
    </row>
    <row r="49" spans="1:73" s="2039" customFormat="1" ht="12" customHeight="1">
      <c r="A49" s="2045"/>
      <c r="B49" s="663"/>
      <c r="C49" s="2445"/>
      <c r="D49" s="2445"/>
      <c r="E49" s="16" t="str">
        <f>IF(B49="","",IF(ISTEXT(B49),B49,(B49/B28)*K26))</f>
        <v/>
      </c>
      <c r="F49" s="2209"/>
      <c r="G49" s="14" t="str">
        <f>IF(B49="","",E49/E28)</f>
        <v/>
      </c>
      <c r="H49" s="20" t="s">
        <v>215</v>
      </c>
      <c r="I49" s="2445"/>
      <c r="J49" s="2445"/>
      <c r="K49" s="2445"/>
      <c r="L49" s="2445"/>
      <c r="M49" s="2446"/>
      <c r="O49" s="2588" t="s">
        <v>2140</v>
      </c>
      <c r="P49" s="2587"/>
      <c r="Q49" s="2045"/>
      <c r="BR49" s="1"/>
      <c r="BS49" s="1"/>
      <c r="BT49" s="1"/>
      <c r="BU49" s="1"/>
    </row>
    <row r="50" spans="1:73" s="2039" customFormat="1" ht="12" customHeight="1">
      <c r="A50" s="2045"/>
      <c r="B50" s="663"/>
      <c r="C50" s="2445"/>
      <c r="D50" s="2445"/>
      <c r="E50" s="16" t="str">
        <f>IF(B50="","",IF(ISTEXT(B50),B50,(B50/B28)*K26))</f>
        <v/>
      </c>
      <c r="F50" s="2209"/>
      <c r="G50" s="14" t="str">
        <f>IF(B50="","",E50/E28)</f>
        <v/>
      </c>
      <c r="H50" s="20" t="s">
        <v>221</v>
      </c>
      <c r="I50" s="2445"/>
      <c r="J50" s="2445"/>
      <c r="K50" s="2445"/>
      <c r="L50" s="2445"/>
      <c r="M50" s="2446"/>
      <c r="O50" s="2588" t="s">
        <v>2140</v>
      </c>
      <c r="P50" s="2587"/>
      <c r="Q50" s="2045"/>
      <c r="BR50" s="1"/>
      <c r="BS50" s="1"/>
      <c r="BT50" s="1"/>
      <c r="BU50" s="1"/>
    </row>
    <row r="51" spans="1:73" s="2039" customFormat="1" ht="12" customHeight="1">
      <c r="A51" s="2045"/>
      <c r="B51" s="663"/>
      <c r="C51" s="2445"/>
      <c r="D51" s="2445"/>
      <c r="E51" s="16" t="str">
        <f>IF(B51="","",IF(ISTEXT(B51),B51,(B51/B28)*K26))</f>
        <v/>
      </c>
      <c r="F51" s="2209"/>
      <c r="G51" s="14" t="str">
        <f>IF(B51="","",E51/E28)</f>
        <v/>
      </c>
      <c r="H51" s="20" t="s">
        <v>226</v>
      </c>
      <c r="I51" s="2445"/>
      <c r="J51" s="2445"/>
      <c r="K51" s="2445"/>
      <c r="L51" s="2445"/>
      <c r="M51" s="2446"/>
      <c r="O51" s="2586" t="s">
        <v>2139</v>
      </c>
      <c r="P51" s="2586"/>
      <c r="Q51" s="2586"/>
      <c r="R51" s="2586"/>
      <c r="BR51" s="1"/>
      <c r="BS51" s="1"/>
      <c r="BT51" s="1"/>
      <c r="BU51" s="1"/>
    </row>
    <row r="52" spans="1:73" s="2039" customFormat="1" ht="12" customHeight="1" thickBot="1">
      <c r="A52" s="2045"/>
      <c r="B52" s="2245"/>
      <c r="C52" s="2247"/>
      <c r="D52" s="2247"/>
      <c r="E52" s="2468" t="str">
        <f>IF(B52="","",IF(ISTEXT(B52),B52,(B52/B28)*K26))</f>
        <v/>
      </c>
      <c r="F52" s="2469"/>
      <c r="G52" s="2470" t="str">
        <f t="shared" ref="G52" si="0">IF(B52="","",E52/E42)</f>
        <v/>
      </c>
      <c r="H52" s="2471"/>
      <c r="I52" s="2247"/>
      <c r="J52" s="2247"/>
      <c r="K52" s="2247"/>
      <c r="L52" s="2247"/>
      <c r="M52" s="2251"/>
      <c r="O52" s="2586" t="s">
        <v>2139</v>
      </c>
      <c r="P52" s="2586"/>
      <c r="Q52" s="2586"/>
      <c r="R52" s="2586"/>
      <c r="BR52" s="1"/>
      <c r="BS52" s="1"/>
      <c r="BT52" s="1"/>
      <c r="BU52" s="1"/>
    </row>
    <row r="53" spans="1:73">
      <c r="O53" s="20"/>
    </row>
  </sheetData>
  <mergeCells count="5">
    <mergeCell ref="B3:M3"/>
    <mergeCell ref="B4:M4"/>
    <mergeCell ref="B5:M5"/>
    <mergeCell ref="C28:C29"/>
    <mergeCell ref="C9:C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D022E-0A45-4688-BDA1-B275B0495C35}">
  <dimension ref="A1:BN404"/>
  <sheetViews>
    <sheetView zoomScaleNormal="100" workbookViewId="0">
      <selection activeCell="Q297" sqref="Q297:U334"/>
    </sheetView>
  </sheetViews>
  <sheetFormatPr baseColWidth="10" defaultColWidth="10.28515625" defaultRowHeight="12.75"/>
  <cols>
    <col min="1" max="1" width="2.28515625" style="2039" customWidth="1"/>
    <col min="2" max="2" width="5.7109375" style="2039" customWidth="1"/>
    <col min="3" max="3" width="4.7109375" style="2039" customWidth="1"/>
    <col min="4" max="4" width="24.85546875" style="2039" customWidth="1"/>
    <col min="5" max="5" width="4.140625" style="2039" customWidth="1"/>
    <col min="6" max="6" width="7.7109375" style="2039" customWidth="1"/>
    <col min="7" max="7" width="8.5703125" style="2039" customWidth="1"/>
    <col min="8" max="8" width="6.28515625" style="2039" customWidth="1"/>
    <col min="9" max="9" width="8.5703125" style="2039" customWidth="1"/>
    <col min="10" max="10" width="9" style="2039" customWidth="1"/>
    <col min="11" max="11" width="21.7109375" style="2039" customWidth="1"/>
    <col min="12" max="12" width="16.5703125" style="2039" customWidth="1"/>
    <col min="13" max="13" width="6.85546875" style="2039" customWidth="1"/>
    <col min="14" max="14" width="12.5703125" style="2039" customWidth="1"/>
    <col min="15" max="15" width="1.7109375" style="2039" customWidth="1"/>
    <col min="16" max="16" width="10.28515625" style="2039"/>
    <col min="17" max="17" width="3.140625" style="2039" customWidth="1"/>
    <col min="18" max="31" width="10.28515625" style="2039"/>
    <col min="32" max="32" width="4.28515625" style="2039" customWidth="1"/>
    <col min="33" max="33" width="10.28515625" style="2039"/>
    <col min="34" max="34" width="4.42578125" style="2039" customWidth="1"/>
    <col min="35" max="47" width="10.28515625" style="2039"/>
    <col min="48" max="48" width="23.85546875" style="2039" customWidth="1"/>
    <col min="49" max="49" width="5.28515625" style="2039" customWidth="1"/>
    <col min="50" max="50" width="10.28515625" style="2039"/>
    <col min="51" max="51" width="4.85546875" style="2039" customWidth="1"/>
    <col min="52" max="16384" width="10.28515625" style="2039"/>
  </cols>
  <sheetData>
    <row r="1" spans="1:15" ht="13.5" thickBot="1"/>
    <row r="2" spans="1:15" ht="28.5" customHeight="1">
      <c r="B2" s="3718" t="s">
        <v>1976</v>
      </c>
      <c r="C2" s="3719"/>
      <c r="D2" s="3719"/>
      <c r="E2" s="3719"/>
      <c r="F2" s="3719"/>
      <c r="G2" s="3719"/>
      <c r="H2" s="3719"/>
      <c r="I2" s="3719"/>
      <c r="J2" s="3719"/>
      <c r="K2" s="3719"/>
      <c r="L2" s="3719"/>
      <c r="M2" s="3719"/>
      <c r="N2" s="3720"/>
    </row>
    <row r="3" spans="1:15" ht="28.5" customHeight="1">
      <c r="B3" s="3721"/>
      <c r="C3" s="3722"/>
      <c r="D3" s="3722"/>
      <c r="E3" s="3722"/>
      <c r="F3" s="3722"/>
      <c r="G3" s="3722"/>
      <c r="H3" s="3722"/>
      <c r="I3" s="3722"/>
      <c r="J3" s="3722"/>
      <c r="K3" s="3722"/>
      <c r="L3" s="3722"/>
      <c r="M3" s="3722"/>
      <c r="N3" s="3723"/>
    </row>
    <row r="4" spans="1:15" ht="28.5" customHeight="1">
      <c r="B4" s="2436" t="s">
        <v>1962</v>
      </c>
      <c r="C4" s="2437"/>
      <c r="D4" s="2437"/>
      <c r="E4" s="2437"/>
      <c r="F4" s="2437"/>
      <c r="G4" s="2437"/>
      <c r="H4" s="2437"/>
      <c r="I4" s="2437"/>
      <c r="J4" s="2437"/>
      <c r="K4" s="2437"/>
      <c r="L4" s="2437"/>
      <c r="M4" s="2438" t="s">
        <v>1936</v>
      </c>
      <c r="N4" s="2439">
        <f>N17</f>
        <v>17</v>
      </c>
    </row>
    <row r="5" spans="1:15" ht="28.5" customHeight="1">
      <c r="B5" s="2436" t="s">
        <v>1977</v>
      </c>
      <c r="C5" s="2437"/>
      <c r="D5" s="2437"/>
      <c r="E5" s="2437"/>
      <c r="F5" s="2437"/>
      <c r="G5" s="2437"/>
      <c r="H5" s="2437"/>
      <c r="I5" s="2437"/>
      <c r="J5" s="2437"/>
      <c r="K5" s="2437"/>
      <c r="L5" s="2437"/>
      <c r="M5" s="2438" t="s">
        <v>1936</v>
      </c>
      <c r="N5" s="2439">
        <f>N176</f>
        <v>176</v>
      </c>
    </row>
    <row r="6" spans="1:15" ht="28.5" customHeight="1">
      <c r="B6" s="2436"/>
      <c r="C6" s="2437"/>
      <c r="D6" s="2452"/>
      <c r="E6" s="2453"/>
      <c r="F6" s="2438" t="s">
        <v>1992</v>
      </c>
      <c r="G6" s="2454" t="str">
        <f>Q179</f>
        <v>Q179</v>
      </c>
      <c r="H6" s="2454"/>
      <c r="I6" s="2454" t="str">
        <f>AH179</f>
        <v>AH179</v>
      </c>
      <c r="J6" s="2454"/>
      <c r="K6" s="2455" t="str">
        <f>AY179</f>
        <v>AY179</v>
      </c>
      <c r="L6" s="2454"/>
      <c r="M6" s="2438"/>
      <c r="N6" s="2439"/>
    </row>
    <row r="7" spans="1:15" ht="28.5" customHeight="1">
      <c r="B7" s="2436" t="s">
        <v>1974</v>
      </c>
      <c r="C7" s="2437"/>
      <c r="D7" s="2437"/>
      <c r="E7" s="2437"/>
      <c r="F7" s="2437"/>
      <c r="G7" s="2437"/>
      <c r="H7" s="2437"/>
      <c r="I7" s="2437"/>
      <c r="J7" s="2437"/>
      <c r="K7" s="2437"/>
      <c r="L7" s="2437"/>
      <c r="M7" s="2438" t="s">
        <v>1936</v>
      </c>
      <c r="N7" s="2439">
        <f>N265</f>
        <v>265</v>
      </c>
    </row>
    <row r="8" spans="1:15" ht="28.5" customHeight="1">
      <c r="B8" s="2436" t="s">
        <v>1968</v>
      </c>
      <c r="C8" s="2437"/>
      <c r="D8" s="2437"/>
      <c r="E8" s="2437"/>
      <c r="F8" s="2437"/>
      <c r="G8" s="2437"/>
      <c r="H8" s="2437"/>
      <c r="I8" s="2437"/>
      <c r="J8" s="2437"/>
      <c r="K8" s="2437"/>
      <c r="L8" s="2437"/>
      <c r="M8" s="2438" t="s">
        <v>1936</v>
      </c>
      <c r="N8" s="2439">
        <f>N346</f>
        <v>346</v>
      </c>
    </row>
    <row r="9" spans="1:15" ht="28.5" customHeight="1">
      <c r="B9" s="2436"/>
      <c r="C9" s="2437"/>
      <c r="D9" s="2452"/>
      <c r="E9" s="2453"/>
      <c r="F9" s="2438" t="s">
        <v>1992</v>
      </c>
      <c r="G9" s="2454" t="str">
        <f>Q346</f>
        <v>Q346</v>
      </c>
      <c r="H9" s="2454"/>
      <c r="I9" s="2454" t="str">
        <f>AH346</f>
        <v>AH346</v>
      </c>
      <c r="J9" s="2454"/>
      <c r="K9" s="2455"/>
      <c r="L9" s="2454"/>
      <c r="M9" s="2438"/>
      <c r="N9" s="2439"/>
    </row>
    <row r="10" spans="1:15" ht="28.5" customHeight="1" thickBot="1">
      <c r="B10" s="2440"/>
      <c r="C10" s="2441"/>
      <c r="D10" s="2441"/>
      <c r="E10" s="2441"/>
      <c r="F10" s="2441"/>
      <c r="G10" s="2441"/>
      <c r="H10" s="2441"/>
      <c r="I10" s="2441"/>
      <c r="J10" s="2441"/>
      <c r="K10" s="2441"/>
      <c r="L10" s="2441"/>
      <c r="M10" s="2441"/>
      <c r="N10" s="2442"/>
    </row>
    <row r="11" spans="1:15" ht="13.5" thickBot="1"/>
    <row r="12" spans="1:15" ht="28.5" customHeight="1">
      <c r="B12" s="3515" t="s">
        <v>1924</v>
      </c>
      <c r="C12" s="3516"/>
      <c r="D12" s="3516"/>
      <c r="E12" s="3516"/>
      <c r="F12" s="3516"/>
      <c r="G12" s="3516"/>
      <c r="H12" s="3516"/>
      <c r="I12" s="3516"/>
      <c r="J12" s="3516"/>
      <c r="K12" s="3516"/>
      <c r="L12" s="3516"/>
      <c r="M12" s="3516"/>
      <c r="N12" s="3517"/>
    </row>
    <row r="13" spans="1:15" ht="28.5" customHeight="1">
      <c r="B13" s="3465" t="s">
        <v>1925</v>
      </c>
      <c r="C13" s="3466"/>
      <c r="D13" s="3466"/>
      <c r="E13" s="3466"/>
      <c r="F13" s="3466"/>
      <c r="G13" s="3466"/>
      <c r="H13" s="3466"/>
      <c r="I13" s="3466"/>
      <c r="J13" s="3466"/>
      <c r="K13" s="3466"/>
      <c r="L13" s="3466"/>
      <c r="M13" s="3466"/>
      <c r="N13" s="3467"/>
    </row>
    <row r="14" spans="1:15" ht="28.5" customHeight="1">
      <c r="B14" s="3465" t="s">
        <v>1926</v>
      </c>
      <c r="C14" s="3466"/>
      <c r="D14" s="3466"/>
      <c r="E14" s="3466"/>
      <c r="F14" s="3466"/>
      <c r="G14" s="3466"/>
      <c r="H14" s="3466"/>
      <c r="I14" s="3466"/>
      <c r="J14" s="3466"/>
      <c r="K14" s="3466"/>
      <c r="L14" s="3466"/>
      <c r="M14" s="3466"/>
      <c r="N14" s="3467"/>
    </row>
    <row r="15" spans="1:15" ht="28.5" customHeight="1" thickBot="1">
      <c r="B15" s="3529" t="s">
        <v>348</v>
      </c>
      <c r="C15" s="3530"/>
      <c r="D15" s="3530"/>
      <c r="E15" s="3530"/>
      <c r="F15" s="3530"/>
      <c r="G15" s="3530"/>
      <c r="H15" s="3530"/>
      <c r="I15" s="3530"/>
      <c r="J15" s="3530"/>
      <c r="K15" s="3530"/>
      <c r="L15" s="3530"/>
      <c r="M15" s="3530"/>
      <c r="N15" s="3531"/>
    </row>
    <row r="16" spans="1:15" ht="12" customHeight="1">
      <c r="A16" s="2045"/>
      <c r="B16" s="10"/>
      <c r="C16" s="46"/>
      <c r="D16" s="6"/>
      <c r="E16" s="6"/>
      <c r="F16" s="29"/>
      <c r="G16" s="6"/>
      <c r="H16" s="6"/>
      <c r="I16" s="18"/>
      <c r="J16" s="39"/>
      <c r="K16" s="6"/>
      <c r="L16" s="6"/>
      <c r="M16" s="6"/>
      <c r="N16" s="6"/>
      <c r="O16" s="584"/>
    </row>
    <row r="17" spans="1:24" ht="20.25" customHeight="1" thickBot="1">
      <c r="A17" s="2045"/>
      <c r="B17" s="10"/>
      <c r="C17" s="46"/>
      <c r="D17" s="6"/>
      <c r="E17" s="6"/>
      <c r="F17" s="29"/>
      <c r="G17" s="6"/>
      <c r="H17" s="6"/>
      <c r="I17" s="18"/>
      <c r="J17" s="39"/>
      <c r="K17" s="6"/>
      <c r="L17" s="6"/>
      <c r="N17" s="2405">
        <f>ROW()</f>
        <v>17</v>
      </c>
      <c r="O17" s="584"/>
    </row>
    <row r="18" spans="1:24" ht="24" customHeight="1">
      <c r="B18" s="3758" t="s">
        <v>1921</v>
      </c>
      <c r="C18" s="3759"/>
      <c r="D18" s="3759"/>
      <c r="E18" s="3759"/>
      <c r="F18" s="3759"/>
      <c r="G18" s="3759"/>
      <c r="H18" s="3759"/>
      <c r="I18" s="3759"/>
      <c r="J18" s="3759"/>
      <c r="K18" s="3759"/>
      <c r="L18" s="2300"/>
      <c r="M18" s="2362" t="str">
        <f>ADDRESS(ROW()+1,COLUMN(),4)</f>
        <v>M19</v>
      </c>
      <c r="N18" s="2301"/>
      <c r="O18" s="2040"/>
      <c r="Q18" s="3747" t="s">
        <v>1011</v>
      </c>
      <c r="R18" s="3748"/>
      <c r="S18" s="3748"/>
      <c r="T18" s="3748"/>
      <c r="U18" s="3748"/>
      <c r="V18" s="3748"/>
      <c r="W18" s="3748"/>
      <c r="X18" s="3749"/>
    </row>
    <row r="19" spans="1:24" ht="24" customHeight="1">
      <c r="B19" s="3760"/>
      <c r="C19" s="3761"/>
      <c r="D19" s="3761"/>
      <c r="E19" s="3761"/>
      <c r="F19" s="3761"/>
      <c r="G19" s="3761"/>
      <c r="H19" s="3761"/>
      <c r="I19" s="3761"/>
      <c r="J19" s="3761"/>
      <c r="K19" s="3761"/>
      <c r="L19" s="2275" t="s">
        <v>1919</v>
      </c>
      <c r="M19" s="2272">
        <v>10</v>
      </c>
      <c r="N19" s="2273" t="s">
        <v>299</v>
      </c>
      <c r="O19" s="2040"/>
      <c r="Q19" s="3750"/>
      <c r="R19" s="3496"/>
      <c r="S19" s="3496"/>
      <c r="T19" s="3496"/>
      <c r="U19" s="3496"/>
      <c r="V19" s="3496"/>
      <c r="W19" s="3496"/>
      <c r="X19" s="3751"/>
    </row>
    <row r="20" spans="1:24" ht="24" customHeight="1">
      <c r="B20" s="2276" t="s">
        <v>1920</v>
      </c>
      <c r="C20" s="3520" t="s">
        <v>0</v>
      </c>
      <c r="D20" s="3536" t="s">
        <v>1929</v>
      </c>
      <c r="E20" s="3536"/>
      <c r="F20" s="3536"/>
      <c r="G20" s="3536"/>
      <c r="H20" s="3536"/>
      <c r="I20" s="3536"/>
      <c r="J20" s="3536"/>
      <c r="K20" s="3536"/>
      <c r="L20" s="3536"/>
      <c r="M20" s="3536"/>
      <c r="N20" s="3537"/>
      <c r="O20" s="2040"/>
      <c r="Q20" s="3750"/>
      <c r="R20" s="3496"/>
      <c r="S20" s="3496"/>
      <c r="T20" s="3496"/>
      <c r="U20" s="3496"/>
      <c r="V20" s="3496"/>
      <c r="W20" s="3496"/>
      <c r="X20" s="3751"/>
    </row>
    <row r="21" spans="1:24" ht="15" customHeight="1">
      <c r="B21" s="2277">
        <f>B24+B35+B51+B69+B87</f>
        <v>26.3</v>
      </c>
      <c r="C21" s="3520"/>
      <c r="D21" s="6" t="s">
        <v>13</v>
      </c>
      <c r="E21" s="6"/>
      <c r="F21" s="11">
        <f>F24+F35+F51+F69+F87</f>
        <v>11.887499999999999</v>
      </c>
      <c r="G21" s="11"/>
      <c r="H21" s="102"/>
      <c r="I21" s="12"/>
      <c r="J21" s="102"/>
      <c r="K21" s="102" t="s">
        <v>1906</v>
      </c>
      <c r="L21" s="102"/>
      <c r="M21" s="102"/>
      <c r="N21" s="2202"/>
      <c r="O21" s="2040"/>
      <c r="Q21" s="3750"/>
      <c r="R21" s="3496"/>
      <c r="S21" s="3496"/>
      <c r="T21" s="3496"/>
      <c r="U21" s="3496"/>
      <c r="V21" s="3496"/>
      <c r="W21" s="3496"/>
      <c r="X21" s="3751"/>
    </row>
    <row r="22" spans="1:24" ht="15" customHeight="1">
      <c r="B22" s="2278"/>
      <c r="C22" s="3521"/>
      <c r="D22" s="7"/>
      <c r="E22" s="7"/>
      <c r="F22" s="2207" t="s">
        <v>961</v>
      </c>
      <c r="G22" s="3526" t="s">
        <v>297</v>
      </c>
      <c r="H22" s="3527"/>
      <c r="I22" s="3528"/>
      <c r="J22" s="7"/>
      <c r="K22" s="7"/>
      <c r="L22" s="2279"/>
      <c r="M22" s="2280"/>
      <c r="N22" s="2281"/>
      <c r="O22" s="2040"/>
      <c r="Q22" s="3745" t="s">
        <v>1907</v>
      </c>
      <c r="R22" s="3746"/>
      <c r="S22" s="3746"/>
      <c r="T22" s="3746"/>
      <c r="U22" s="3746"/>
      <c r="V22" s="3746"/>
      <c r="W22" s="3746"/>
      <c r="X22" s="2363" t="str">
        <f>M18</f>
        <v>M19</v>
      </c>
    </row>
    <row r="23" spans="1:24" ht="15" customHeight="1">
      <c r="A23" s="2042"/>
      <c r="B23" s="2267" t="s">
        <v>1016</v>
      </c>
      <c r="C23" s="585"/>
      <c r="D23" s="474"/>
      <c r="E23" s="474"/>
      <c r="F23" s="2237"/>
      <c r="G23" s="2233"/>
      <c r="H23" s="474"/>
      <c r="I23" s="2234"/>
      <c r="J23" s="2212"/>
      <c r="K23" s="2212"/>
      <c r="L23" s="2212"/>
      <c r="M23" s="2212"/>
      <c r="N23" s="2213"/>
      <c r="O23" s="2040"/>
      <c r="Q23" s="3762" t="s">
        <v>1905</v>
      </c>
      <c r="R23" s="3763"/>
      <c r="S23" s="3763"/>
      <c r="T23" s="3763"/>
      <c r="U23" s="3763"/>
      <c r="V23" s="3763"/>
      <c r="W23" s="3763"/>
      <c r="X23" s="3764"/>
    </row>
    <row r="24" spans="1:24" ht="15" customHeight="1">
      <c r="A24" s="2042" t="s">
        <v>997</v>
      </c>
      <c r="B24" s="2268">
        <f>SUM(B25:B31)</f>
        <v>16</v>
      </c>
      <c r="C24" s="1966"/>
      <c r="D24" s="50" t="s">
        <v>311</v>
      </c>
      <c r="E24" s="23"/>
      <c r="F24" s="2238">
        <f>SUM(F25:F31)</f>
        <v>6.5</v>
      </c>
      <c r="G24" s="2239">
        <f>M19</f>
        <v>10</v>
      </c>
      <c r="H24" s="2208" t="s">
        <v>11</v>
      </c>
      <c r="I24" s="2240"/>
      <c r="J24" s="2214"/>
      <c r="K24" s="2214"/>
      <c r="L24" s="2214"/>
      <c r="M24" s="2214"/>
      <c r="N24" s="2215"/>
      <c r="O24" s="2040"/>
      <c r="Q24" s="3762"/>
      <c r="R24" s="3763"/>
      <c r="S24" s="3763"/>
      <c r="T24" s="3763"/>
      <c r="U24" s="3763"/>
      <c r="V24" s="3763"/>
      <c r="W24" s="3763"/>
      <c r="X24" s="3764"/>
    </row>
    <row r="25" spans="1:24" ht="15" customHeight="1">
      <c r="A25" s="2044"/>
      <c r="B25" s="2258">
        <v>16</v>
      </c>
      <c r="C25" s="52">
        <v>35</v>
      </c>
      <c r="D25" s="6" t="s">
        <v>332</v>
      </c>
      <c r="E25" s="6"/>
      <c r="F25" s="2226">
        <f>IF(ISTEXT(B25),B25,IF(B25="","",IF(C25="",G25,G25-(G25*C25%))))</f>
        <v>6.5</v>
      </c>
      <c r="G25" s="2236">
        <f>IF(ISTEXT(B25),B25,IF(B25="","",(B25/B24)*M19))</f>
        <v>10</v>
      </c>
      <c r="H25" s="2208" t="s">
        <v>11</v>
      </c>
      <c r="I25" s="2235">
        <f>IF(ISTEXT(B25),B25,IF(B25="","",B25/B24))</f>
        <v>1</v>
      </c>
      <c r="J25" s="2214"/>
      <c r="K25" s="2214"/>
      <c r="L25" s="2214"/>
      <c r="M25" s="2214"/>
      <c r="N25" s="2215"/>
      <c r="O25" s="2040"/>
      <c r="Q25" s="3765" t="s">
        <v>1882</v>
      </c>
      <c r="R25" s="3766"/>
      <c r="S25" s="3766"/>
      <c r="T25" s="3766"/>
      <c r="U25" s="3766"/>
      <c r="V25" s="3766"/>
      <c r="W25" s="3766"/>
      <c r="X25" s="3767"/>
    </row>
    <row r="26" spans="1:24" ht="15" customHeight="1">
      <c r="A26" s="2044"/>
      <c r="B26" s="2258"/>
      <c r="C26" s="2173"/>
      <c r="D26" s="6"/>
      <c r="E26" s="6"/>
      <c r="F26" s="2226" t="str">
        <f t="shared" ref="F26:F31" si="0">IF(ISTEXT(B26),B26,IF(B26="","",IF(C26="",G26,G26-(G26*C26%))))</f>
        <v/>
      </c>
      <c r="G26" s="2236" t="str">
        <f>IF(ISTEXT(B26),B26,IF(B26="","",(B26/B24)*M19))</f>
        <v/>
      </c>
      <c r="H26" s="2208"/>
      <c r="I26" s="2235" t="str">
        <f>IF(ISTEXT(B26),B26,IF(B26="","",B26/B24))</f>
        <v/>
      </c>
      <c r="J26" s="2214"/>
      <c r="K26" s="2214"/>
      <c r="L26" s="2214"/>
      <c r="M26" s="2214"/>
      <c r="N26" s="2215"/>
      <c r="O26" s="2040"/>
      <c r="Q26" s="3765"/>
      <c r="R26" s="3766"/>
      <c r="S26" s="3766"/>
      <c r="T26" s="3766"/>
      <c r="U26" s="3766"/>
      <c r="V26" s="3766"/>
      <c r="W26" s="3766"/>
      <c r="X26" s="3767"/>
    </row>
    <row r="27" spans="1:24" ht="15" customHeight="1">
      <c r="A27" s="2044"/>
      <c r="B27" s="2258"/>
      <c r="C27" s="52"/>
      <c r="D27" s="6"/>
      <c r="E27" s="6"/>
      <c r="F27" s="2226" t="str">
        <f t="shared" si="0"/>
        <v/>
      </c>
      <c r="G27" s="2236" t="str">
        <f>IF(ISTEXT(B27),B27,IF(B27="","",(B27/B24)*M19))</f>
        <v/>
      </c>
      <c r="H27" s="2208"/>
      <c r="I27" s="2235" t="str">
        <f>IF(ISTEXT(B27),B27,IF(B27="","",B27/B24))</f>
        <v/>
      </c>
      <c r="J27" s="2214"/>
      <c r="K27" s="2214"/>
      <c r="L27" s="2214"/>
      <c r="M27" s="2214"/>
      <c r="N27" s="2215"/>
      <c r="O27" s="2040"/>
      <c r="Q27" s="3765"/>
      <c r="R27" s="3766"/>
      <c r="S27" s="3766"/>
      <c r="T27" s="3766"/>
      <c r="U27" s="3766"/>
      <c r="V27" s="3766"/>
      <c r="W27" s="3766"/>
      <c r="X27" s="3767"/>
    </row>
    <row r="28" spans="1:24" ht="15" customHeight="1">
      <c r="A28" s="2044"/>
      <c r="B28" s="2258"/>
      <c r="C28" s="52"/>
      <c r="D28" s="6"/>
      <c r="E28" s="6"/>
      <c r="F28" s="2226" t="str">
        <f t="shared" si="0"/>
        <v/>
      </c>
      <c r="G28" s="2236" t="str">
        <f>IF(ISTEXT(B28),B28,IF(B28="","",(B28/B24)*M19))</f>
        <v/>
      </c>
      <c r="H28" s="2208"/>
      <c r="I28" s="2235" t="str">
        <f>IF(ISTEXT(B28),B28,IF(B28="","",B28/B24))</f>
        <v/>
      </c>
      <c r="J28" s="2214"/>
      <c r="K28" s="2214"/>
      <c r="L28" s="2214"/>
      <c r="M28" s="2214"/>
      <c r="N28" s="2215"/>
      <c r="O28" s="2040"/>
      <c r="Q28" s="3768" t="s">
        <v>1001</v>
      </c>
      <c r="R28" s="3769"/>
      <c r="S28" s="3769"/>
      <c r="T28" s="3769"/>
      <c r="U28" s="3769"/>
      <c r="V28" s="3769"/>
      <c r="W28" s="3769"/>
      <c r="X28" s="3770"/>
    </row>
    <row r="29" spans="1:24" ht="15" customHeight="1">
      <c r="A29" s="2044"/>
      <c r="B29" s="2258"/>
      <c r="C29" s="52"/>
      <c r="D29" s="6"/>
      <c r="E29" s="6"/>
      <c r="F29" s="2226" t="str">
        <f t="shared" si="0"/>
        <v/>
      </c>
      <c r="G29" s="2236" t="str">
        <f>IF(ISTEXT(B29),B29,IF(B29="","",(B29/B24)*M19))</f>
        <v/>
      </c>
      <c r="H29" s="2208"/>
      <c r="I29" s="2235" t="str">
        <f>IF(ISTEXT(B29),B29,IF(B29="","",B29/B24))</f>
        <v/>
      </c>
      <c r="J29" s="2214"/>
      <c r="K29" s="2214"/>
      <c r="L29" s="2214"/>
      <c r="M29" s="2214"/>
      <c r="N29" s="2215"/>
      <c r="O29" s="2040"/>
      <c r="Q29" s="3768"/>
      <c r="R29" s="3769"/>
      <c r="S29" s="3769"/>
      <c r="T29" s="3769"/>
      <c r="U29" s="3769"/>
      <c r="V29" s="3769"/>
      <c r="W29" s="3769"/>
      <c r="X29" s="3770"/>
    </row>
    <row r="30" spans="1:24" ht="15" customHeight="1">
      <c r="A30" s="2044"/>
      <c r="B30" s="2258"/>
      <c r="C30" s="52"/>
      <c r="D30" s="6"/>
      <c r="E30" s="6"/>
      <c r="F30" s="2226" t="str">
        <f t="shared" si="0"/>
        <v/>
      </c>
      <c r="G30" s="2236" t="str">
        <f>IF(ISTEXT(B30),B30,IF(B30="","",(B30/B24)*M19))</f>
        <v/>
      </c>
      <c r="H30" s="2208"/>
      <c r="I30" s="2235" t="str">
        <f>IF(ISTEXT(B30),B30,IF(B30="","",B30/B24))</f>
        <v/>
      </c>
      <c r="J30" s="2214"/>
      <c r="K30" s="2214"/>
      <c r="L30" s="2214"/>
      <c r="M30" s="2214"/>
      <c r="N30" s="2215"/>
      <c r="O30" s="2040"/>
      <c r="Q30" s="2203"/>
      <c r="R30" s="2204"/>
      <c r="S30" s="2204"/>
      <c r="T30" s="2204"/>
      <c r="U30" s="2204"/>
      <c r="V30" s="2204"/>
      <c r="W30" s="2204"/>
      <c r="X30" s="2361"/>
    </row>
    <row r="31" spans="1:24" ht="15" customHeight="1">
      <c r="A31" s="2044"/>
      <c r="B31" s="2258"/>
      <c r="C31" s="52"/>
      <c r="D31" s="6"/>
      <c r="E31" s="6"/>
      <c r="F31" s="2226" t="str">
        <f t="shared" si="0"/>
        <v/>
      </c>
      <c r="G31" s="2236" t="str">
        <f>IF(ISTEXT(B31),B31,IF(B31="","",(B31/B24)*M19))</f>
        <v/>
      </c>
      <c r="H31" s="2208"/>
      <c r="I31" s="2235" t="str">
        <f>IF(ISTEXT(B31),B31,IF(B31="","",B31/B24))</f>
        <v/>
      </c>
      <c r="J31" s="2214"/>
      <c r="K31" s="2214"/>
      <c r="L31" s="2214"/>
      <c r="M31" s="2214"/>
      <c r="N31" s="2215"/>
      <c r="O31" s="2040"/>
      <c r="Q31" s="2586" t="s">
        <v>2139</v>
      </c>
      <c r="R31" s="2586"/>
      <c r="S31" s="2586"/>
      <c r="T31" s="2586"/>
      <c r="U31" s="2045"/>
      <c r="V31" s="2045"/>
      <c r="W31" s="2174"/>
    </row>
    <row r="32" spans="1:24" ht="15" customHeight="1">
      <c r="A32" s="2044"/>
      <c r="B32" s="2172"/>
      <c r="C32" s="2221"/>
      <c r="D32" s="2221"/>
      <c r="E32" s="2221"/>
      <c r="F32" s="2227"/>
      <c r="G32" s="2228"/>
      <c r="H32" s="2229"/>
      <c r="I32" s="2230"/>
      <c r="J32" s="2231"/>
      <c r="K32" s="2231"/>
      <c r="L32" s="2231"/>
      <c r="M32" s="2231"/>
      <c r="N32" s="2232"/>
      <c r="O32" s="2040"/>
      <c r="Q32" s="2586" t="s">
        <v>2139</v>
      </c>
      <c r="R32" s="2586"/>
      <c r="S32" s="2586"/>
      <c r="T32" s="2586"/>
      <c r="U32" s="2045"/>
      <c r="V32" s="2045"/>
      <c r="W32" s="2174"/>
    </row>
    <row r="33" spans="1:23" ht="15" customHeight="1">
      <c r="A33" s="2044"/>
      <c r="B33" s="2260" t="s">
        <v>1016</v>
      </c>
      <c r="C33" s="6"/>
      <c r="D33" s="6"/>
      <c r="E33" s="6"/>
      <c r="F33" s="2242" t="s">
        <v>961</v>
      </c>
      <c r="G33" s="3538" t="s">
        <v>297</v>
      </c>
      <c r="H33" s="3539"/>
      <c r="I33" s="3540"/>
      <c r="J33" s="2214"/>
      <c r="K33" s="2214"/>
      <c r="L33" s="2214"/>
      <c r="M33" s="2214"/>
      <c r="N33" s="2216"/>
      <c r="O33" s="2040"/>
      <c r="Q33" s="2586" t="s">
        <v>2139</v>
      </c>
      <c r="R33" s="2586"/>
      <c r="S33" s="2586"/>
      <c r="T33" s="2586"/>
      <c r="U33" s="2045"/>
      <c r="V33" s="2045"/>
      <c r="W33" s="2174"/>
    </row>
    <row r="34" spans="1:23" ht="15" customHeight="1">
      <c r="A34" s="2044"/>
      <c r="B34" s="2260" t="s">
        <v>1914</v>
      </c>
      <c r="C34" s="6"/>
      <c r="D34" s="6"/>
      <c r="E34" s="6"/>
      <c r="F34" s="2241"/>
      <c r="G34" s="16"/>
      <c r="H34" s="2209"/>
      <c r="I34" s="2234"/>
      <c r="J34" s="2214"/>
      <c r="K34" s="2214"/>
      <c r="L34" s="2214"/>
      <c r="M34" s="2214"/>
      <c r="N34" s="2216"/>
      <c r="O34" s="2040"/>
      <c r="Q34" s="2586" t="s">
        <v>2139</v>
      </c>
      <c r="R34" s="2586"/>
      <c r="S34" s="2586"/>
      <c r="T34" s="2586"/>
      <c r="U34" s="2045"/>
      <c r="V34" s="2045"/>
      <c r="W34" s="2174"/>
    </row>
    <row r="35" spans="1:23" ht="15" customHeight="1">
      <c r="A35" s="2042" t="s">
        <v>997</v>
      </c>
      <c r="B35" s="2259">
        <f>SUM(B36:B47)</f>
        <v>0</v>
      </c>
      <c r="C35" s="52"/>
      <c r="D35" s="50" t="s">
        <v>1010</v>
      </c>
      <c r="E35" s="23"/>
      <c r="F35" s="2238">
        <f>SUM(F36:F47)</f>
        <v>0</v>
      </c>
      <c r="G35" s="2239">
        <f>SUM(G36:G47)</f>
        <v>0</v>
      </c>
      <c r="H35" s="2208" t="s">
        <v>11</v>
      </c>
      <c r="I35" s="2205"/>
      <c r="J35" s="2214"/>
      <c r="K35" s="2214"/>
      <c r="L35" s="2214"/>
      <c r="M35" s="2214"/>
      <c r="N35" s="2215"/>
      <c r="O35" s="2040"/>
      <c r="Q35" s="2586" t="s">
        <v>2139</v>
      </c>
      <c r="R35" s="2586"/>
      <c r="S35" s="2586"/>
      <c r="T35" s="2586"/>
      <c r="U35" s="2045"/>
      <c r="V35" s="2045"/>
      <c r="W35" s="2045"/>
    </row>
    <row r="36" spans="1:23" ht="15" customHeight="1">
      <c r="A36" s="2044"/>
      <c r="B36" s="2258"/>
      <c r="C36" s="52"/>
      <c r="D36" s="6" t="s">
        <v>301</v>
      </c>
      <c r="E36" s="6"/>
      <c r="F36" s="2226" t="str">
        <f t="shared" ref="F36" si="1">IF(ISTEXT(B36),B36,IF(B36="","",IF(C36="",G36,G36-(G36*C36%))))</f>
        <v/>
      </c>
      <c r="G36" s="2236" t="str">
        <f>IF(ISTEXT(B36),B36,IF(B36="","",(B36/B24)*M19))</f>
        <v/>
      </c>
      <c r="H36" s="2208"/>
      <c r="I36" s="2235" t="str">
        <f>IF(ISTEXT(B36),B36,IF(B36="","",B36/B35))</f>
        <v/>
      </c>
      <c r="J36" s="2214"/>
      <c r="K36" s="2214"/>
      <c r="L36" s="2214"/>
      <c r="M36" s="2214"/>
      <c r="N36" s="2215"/>
      <c r="O36" s="2040"/>
      <c r="Q36" s="2586" t="s">
        <v>2139</v>
      </c>
      <c r="R36" s="2586"/>
      <c r="S36" s="2586"/>
      <c r="T36" s="2586"/>
      <c r="U36" s="2045"/>
      <c r="V36" s="2045"/>
      <c r="W36" s="2045"/>
    </row>
    <row r="37" spans="1:23" ht="15" customHeight="1">
      <c r="A37" s="2044"/>
      <c r="B37" s="2258"/>
      <c r="C37" s="2173"/>
      <c r="D37" s="6"/>
      <c r="E37" s="6"/>
      <c r="F37" s="2226" t="str">
        <f t="shared" ref="F37" si="2">IF(ISTEXT(B37),B37,IF(B37="","",IF(C37="",G37,G37-(G37*C37%))))</f>
        <v/>
      </c>
      <c r="G37" s="2236" t="str">
        <f>IF(ISTEXT(B37),B37,IF(B37="","",(B37/B24)*M19))</f>
        <v/>
      </c>
      <c r="H37" s="2208"/>
      <c r="I37" s="2235" t="str">
        <f>IF(ISTEXT(B37),B37,IF(B37="","",B37/B35))</f>
        <v/>
      </c>
      <c r="J37" s="2214"/>
      <c r="K37" s="2214"/>
      <c r="L37" s="2214"/>
      <c r="M37" s="2214"/>
      <c r="N37" s="2215"/>
      <c r="O37" s="2040"/>
      <c r="Q37" s="2588" t="s">
        <v>2140</v>
      </c>
      <c r="R37" s="2587"/>
      <c r="S37" s="2045"/>
      <c r="V37" s="2174"/>
      <c r="W37" s="2045"/>
    </row>
    <row r="38" spans="1:23" ht="15" customHeight="1">
      <c r="A38" s="2044"/>
      <c r="B38" s="2258"/>
      <c r="C38" s="52"/>
      <c r="D38" s="6"/>
      <c r="E38" s="6"/>
      <c r="F38" s="2226" t="str">
        <f t="shared" ref="F38:F47" si="3">IF(ISTEXT(B38),B38,IF(B38="","",IF(C38="",G38,G38-(G38*C38%))))</f>
        <v/>
      </c>
      <c r="G38" s="2236" t="str">
        <f>IF(ISTEXT(B38),B38,IF(B38="","",(B38/B24)*M19))</f>
        <v/>
      </c>
      <c r="H38" s="2208"/>
      <c r="I38" s="2235" t="str">
        <f>IF(ISTEXT(B38),B38,IF(B38="","",B38/B35))</f>
        <v/>
      </c>
      <c r="J38" s="2214"/>
      <c r="K38" s="2214"/>
      <c r="L38" s="2214"/>
      <c r="M38" s="2214"/>
      <c r="N38" s="2216"/>
      <c r="O38" s="2040"/>
      <c r="Q38" s="2588" t="s">
        <v>2140</v>
      </c>
      <c r="R38" s="2587"/>
      <c r="S38" s="2045"/>
      <c r="V38" s="2174"/>
      <c r="W38" s="2045"/>
    </row>
    <row r="39" spans="1:23" ht="15" customHeight="1">
      <c r="A39" s="2044"/>
      <c r="B39" s="2258"/>
      <c r="C39" s="52"/>
      <c r="D39" s="6"/>
      <c r="E39" s="6"/>
      <c r="F39" s="2226" t="str">
        <f t="shared" si="3"/>
        <v/>
      </c>
      <c r="G39" s="2236" t="str">
        <f>IF(ISTEXT(B39),B39,IF(B39="","",(B39/B24)*M19))</f>
        <v/>
      </c>
      <c r="H39" s="2208"/>
      <c r="I39" s="2235" t="str">
        <f>IF(ISTEXT(B39),B39,IF(B39="","",B39/B35))</f>
        <v/>
      </c>
      <c r="J39" s="2214"/>
      <c r="K39" s="2214"/>
      <c r="L39" s="2214"/>
      <c r="M39" s="2214"/>
      <c r="N39" s="2216"/>
      <c r="O39" s="2040"/>
      <c r="Q39" s="2588" t="s">
        <v>2140</v>
      </c>
      <c r="R39" s="2587"/>
      <c r="S39" s="2045"/>
      <c r="V39" s="2174"/>
      <c r="W39" s="2045"/>
    </row>
    <row r="40" spans="1:23" ht="15" customHeight="1">
      <c r="A40" s="2044"/>
      <c r="B40" s="2258"/>
      <c r="C40" s="52"/>
      <c r="D40" s="6"/>
      <c r="E40" s="6"/>
      <c r="F40" s="2226" t="str">
        <f t="shared" si="3"/>
        <v/>
      </c>
      <c r="G40" s="2236" t="str">
        <f>IF(ISTEXT(B40),B40,IF(B40="","",(B40/B24)*M19))</f>
        <v/>
      </c>
      <c r="H40" s="2208"/>
      <c r="I40" s="2235" t="str">
        <f>IF(ISTEXT(B40),B40,IF(B40="","",B40/B35))</f>
        <v/>
      </c>
      <c r="J40" s="2214"/>
      <c r="K40" s="2214"/>
      <c r="L40" s="2214"/>
      <c r="M40" s="2214"/>
      <c r="N40" s="2216"/>
      <c r="O40" s="2040"/>
      <c r="Q40" s="2588" t="s">
        <v>2140</v>
      </c>
      <c r="R40" s="2587"/>
      <c r="S40" s="2045"/>
      <c r="V40" s="2174"/>
      <c r="W40" s="2045"/>
    </row>
    <row r="41" spans="1:23" ht="15" customHeight="1">
      <c r="A41" s="2044"/>
      <c r="B41" s="2258"/>
      <c r="C41" s="52"/>
      <c r="D41" s="6"/>
      <c r="E41" s="6"/>
      <c r="F41" s="2226" t="str">
        <f t="shared" si="3"/>
        <v/>
      </c>
      <c r="G41" s="2236" t="str">
        <f>IF(ISTEXT(B41),B41,IF(B41="","",(B41/B24)*M19))</f>
        <v/>
      </c>
      <c r="H41" s="2208"/>
      <c r="I41" s="2235" t="str">
        <f>IF(ISTEXT(B41),B41,IF(B41="","",B41/B35))</f>
        <v/>
      </c>
      <c r="J41" s="2214"/>
      <c r="K41" s="2214"/>
      <c r="L41" s="2214"/>
      <c r="M41" s="2214"/>
      <c r="N41" s="2216"/>
      <c r="O41" s="2040"/>
      <c r="Q41" s="2588" t="s">
        <v>2140</v>
      </c>
      <c r="R41" s="2587"/>
      <c r="S41" s="2045"/>
      <c r="V41" s="2174"/>
      <c r="W41" s="2045"/>
    </row>
    <row r="42" spans="1:23" ht="15" customHeight="1">
      <c r="A42" s="2044"/>
      <c r="B42" s="2258"/>
      <c r="C42" s="52"/>
      <c r="D42" s="6"/>
      <c r="E42" s="6"/>
      <c r="F42" s="2226" t="str">
        <f t="shared" si="3"/>
        <v/>
      </c>
      <c r="G42" s="2236" t="str">
        <f>IF(ISTEXT(B42),B42,IF(B42="","",(B42/B24)*M19))</f>
        <v/>
      </c>
      <c r="H42" s="2208"/>
      <c r="I42" s="2235" t="str">
        <f>IF(ISTEXT(B42),B42,IF(B42="","",B42/B35))</f>
        <v/>
      </c>
      <c r="J42" s="2214"/>
      <c r="K42" s="2214"/>
      <c r="L42" s="2214"/>
      <c r="M42" s="2214"/>
      <c r="N42" s="2216"/>
      <c r="O42" s="2040"/>
      <c r="Q42" s="2588" t="s">
        <v>2140</v>
      </c>
      <c r="R42" s="2587"/>
      <c r="S42" s="2045"/>
      <c r="V42" s="2174"/>
      <c r="W42" s="2045"/>
    </row>
    <row r="43" spans="1:23" ht="15" customHeight="1">
      <c r="A43" s="2044"/>
      <c r="B43" s="2258"/>
      <c r="C43" s="52"/>
      <c r="D43" s="6"/>
      <c r="E43" s="6"/>
      <c r="F43" s="2226" t="str">
        <f t="shared" si="3"/>
        <v/>
      </c>
      <c r="G43" s="2236" t="str">
        <f>IF(ISTEXT(B43),B43,IF(B43="","",(B43/B24)*M19))</f>
        <v/>
      </c>
      <c r="H43" s="2208"/>
      <c r="I43" s="2235" t="str">
        <f>IF(ISTEXT(B43),B43,IF(B43="","",B43/B35))</f>
        <v/>
      </c>
      <c r="J43" s="2214"/>
      <c r="K43" s="2214"/>
      <c r="L43" s="2214"/>
      <c r="M43" s="2214"/>
      <c r="N43" s="2216"/>
      <c r="O43" s="2040"/>
      <c r="Q43" s="2588" t="s">
        <v>2140</v>
      </c>
      <c r="R43" s="2587"/>
      <c r="S43" s="2045"/>
      <c r="V43" s="2174"/>
      <c r="W43" s="2045"/>
    </row>
    <row r="44" spans="1:23" ht="15" customHeight="1">
      <c r="A44" s="2044"/>
      <c r="B44" s="2258"/>
      <c r="C44" s="52"/>
      <c r="D44" s="6"/>
      <c r="E44" s="6"/>
      <c r="F44" s="2226" t="str">
        <f t="shared" si="3"/>
        <v/>
      </c>
      <c r="G44" s="2236" t="str">
        <f>IF(ISTEXT(B44),B44,IF(B44="","",(B44/B24)*M19))</f>
        <v/>
      </c>
      <c r="H44" s="2208"/>
      <c r="I44" s="2235" t="str">
        <f>IF(ISTEXT(B44),B44,IF(B44="","",B44/B35))</f>
        <v/>
      </c>
      <c r="J44" s="2214"/>
      <c r="K44" s="2214"/>
      <c r="L44" s="2214"/>
      <c r="M44" s="2214"/>
      <c r="N44" s="2216"/>
      <c r="O44" s="2040"/>
      <c r="Q44" s="2588" t="s">
        <v>2140</v>
      </c>
      <c r="R44" s="2587"/>
      <c r="S44" s="2045"/>
      <c r="V44" s="2174"/>
      <c r="W44" s="2045"/>
    </row>
    <row r="45" spans="1:23" ht="15" customHeight="1">
      <c r="A45" s="2044"/>
      <c r="B45" s="2258"/>
      <c r="C45" s="52"/>
      <c r="D45" s="6"/>
      <c r="E45" s="6"/>
      <c r="F45" s="2226" t="str">
        <f t="shared" si="3"/>
        <v/>
      </c>
      <c r="G45" s="2236" t="str">
        <f>IF(ISTEXT(B45),B45,IF(B45="","",(B45/B24)*M19))</f>
        <v/>
      </c>
      <c r="H45" s="2208"/>
      <c r="I45" s="2235" t="str">
        <f>IF(ISTEXT(B45),B45,IF(B45="","",B45/B35))</f>
        <v/>
      </c>
      <c r="J45" s="2214"/>
      <c r="K45" s="2214"/>
      <c r="L45" s="2214"/>
      <c r="M45" s="2214"/>
      <c r="N45" s="2216"/>
      <c r="O45" s="2040"/>
      <c r="Q45" s="2588" t="s">
        <v>2140</v>
      </c>
      <c r="R45" s="2587"/>
      <c r="S45" s="2045"/>
      <c r="V45" s="2174"/>
      <c r="W45" s="2045"/>
    </row>
    <row r="46" spans="1:23" ht="15" customHeight="1">
      <c r="A46" s="2044"/>
      <c r="B46" s="2258"/>
      <c r="C46" s="52"/>
      <c r="D46" s="6"/>
      <c r="E46" s="6"/>
      <c r="F46" s="2226" t="str">
        <f t="shared" si="3"/>
        <v/>
      </c>
      <c r="G46" s="2236" t="str">
        <f>IF(ISTEXT(B46),B46,IF(B46="","",(B46/B24)*M19))</f>
        <v/>
      </c>
      <c r="H46" s="2208"/>
      <c r="I46" s="2235" t="str">
        <f>IF(ISTEXT(B46),B46,IF(B46="","",B46/B35))</f>
        <v/>
      </c>
      <c r="J46" s="2214"/>
      <c r="K46" s="2214"/>
      <c r="L46" s="2214"/>
      <c r="M46" s="2214"/>
      <c r="N46" s="2215"/>
      <c r="O46" s="2040"/>
      <c r="Q46" s="2588" t="s">
        <v>2140</v>
      </c>
      <c r="R46" s="2587"/>
      <c r="S46" s="2045"/>
      <c r="V46" s="2045"/>
      <c r="W46" s="2045"/>
    </row>
    <row r="47" spans="1:23" ht="15" customHeight="1">
      <c r="A47" s="2044"/>
      <c r="B47" s="2258"/>
      <c r="C47" s="52"/>
      <c r="D47" s="6"/>
      <c r="E47" s="6"/>
      <c r="F47" s="2226" t="str">
        <f t="shared" si="3"/>
        <v/>
      </c>
      <c r="G47" s="2236" t="str">
        <f>IF(ISTEXT(B47),B47,IF(B47="","",(B47/B24)*M19))</f>
        <v/>
      </c>
      <c r="H47" s="2208"/>
      <c r="I47" s="2235" t="str">
        <f>IF(ISTEXT(B47),B47,IF(B47="","",B47/B35))</f>
        <v/>
      </c>
      <c r="J47" s="2214"/>
      <c r="K47" s="2214"/>
      <c r="L47" s="2214"/>
      <c r="M47" s="2214"/>
      <c r="N47" s="2215"/>
      <c r="O47" s="2040"/>
      <c r="Q47" s="2588" t="s">
        <v>2140</v>
      </c>
      <c r="R47" s="2587"/>
      <c r="S47" s="2045"/>
      <c r="V47" s="2045"/>
      <c r="W47" s="2045"/>
    </row>
    <row r="48" spans="1:23" ht="15" customHeight="1">
      <c r="A48" s="2045"/>
      <c r="B48" s="2172"/>
      <c r="C48" s="593"/>
      <c r="D48" s="13"/>
      <c r="E48" s="13"/>
      <c r="F48" s="292"/>
      <c r="G48" s="16"/>
      <c r="H48" s="2210"/>
      <c r="I48" s="38"/>
      <c r="J48" s="2214"/>
      <c r="K48" s="2214"/>
      <c r="L48" s="2214"/>
      <c r="M48" s="2214"/>
      <c r="N48" s="2216"/>
      <c r="O48" s="2040"/>
      <c r="Q48" s="2586" t="s">
        <v>2139</v>
      </c>
      <c r="R48" s="2586"/>
      <c r="S48" s="2586"/>
      <c r="T48" s="2586"/>
      <c r="U48" s="2045"/>
      <c r="V48" s="2045"/>
      <c r="W48" s="2045"/>
    </row>
    <row r="49" spans="1:23" ht="15" customHeight="1">
      <c r="A49" s="2045"/>
      <c r="B49" s="2260" t="s">
        <v>1016</v>
      </c>
      <c r="C49" s="428"/>
      <c r="D49" s="428"/>
      <c r="E49" s="428"/>
      <c r="F49" s="2244" t="s">
        <v>961</v>
      </c>
      <c r="G49" s="3538" t="s">
        <v>297</v>
      </c>
      <c r="H49" s="3539"/>
      <c r="I49" s="3540"/>
      <c r="J49" s="2212"/>
      <c r="K49" s="2212"/>
      <c r="L49" s="2212"/>
      <c r="M49" s="2212"/>
      <c r="N49" s="2243"/>
      <c r="O49" s="2040"/>
      <c r="Q49" s="2586" t="s">
        <v>2139</v>
      </c>
      <c r="R49" s="2586"/>
      <c r="S49" s="2586"/>
      <c r="T49" s="2586"/>
      <c r="U49" s="2045"/>
      <c r="V49" s="2045"/>
      <c r="W49" s="2045"/>
    </row>
    <row r="50" spans="1:23" ht="15" customHeight="1">
      <c r="A50" s="2045"/>
      <c r="B50" s="2260" t="s">
        <v>1914</v>
      </c>
      <c r="C50" s="592"/>
      <c r="D50" s="13"/>
      <c r="E50" s="13"/>
      <c r="F50" s="2241"/>
      <c r="G50" s="16"/>
      <c r="H50" s="2210"/>
      <c r="I50" s="38"/>
      <c r="J50" s="2217"/>
      <c r="K50" s="2217"/>
      <c r="L50" s="2217"/>
      <c r="M50" s="2217"/>
      <c r="N50" s="2219"/>
      <c r="O50" s="2040"/>
      <c r="Q50" s="2586" t="s">
        <v>2139</v>
      </c>
      <c r="R50" s="2586"/>
      <c r="S50" s="2586"/>
      <c r="T50" s="2586"/>
      <c r="U50" s="2045"/>
      <c r="V50" s="2045"/>
      <c r="W50" s="2045"/>
    </row>
    <row r="51" spans="1:23" ht="15" customHeight="1">
      <c r="A51" s="2045"/>
      <c r="B51" s="2259">
        <f>SUM(B52:B65)</f>
        <v>4.2</v>
      </c>
      <c r="C51" s="592"/>
      <c r="D51" s="50" t="s">
        <v>312</v>
      </c>
      <c r="E51" s="13"/>
      <c r="F51" s="2238">
        <f>SUM(F52:F65)</f>
        <v>2.1875</v>
      </c>
      <c r="G51" s="2239">
        <f>SUM(G52:G65)</f>
        <v>2.625</v>
      </c>
      <c r="H51" s="2208" t="s">
        <v>11</v>
      </c>
      <c r="I51" s="2206"/>
      <c r="J51" s="2217"/>
      <c r="K51" s="2217"/>
      <c r="L51" s="2217"/>
      <c r="M51" s="2217"/>
      <c r="N51" s="2218"/>
      <c r="O51" s="2040"/>
      <c r="Q51" s="2586" t="s">
        <v>2139</v>
      </c>
      <c r="R51" s="2586"/>
      <c r="S51" s="2586"/>
      <c r="T51" s="2586"/>
      <c r="U51" s="2045"/>
      <c r="V51" s="2045"/>
      <c r="W51" s="2045"/>
    </row>
    <row r="52" spans="1:23" ht="15" customHeight="1">
      <c r="A52" s="2045"/>
      <c r="B52" s="2258">
        <v>2</v>
      </c>
      <c r="C52" s="52">
        <v>10</v>
      </c>
      <c r="D52" s="2304" t="s">
        <v>338</v>
      </c>
      <c r="E52" s="6"/>
      <c r="F52" s="2226">
        <f t="shared" ref="F52:F61" si="4">IF(ISTEXT(B52),B52,IF(B52="","",IF(C52="",G52,G52-(G52*C52%))))</f>
        <v>1.125</v>
      </c>
      <c r="G52" s="2236">
        <f>IF(ISTEXT(B52),B52,IF(B52="","",(B52/B24)*M19))</f>
        <v>1.25</v>
      </c>
      <c r="H52" s="2208" t="s">
        <v>10</v>
      </c>
      <c r="I52" s="2235">
        <f>IF(ISTEXT(B52),B52,IF(B52="","",B52/B51))</f>
        <v>0.47619047619047616</v>
      </c>
      <c r="J52" s="2217"/>
      <c r="K52" s="2217"/>
      <c r="L52" s="2217"/>
      <c r="M52" s="2217"/>
      <c r="N52" s="2218"/>
      <c r="O52" s="2040"/>
      <c r="Q52" s="2586" t="s">
        <v>2139</v>
      </c>
      <c r="R52" s="2586"/>
      <c r="S52" s="2586"/>
      <c r="T52" s="2586"/>
      <c r="U52" s="2045"/>
      <c r="V52" s="2045"/>
      <c r="W52" s="2045"/>
    </row>
    <row r="53" spans="1:23" ht="15" customHeight="1">
      <c r="A53" s="2045"/>
      <c r="B53" s="2258">
        <v>2</v>
      </c>
      <c r="C53" s="52">
        <v>25</v>
      </c>
      <c r="D53" s="2304" t="s">
        <v>339</v>
      </c>
      <c r="E53" s="6"/>
      <c r="F53" s="2226">
        <f t="shared" si="4"/>
        <v>0.9375</v>
      </c>
      <c r="G53" s="2236">
        <f>IF(ISTEXT(B53),B53,IF(B53="","",(B53/B24)*M19))</f>
        <v>1.25</v>
      </c>
      <c r="H53" s="2208"/>
      <c r="I53" s="2235">
        <f>IF(ISTEXT(B53),B53,IF(B53="","",B53/B51))</f>
        <v>0.47619047619047616</v>
      </c>
      <c r="J53" s="2217"/>
      <c r="K53" s="2217"/>
      <c r="L53" s="2217"/>
      <c r="M53" s="2217"/>
      <c r="N53" s="2218"/>
      <c r="O53" s="3"/>
      <c r="Q53" s="2586" t="s">
        <v>2139</v>
      </c>
      <c r="R53" s="2586"/>
      <c r="S53" s="2586"/>
      <c r="T53" s="2586"/>
      <c r="U53" s="2045"/>
      <c r="V53" s="2045"/>
      <c r="W53" s="2045"/>
    </row>
    <row r="54" spans="1:23" ht="15" customHeight="1">
      <c r="A54" s="2045"/>
      <c r="B54" s="2258">
        <v>0.2</v>
      </c>
      <c r="C54" s="52"/>
      <c r="D54" s="2304" t="s">
        <v>340</v>
      </c>
      <c r="E54" s="6"/>
      <c r="F54" s="2226">
        <f t="shared" si="4"/>
        <v>0.125</v>
      </c>
      <c r="G54" s="2236">
        <f>IF(ISTEXT(B54),B54,IF(B54="","",(B54/B24)*M19))</f>
        <v>0.125</v>
      </c>
      <c r="H54" s="2208"/>
      <c r="I54" s="2235">
        <f>IF(ISTEXT(B54),B54,IF(B54="","",B54/B51))</f>
        <v>4.7619047619047616E-2</v>
      </c>
      <c r="J54" s="2217"/>
      <c r="K54" s="2217"/>
      <c r="L54" s="2217"/>
      <c r="M54" s="2217"/>
      <c r="N54" s="2218"/>
      <c r="O54" s="584"/>
      <c r="Q54" s="2588" t="s">
        <v>2140</v>
      </c>
      <c r="R54" s="2587"/>
      <c r="S54" s="2045"/>
      <c r="V54" s="2045"/>
      <c r="W54" s="2045"/>
    </row>
    <row r="55" spans="1:23" ht="15" customHeight="1">
      <c r="A55" s="2045"/>
      <c r="B55" s="2258"/>
      <c r="C55" s="52"/>
      <c r="D55" s="6"/>
      <c r="E55" s="6"/>
      <c r="F55" s="2226" t="str">
        <f t="shared" si="4"/>
        <v/>
      </c>
      <c r="G55" s="2236" t="str">
        <f>IF(ISTEXT(B55),B55,IF(B55="","",(B55/B24)*M19))</f>
        <v/>
      </c>
      <c r="H55" s="2208"/>
      <c r="I55" s="2235" t="str">
        <f>IF(ISTEXT(B55),B55,IF(B55="","",B55/B51))</f>
        <v/>
      </c>
      <c r="J55" s="2217"/>
      <c r="K55" s="2217"/>
      <c r="L55" s="2217"/>
      <c r="M55" s="2217"/>
      <c r="N55" s="2218"/>
      <c r="O55" s="584"/>
      <c r="Q55" s="2588" t="s">
        <v>2140</v>
      </c>
      <c r="R55" s="2587"/>
      <c r="S55" s="2045"/>
      <c r="V55" s="2045"/>
      <c r="W55" s="2045"/>
    </row>
    <row r="56" spans="1:23" ht="15" customHeight="1">
      <c r="A56" s="2045"/>
      <c r="B56" s="2258"/>
      <c r="C56" s="52"/>
      <c r="D56" s="6"/>
      <c r="E56" s="6"/>
      <c r="F56" s="2226" t="str">
        <f t="shared" si="4"/>
        <v/>
      </c>
      <c r="G56" s="2236" t="str">
        <f>IF(ISTEXT(B56),B56,IF(B56="","",(B56/B24)*M19))</f>
        <v/>
      </c>
      <c r="H56" s="2208"/>
      <c r="I56" s="2235" t="str">
        <f>IF(ISTEXT(B56),B56,IF(B56="","",B56/B51))</f>
        <v/>
      </c>
      <c r="J56" s="2217"/>
      <c r="K56" s="2217"/>
      <c r="L56" s="2217"/>
      <c r="M56" s="2217"/>
      <c r="N56" s="2218"/>
      <c r="O56" s="584"/>
      <c r="Q56" s="2588" t="s">
        <v>2140</v>
      </c>
      <c r="R56" s="2587"/>
      <c r="S56" s="2045"/>
      <c r="V56" s="2045"/>
      <c r="W56" s="2045"/>
    </row>
    <row r="57" spans="1:23" ht="15" customHeight="1">
      <c r="A57" s="2045"/>
      <c r="B57" s="2258"/>
      <c r="C57" s="52"/>
      <c r="D57" s="6"/>
      <c r="E57" s="6"/>
      <c r="F57" s="2226" t="str">
        <f t="shared" si="4"/>
        <v/>
      </c>
      <c r="G57" s="2236" t="str">
        <f>IF(ISTEXT(B57),B57,IF(B57="","",(B57/B24)*M19))</f>
        <v/>
      </c>
      <c r="H57" s="2208"/>
      <c r="I57" s="2235" t="str">
        <f>IF(ISTEXT(B57),B57,IF(B57="","",B57/B51))</f>
        <v/>
      </c>
      <c r="J57" s="2217"/>
      <c r="K57" s="2217"/>
      <c r="L57" s="2217"/>
      <c r="M57" s="2217"/>
      <c r="N57" s="2218"/>
      <c r="O57" s="584"/>
      <c r="Q57" s="2588" t="s">
        <v>2140</v>
      </c>
      <c r="R57" s="2587"/>
      <c r="S57" s="2045"/>
      <c r="V57" s="2045"/>
      <c r="W57" s="2045"/>
    </row>
    <row r="58" spans="1:23" ht="15" customHeight="1">
      <c r="A58" s="2045"/>
      <c r="B58" s="2258"/>
      <c r="C58" s="52"/>
      <c r="D58" s="6"/>
      <c r="E58" s="6"/>
      <c r="F58" s="2226" t="str">
        <f t="shared" si="4"/>
        <v/>
      </c>
      <c r="G58" s="2236" t="str">
        <f>IF(ISTEXT(B58),B58,IF(B58="","",(B58/B24)*M19))</f>
        <v/>
      </c>
      <c r="H58" s="2208"/>
      <c r="I58" s="2235" t="str">
        <f>IF(ISTEXT(B58),B58,IF(B58="","",B58/B51))</f>
        <v/>
      </c>
      <c r="J58" s="2217"/>
      <c r="K58" s="2217"/>
      <c r="L58" s="2217"/>
      <c r="M58" s="2217"/>
      <c r="N58" s="2218"/>
      <c r="O58" s="584"/>
      <c r="Q58" s="2588" t="s">
        <v>2140</v>
      </c>
      <c r="R58" s="2587"/>
      <c r="S58" s="2045"/>
      <c r="V58" s="2045"/>
      <c r="W58" s="2045"/>
    </row>
    <row r="59" spans="1:23" ht="15" customHeight="1">
      <c r="A59" s="2045"/>
      <c r="B59" s="2258"/>
      <c r="C59" s="52"/>
      <c r="D59" s="6"/>
      <c r="E59" s="6"/>
      <c r="F59" s="2226" t="str">
        <f t="shared" si="4"/>
        <v/>
      </c>
      <c r="G59" s="2236" t="str">
        <f>IF(ISTEXT(B59),B59,IF(B59="","",(B59/B24)*M19))</f>
        <v/>
      </c>
      <c r="H59" s="2208"/>
      <c r="I59" s="2235" t="str">
        <f>IF(ISTEXT(B59),B59,IF(B59="","",B59/B51))</f>
        <v/>
      </c>
      <c r="J59" s="2217"/>
      <c r="K59" s="2217"/>
      <c r="L59" s="2217"/>
      <c r="M59" s="2217"/>
      <c r="N59" s="2218"/>
      <c r="O59" s="584"/>
      <c r="Q59" s="2588" t="s">
        <v>2140</v>
      </c>
      <c r="R59" s="2587"/>
      <c r="S59" s="2045"/>
      <c r="V59" s="2045"/>
      <c r="W59" s="2045"/>
    </row>
    <row r="60" spans="1:23" ht="15" customHeight="1">
      <c r="A60" s="2045"/>
      <c r="B60" s="2258"/>
      <c r="C60" s="52"/>
      <c r="D60" s="6"/>
      <c r="E60" s="6"/>
      <c r="F60" s="2226" t="str">
        <f t="shared" si="4"/>
        <v/>
      </c>
      <c r="G60" s="2236" t="str">
        <f>IF(ISTEXT(B60),B60,IF(B60="","",(B60/B24)*M19))</f>
        <v/>
      </c>
      <c r="H60" s="2208"/>
      <c r="I60" s="2235" t="str">
        <f>IF(ISTEXT(B60),B60,IF(B60="","",B60/B51))</f>
        <v/>
      </c>
      <c r="J60" s="2217"/>
      <c r="K60" s="2217"/>
      <c r="L60" s="2217"/>
      <c r="M60" s="2217"/>
      <c r="N60" s="2218"/>
      <c r="O60" s="584"/>
      <c r="Q60" s="2588" t="s">
        <v>2140</v>
      </c>
      <c r="R60" s="2587"/>
      <c r="S60" s="2045"/>
      <c r="V60" s="2045"/>
      <c r="W60" s="2045"/>
    </row>
    <row r="61" spans="1:23" ht="15" customHeight="1">
      <c r="A61" s="2045"/>
      <c r="B61" s="2258"/>
      <c r="C61" s="52"/>
      <c r="D61" s="6"/>
      <c r="E61" s="6"/>
      <c r="F61" s="2226" t="str">
        <f t="shared" si="4"/>
        <v/>
      </c>
      <c r="G61" s="2236" t="str">
        <f>IF(ISTEXT(B61),B61,IF(B61="","",(B61/B24)*M19))</f>
        <v/>
      </c>
      <c r="H61" s="2208"/>
      <c r="I61" s="2235" t="str">
        <f>IF(ISTEXT(B61),B61,IF(B61="","",B61/B51))</f>
        <v/>
      </c>
      <c r="J61" s="2217"/>
      <c r="K61" s="2217"/>
      <c r="L61" s="2217"/>
      <c r="M61" s="2217"/>
      <c r="N61" s="2218"/>
      <c r="O61" s="584"/>
      <c r="Q61" s="2588" t="s">
        <v>2140</v>
      </c>
      <c r="R61" s="2587"/>
      <c r="S61" s="2045"/>
      <c r="V61" s="2045"/>
      <c r="W61" s="2045"/>
    </row>
    <row r="62" spans="1:23" ht="15" customHeight="1">
      <c r="A62" s="2045"/>
      <c r="B62" s="2258"/>
      <c r="C62" s="2173"/>
      <c r="D62" s="6"/>
      <c r="E62" s="6"/>
      <c r="F62" s="2226" t="str">
        <f t="shared" ref="F62" si="5">IF(ISTEXT(B62),B62,IF(B62="","",IF(C62="",G62,G62-(G62*C62%))))</f>
        <v/>
      </c>
      <c r="G62" s="2236" t="str">
        <f>IF(ISTEXT(B62),B62,IF(B62="","",(B62/B24)*M19))</f>
        <v/>
      </c>
      <c r="H62" s="2208"/>
      <c r="I62" s="2235" t="str">
        <f>IF(ISTEXT(B62),B62,IF(B62="","",B62/B51))</f>
        <v/>
      </c>
      <c r="J62" s="2217"/>
      <c r="K62" s="2217"/>
      <c r="L62" s="2217"/>
      <c r="M62" s="2217"/>
      <c r="N62" s="2218"/>
      <c r="O62" s="584"/>
      <c r="Q62" s="2588" t="s">
        <v>2140</v>
      </c>
      <c r="R62" s="2587"/>
      <c r="S62" s="2045"/>
      <c r="V62" s="2045"/>
      <c r="W62" s="2045"/>
    </row>
    <row r="63" spans="1:23" ht="15" customHeight="1">
      <c r="A63" s="2045"/>
      <c r="B63" s="2258"/>
      <c r="C63" s="52"/>
      <c r="D63" s="6"/>
      <c r="E63" s="6"/>
      <c r="F63" s="2226" t="str">
        <f t="shared" ref="F63:F65" si="6">IF(ISTEXT(B63),B63,IF(B63="","",IF(C63="",G63,G63-(G63*C63%))))</f>
        <v/>
      </c>
      <c r="G63" s="2236" t="str">
        <f>IF(ISTEXT(B63),B63,IF(B63="","",(B63/B24)*M19))</f>
        <v/>
      </c>
      <c r="H63" s="2208"/>
      <c r="I63" s="2235" t="str">
        <f>IF(ISTEXT(B63),B63,IF(B63="","",B63/B51))</f>
        <v/>
      </c>
      <c r="J63" s="2217"/>
      <c r="K63" s="2217"/>
      <c r="L63" s="2217"/>
      <c r="M63" s="2217"/>
      <c r="N63" s="2218"/>
      <c r="O63" s="584"/>
      <c r="Q63" s="2588" t="s">
        <v>2140</v>
      </c>
      <c r="R63" s="2587"/>
      <c r="S63" s="2045"/>
      <c r="V63" s="2045"/>
      <c r="W63" s="2045"/>
    </row>
    <row r="64" spans="1:23" ht="15" customHeight="1">
      <c r="A64" s="2045"/>
      <c r="B64" s="2258"/>
      <c r="C64" s="52"/>
      <c r="D64" s="6"/>
      <c r="E64" s="6"/>
      <c r="F64" s="2226" t="str">
        <f t="shared" si="6"/>
        <v/>
      </c>
      <c r="G64" s="2236" t="str">
        <f>IF(ISTEXT(B64),B64,IF(B64="","",(B64/B24)*M19))</f>
        <v/>
      </c>
      <c r="H64" s="2208"/>
      <c r="I64" s="2235" t="str">
        <f>IF(ISTEXT(B64),B64,IF(B64="","",B64/B51))</f>
        <v/>
      </c>
      <c r="J64" s="2217"/>
      <c r="K64" s="2217"/>
      <c r="L64" s="2217"/>
      <c r="M64" s="2217"/>
      <c r="N64" s="2218"/>
      <c r="O64" s="584"/>
      <c r="Q64" s="2588" t="s">
        <v>2140</v>
      </c>
      <c r="R64" s="2587"/>
      <c r="S64" s="2045"/>
      <c r="V64" s="2045"/>
      <c r="W64" s="2045"/>
    </row>
    <row r="65" spans="1:23" ht="15" customHeight="1">
      <c r="A65" s="2045"/>
      <c r="B65" s="2258"/>
      <c r="C65" s="52"/>
      <c r="D65" s="6"/>
      <c r="E65" s="6"/>
      <c r="F65" s="2226" t="str">
        <f t="shared" si="6"/>
        <v/>
      </c>
      <c r="G65" s="2236" t="str">
        <f>IF(ISTEXT(B65),B65,IF(B65="","",(B65/B24)*M19))</f>
        <v/>
      </c>
      <c r="H65" s="2208"/>
      <c r="I65" s="2235" t="str">
        <f>IF(ISTEXT(B65),B65,IF(B65="","",B65/B51))</f>
        <v/>
      </c>
      <c r="J65" s="2217"/>
      <c r="K65" s="2217"/>
      <c r="L65" s="2217"/>
      <c r="M65" s="2217"/>
      <c r="N65" s="2218"/>
      <c r="O65" s="584"/>
      <c r="Q65" s="2586" t="s">
        <v>2139</v>
      </c>
      <c r="R65" s="2586"/>
      <c r="S65" s="2586"/>
      <c r="T65" s="2586"/>
    </row>
    <row r="66" spans="1:23" ht="15" customHeight="1">
      <c r="A66" s="2045"/>
      <c r="B66" s="2172"/>
      <c r="C66" s="2220"/>
      <c r="D66" s="2221"/>
      <c r="E66" s="2221"/>
      <c r="F66" s="2222" t="str">
        <f t="shared" ref="F66" si="7">IF(C66&lt;=0,"",G66-(G66*C66%))</f>
        <v/>
      </c>
      <c r="G66" s="2221"/>
      <c r="H66" s="2221"/>
      <c r="I66" s="2223"/>
      <c r="J66" s="2224"/>
      <c r="K66" s="2221"/>
      <c r="L66" s="2221"/>
      <c r="M66" s="2221"/>
      <c r="N66" s="2225"/>
      <c r="O66" s="584"/>
      <c r="Q66" s="2586" t="s">
        <v>2139</v>
      </c>
      <c r="R66" s="2586"/>
      <c r="S66" s="2586"/>
      <c r="T66" s="2586"/>
    </row>
    <row r="67" spans="1:23" ht="15" customHeight="1">
      <c r="A67" s="2045"/>
      <c r="B67" s="2260" t="s">
        <v>1016</v>
      </c>
      <c r="C67" s="428"/>
      <c r="D67" s="428"/>
      <c r="E67" s="428"/>
      <c r="F67" s="2242" t="s">
        <v>961</v>
      </c>
      <c r="G67" s="3538" t="s">
        <v>297</v>
      </c>
      <c r="H67" s="3539"/>
      <c r="I67" s="3540"/>
      <c r="J67" s="2212"/>
      <c r="K67" s="2212"/>
      <c r="L67" s="2212"/>
      <c r="M67" s="2212"/>
      <c r="N67" s="2243"/>
      <c r="O67" s="2040"/>
      <c r="Q67" s="2586" t="s">
        <v>2139</v>
      </c>
      <c r="R67" s="2586"/>
      <c r="S67" s="2586"/>
      <c r="T67" s="2586"/>
      <c r="U67" s="2045"/>
      <c r="V67" s="2045"/>
      <c r="W67" s="2045"/>
    </row>
    <row r="68" spans="1:23" ht="15" customHeight="1">
      <c r="A68" s="2045"/>
      <c r="B68" s="2260" t="s">
        <v>1914</v>
      </c>
      <c r="C68" s="592"/>
      <c r="D68" s="13"/>
      <c r="E68" s="13"/>
      <c r="F68" s="2241"/>
      <c r="G68" s="16"/>
      <c r="H68" s="2210"/>
      <c r="I68" s="38"/>
      <c r="J68" s="2217"/>
      <c r="K68" s="2217"/>
      <c r="L68" s="2217"/>
      <c r="M68" s="2217"/>
      <c r="N68" s="2219"/>
      <c r="O68" s="2040"/>
      <c r="Q68" s="2586" t="s">
        <v>2139</v>
      </c>
      <c r="R68" s="2586"/>
      <c r="S68" s="2586"/>
      <c r="T68" s="2586"/>
      <c r="U68" s="2045"/>
      <c r="V68" s="2045"/>
      <c r="W68" s="2045"/>
    </row>
    <row r="69" spans="1:23" ht="15" customHeight="1">
      <c r="A69" s="2045"/>
      <c r="B69" s="2259">
        <f>SUM(B70:B83)</f>
        <v>0.8</v>
      </c>
      <c r="C69" s="592"/>
      <c r="D69" s="50" t="s">
        <v>1389</v>
      </c>
      <c r="E69" s="13"/>
      <c r="F69" s="2238">
        <f>SUM(F70:F83)</f>
        <v>0.5</v>
      </c>
      <c r="G69" s="2239">
        <f>SUM(G70:G83)</f>
        <v>0.5</v>
      </c>
      <c r="H69" s="2208" t="s">
        <v>11</v>
      </c>
      <c r="I69" s="2206"/>
      <c r="J69" s="2217"/>
      <c r="K69" s="2217" t="s">
        <v>1009</v>
      </c>
      <c r="L69" s="2217"/>
      <c r="M69" s="2217"/>
      <c r="N69" s="2218"/>
      <c r="O69" s="2040"/>
      <c r="Q69" s="2586" t="s">
        <v>2139</v>
      </c>
      <c r="R69" s="2586"/>
      <c r="S69" s="2586"/>
      <c r="T69" s="2586"/>
      <c r="U69" s="2045"/>
      <c r="V69" s="2045"/>
      <c r="W69" s="2045"/>
    </row>
    <row r="70" spans="1:23" ht="15" customHeight="1">
      <c r="A70" s="2045"/>
      <c r="B70" s="2258">
        <v>0.5</v>
      </c>
      <c r="C70" s="52"/>
      <c r="D70" s="6" t="s">
        <v>335</v>
      </c>
      <c r="E70" s="6"/>
      <c r="F70" s="2226">
        <f t="shared" ref="F70:F74" si="8">IF(ISTEXT(B70),B70,IF(B70="","",IF(C70="",G70,G70-(G70*C70%))))</f>
        <v>0.3125</v>
      </c>
      <c r="G70" s="2236">
        <f>IF(ISTEXT(B70),B70,IF(B70="","",(B70/B24)*M19))</f>
        <v>0.3125</v>
      </c>
      <c r="H70" s="2208" t="s">
        <v>10</v>
      </c>
      <c r="I70" s="2235">
        <f>IF(ISTEXT(B70),B70,IF(B70="","",B70/B69))</f>
        <v>0.625</v>
      </c>
      <c r="J70" s="2217"/>
      <c r="K70" s="2217"/>
      <c r="L70" s="2217"/>
      <c r="M70" s="2217"/>
      <c r="N70" s="2218"/>
      <c r="O70" s="2040"/>
      <c r="Q70" s="2586" t="s">
        <v>2139</v>
      </c>
      <c r="R70" s="2586"/>
      <c r="S70" s="2586"/>
      <c r="T70" s="2586"/>
      <c r="U70" s="2045"/>
      <c r="V70" s="2045"/>
      <c r="W70" s="2045"/>
    </row>
    <row r="71" spans="1:23" ht="15" customHeight="1">
      <c r="A71" s="2045"/>
      <c r="B71" s="2258">
        <v>0.3</v>
      </c>
      <c r="C71" s="52"/>
      <c r="D71" s="6" t="s">
        <v>336</v>
      </c>
      <c r="E71" s="6"/>
      <c r="F71" s="2226">
        <f t="shared" si="8"/>
        <v>0.1875</v>
      </c>
      <c r="G71" s="2236">
        <f>IF(ISTEXT(B71),B71,IF(B71="","",(B71/B24)*M19))</f>
        <v>0.1875</v>
      </c>
      <c r="H71" s="2208"/>
      <c r="I71" s="2235">
        <f>IF(ISTEXT(B71),B71,IF(B71="","",B71/B69))</f>
        <v>0.37499999999999994</v>
      </c>
      <c r="J71" s="2217"/>
      <c r="K71" s="2217"/>
      <c r="L71" s="2217"/>
      <c r="M71" s="2217"/>
      <c r="N71" s="2218"/>
      <c r="O71" s="3"/>
      <c r="Q71" s="2586" t="s">
        <v>2139</v>
      </c>
      <c r="R71" s="2586"/>
      <c r="S71" s="2586"/>
      <c r="T71" s="2586"/>
      <c r="U71" s="2045"/>
      <c r="V71" s="2045"/>
      <c r="W71" s="2045"/>
    </row>
    <row r="72" spans="1:23" ht="15" customHeight="1">
      <c r="A72" s="2045"/>
      <c r="B72" s="2258"/>
      <c r="C72" s="52"/>
      <c r="D72" s="6"/>
      <c r="E72" s="6"/>
      <c r="F72" s="2226" t="str">
        <f t="shared" si="8"/>
        <v/>
      </c>
      <c r="G72" s="2236" t="str">
        <f>IF(ISTEXT(B72),B72,IF(B72="","",(B72/B24)*M19))</f>
        <v/>
      </c>
      <c r="H72" s="2208"/>
      <c r="I72" s="2235" t="str">
        <f>IF(ISTEXT(B72),B72,IF(B72="","",B72/B69))</f>
        <v/>
      </c>
      <c r="J72" s="2217"/>
      <c r="K72" s="2217"/>
      <c r="L72" s="2217"/>
      <c r="M72" s="2217"/>
      <c r="N72" s="2218"/>
      <c r="O72" s="584"/>
      <c r="Q72" s="2588" t="s">
        <v>2140</v>
      </c>
      <c r="R72" s="2587"/>
      <c r="S72" s="2045"/>
      <c r="V72" s="2045"/>
      <c r="W72" s="2045"/>
    </row>
    <row r="73" spans="1:23" ht="15" customHeight="1">
      <c r="A73" s="2045"/>
      <c r="B73" s="2258"/>
      <c r="C73" s="52"/>
      <c r="D73" s="6"/>
      <c r="E73" s="6"/>
      <c r="F73" s="2226" t="str">
        <f t="shared" si="8"/>
        <v/>
      </c>
      <c r="G73" s="2236" t="str">
        <f>IF(ISTEXT(B73),B73,IF(B73="","",(B73/B24)*M19))</f>
        <v/>
      </c>
      <c r="H73" s="2208"/>
      <c r="I73" s="2235" t="str">
        <f>IF(ISTEXT(B73),B73,IF(B73="","",B73/B69))</f>
        <v/>
      </c>
      <c r="J73" s="2217"/>
      <c r="K73" s="2217"/>
      <c r="L73" s="2217"/>
      <c r="M73" s="2217"/>
      <c r="N73" s="2218"/>
      <c r="O73" s="584"/>
      <c r="Q73" s="2588" t="s">
        <v>2140</v>
      </c>
      <c r="R73" s="2587"/>
      <c r="S73" s="2045"/>
      <c r="V73" s="2045"/>
      <c r="W73" s="2045"/>
    </row>
    <row r="74" spans="1:23" ht="15" customHeight="1">
      <c r="A74" s="2045"/>
      <c r="B74" s="2258"/>
      <c r="C74" s="52"/>
      <c r="D74" s="6"/>
      <c r="E74" s="6"/>
      <c r="F74" s="2226" t="str">
        <f t="shared" si="8"/>
        <v/>
      </c>
      <c r="G74" s="2236" t="str">
        <f>IF(ISTEXT(B74),B74,IF(B74="","",(B74/B24)*M19))</f>
        <v/>
      </c>
      <c r="H74" s="2208"/>
      <c r="I74" s="2235" t="str">
        <f>IF(ISTEXT(B74),B74,IF(B74="","",B74/B69))</f>
        <v/>
      </c>
      <c r="J74" s="2217"/>
      <c r="K74" s="2217"/>
      <c r="L74" s="2217"/>
      <c r="M74" s="2217"/>
      <c r="N74" s="2218"/>
      <c r="O74" s="584"/>
      <c r="Q74" s="2588" t="s">
        <v>2140</v>
      </c>
      <c r="R74" s="2587"/>
      <c r="S74" s="2045"/>
      <c r="V74" s="2045"/>
      <c r="W74" s="2045"/>
    </row>
    <row r="75" spans="1:23" ht="15" customHeight="1">
      <c r="A75" s="2045"/>
      <c r="B75" s="2258"/>
      <c r="C75" s="2173"/>
      <c r="D75" s="6"/>
      <c r="E75" s="6"/>
      <c r="F75" s="2226" t="str">
        <f t="shared" ref="F75" si="9">IF(ISTEXT(B75),B75,IF(B75="","",IF(C75="",G75,G75-(G75*C75%))))</f>
        <v/>
      </c>
      <c r="G75" s="2236" t="str">
        <f>IF(ISTEXT(B75),B75,IF(B75="","",(B75/B24)*M19))</f>
        <v/>
      </c>
      <c r="H75" s="2208"/>
      <c r="I75" s="2235" t="str">
        <f>IF(ISTEXT(B75),B75,IF(B75="","",B75/B69))</f>
        <v/>
      </c>
      <c r="J75" s="2217"/>
      <c r="K75" s="2217"/>
      <c r="L75" s="2217"/>
      <c r="M75" s="2217"/>
      <c r="N75" s="2218"/>
      <c r="O75" s="584"/>
      <c r="Q75" s="2588" t="s">
        <v>2140</v>
      </c>
      <c r="R75" s="2587"/>
      <c r="S75" s="2045"/>
      <c r="V75" s="2045"/>
      <c r="W75" s="2045"/>
    </row>
    <row r="76" spans="1:23" ht="15" customHeight="1">
      <c r="A76" s="2045"/>
      <c r="B76" s="2258"/>
      <c r="C76" s="52"/>
      <c r="D76" s="6"/>
      <c r="E76" s="6"/>
      <c r="F76" s="2226" t="str">
        <f t="shared" ref="F76:F83" si="10">IF(ISTEXT(B76),B76,IF(B76="","",IF(C76="",G76,G76-(G76*C76%))))</f>
        <v/>
      </c>
      <c r="G76" s="2236" t="str">
        <f>IF(ISTEXT(B76),B76,IF(B76="","",(B76/B24)*M19))</f>
        <v/>
      </c>
      <c r="H76" s="2208"/>
      <c r="I76" s="2235" t="str">
        <f>IF(ISTEXT(B76),B76,IF(B76="","",B76/B69))</f>
        <v/>
      </c>
      <c r="J76" s="2217"/>
      <c r="K76" s="2217"/>
      <c r="L76" s="2217"/>
      <c r="M76" s="2217"/>
      <c r="N76" s="2218"/>
      <c r="O76" s="584"/>
      <c r="Q76" s="2588" t="s">
        <v>2140</v>
      </c>
      <c r="R76" s="2587"/>
      <c r="S76" s="2045"/>
      <c r="V76" s="2045"/>
      <c r="W76" s="2045"/>
    </row>
    <row r="77" spans="1:23" ht="15" customHeight="1">
      <c r="A77" s="2045"/>
      <c r="B77" s="2258"/>
      <c r="C77" s="52"/>
      <c r="D77" s="6"/>
      <c r="E77" s="6"/>
      <c r="F77" s="2226" t="str">
        <f t="shared" si="10"/>
        <v/>
      </c>
      <c r="G77" s="2236" t="str">
        <f>IF(ISTEXT(B77),B77,IF(B77="","",(B77/B24)*M19))</f>
        <v/>
      </c>
      <c r="H77" s="2208"/>
      <c r="I77" s="2235" t="str">
        <f>IF(ISTEXT(B77),B77,IF(B77="","",B77/B69))</f>
        <v/>
      </c>
      <c r="J77" s="2217"/>
      <c r="K77" s="2217"/>
      <c r="L77" s="2217"/>
      <c r="M77" s="2217"/>
      <c r="N77" s="2218"/>
      <c r="O77" s="584"/>
      <c r="Q77" s="2588" t="s">
        <v>2140</v>
      </c>
      <c r="R77" s="2587"/>
      <c r="S77" s="2045"/>
      <c r="V77" s="2045"/>
      <c r="W77" s="2045"/>
    </row>
    <row r="78" spans="1:23" ht="15" customHeight="1">
      <c r="A78" s="2045"/>
      <c r="B78" s="2258"/>
      <c r="C78" s="52"/>
      <c r="D78" s="6"/>
      <c r="E78" s="6"/>
      <c r="F78" s="2226" t="str">
        <f t="shared" si="10"/>
        <v/>
      </c>
      <c r="G78" s="2236" t="str">
        <f>IF(ISTEXT(B78),B78,IF(B78="","",(B78/B24)*M19))</f>
        <v/>
      </c>
      <c r="H78" s="2208"/>
      <c r="I78" s="2235" t="str">
        <f>IF(ISTEXT(B78),B78,IF(B78="","",B78/B69))</f>
        <v/>
      </c>
      <c r="J78" s="2217"/>
      <c r="K78" s="2217"/>
      <c r="L78" s="2217"/>
      <c r="M78" s="2217"/>
      <c r="N78" s="2218"/>
      <c r="O78" s="584"/>
      <c r="Q78" s="2588" t="s">
        <v>2140</v>
      </c>
      <c r="R78" s="2587"/>
      <c r="S78" s="2045"/>
      <c r="V78" s="2045"/>
      <c r="W78" s="2045"/>
    </row>
    <row r="79" spans="1:23" ht="15" customHeight="1">
      <c r="A79" s="2045"/>
      <c r="B79" s="2258"/>
      <c r="C79" s="52"/>
      <c r="D79" s="6"/>
      <c r="E79" s="6"/>
      <c r="F79" s="2226" t="str">
        <f t="shared" si="10"/>
        <v/>
      </c>
      <c r="G79" s="2236" t="str">
        <f>IF(ISTEXT(B79),B79,IF(B79="","",(B79/B24)*M19))</f>
        <v/>
      </c>
      <c r="H79" s="2208"/>
      <c r="I79" s="2235" t="str">
        <f>IF(ISTEXT(B79),B79,IF(B79="","",B79/B69))</f>
        <v/>
      </c>
      <c r="J79" s="2217"/>
      <c r="K79" s="2217"/>
      <c r="L79" s="2217"/>
      <c r="M79" s="2217"/>
      <c r="N79" s="2218"/>
      <c r="O79" s="584"/>
      <c r="Q79" s="2588" t="s">
        <v>2140</v>
      </c>
      <c r="R79" s="2587"/>
      <c r="S79" s="2045"/>
      <c r="V79" s="2045"/>
      <c r="W79" s="2045"/>
    </row>
    <row r="80" spans="1:23" ht="15" customHeight="1">
      <c r="A80" s="2045"/>
      <c r="B80" s="2258"/>
      <c r="C80" s="52"/>
      <c r="D80" s="6"/>
      <c r="E80" s="6"/>
      <c r="F80" s="2226" t="str">
        <f t="shared" si="10"/>
        <v/>
      </c>
      <c r="G80" s="2236" t="str">
        <f>IF(ISTEXT(B80),B80,IF(B80="","",(B80/B24)*M19))</f>
        <v/>
      </c>
      <c r="H80" s="2208"/>
      <c r="I80" s="2235" t="str">
        <f>IF(ISTEXT(B80),B80,IF(B80="","",B80/B69))</f>
        <v/>
      </c>
      <c r="J80" s="2217"/>
      <c r="K80" s="2217"/>
      <c r="L80" s="2217"/>
      <c r="M80" s="2217"/>
      <c r="N80" s="2218"/>
      <c r="O80" s="584"/>
      <c r="Q80" s="2588" t="s">
        <v>2140</v>
      </c>
      <c r="R80" s="2587"/>
      <c r="S80" s="2045"/>
      <c r="V80" s="2045"/>
      <c r="W80" s="2045"/>
    </row>
    <row r="81" spans="1:23" ht="15" customHeight="1">
      <c r="A81" s="2045"/>
      <c r="B81" s="2258"/>
      <c r="C81" s="52"/>
      <c r="D81" s="6"/>
      <c r="E81" s="6"/>
      <c r="F81" s="2226" t="str">
        <f t="shared" si="10"/>
        <v/>
      </c>
      <c r="G81" s="2236" t="str">
        <f>IF(ISTEXT(B81),B81,IF(B81="","",(B81/B24)*M19))</f>
        <v/>
      </c>
      <c r="H81" s="2208"/>
      <c r="I81" s="2235" t="str">
        <f>IF(ISTEXT(B81),B81,IF(B81="","",B81/B69))</f>
        <v/>
      </c>
      <c r="J81" s="2217"/>
      <c r="K81" s="2217"/>
      <c r="L81" s="2217"/>
      <c r="M81" s="2217"/>
      <c r="N81" s="2218"/>
      <c r="O81" s="584"/>
      <c r="Q81" s="2588" t="s">
        <v>2140</v>
      </c>
      <c r="R81" s="2587"/>
      <c r="S81" s="2045"/>
      <c r="V81" s="2045"/>
      <c r="W81" s="2045"/>
    </row>
    <row r="82" spans="1:23" ht="15" customHeight="1">
      <c r="A82" s="2045"/>
      <c r="B82" s="2258"/>
      <c r="C82" s="52"/>
      <c r="D82" s="6"/>
      <c r="E82" s="6"/>
      <c r="F82" s="2226" t="str">
        <f t="shared" si="10"/>
        <v/>
      </c>
      <c r="G82" s="2236" t="str">
        <f>IF(ISTEXT(B82),B82,IF(B82="","",(B82/B24)*M19))</f>
        <v/>
      </c>
      <c r="H82" s="2208"/>
      <c r="I82" s="2235" t="str">
        <f>IF(ISTEXT(B82),B82,IF(B82="","",B82/B69))</f>
        <v/>
      </c>
      <c r="J82" s="2217"/>
      <c r="K82" s="2217"/>
      <c r="L82" s="2217"/>
      <c r="M82" s="2217"/>
      <c r="N82" s="2218"/>
      <c r="O82" s="584"/>
      <c r="Q82" s="2588" t="s">
        <v>2140</v>
      </c>
      <c r="R82" s="2587"/>
      <c r="S82" s="2045"/>
      <c r="V82" s="2045"/>
      <c r="W82" s="2045"/>
    </row>
    <row r="83" spans="1:23" ht="15" customHeight="1">
      <c r="A83" s="2045"/>
      <c r="B83" s="2258"/>
      <c r="C83" s="52"/>
      <c r="D83" s="6"/>
      <c r="E83" s="6"/>
      <c r="F83" s="2226" t="str">
        <f t="shared" si="10"/>
        <v/>
      </c>
      <c r="G83" s="2236" t="str">
        <f>IF(ISTEXT(B83),B83,IF(B83="","",(B83/B24)*M19))</f>
        <v/>
      </c>
      <c r="H83" s="2208"/>
      <c r="I83" s="2235" t="str">
        <f>IF(ISTEXT(B83),B83,IF(B83="","",B83/B69))</f>
        <v/>
      </c>
      <c r="J83" s="2217"/>
      <c r="K83" s="2217"/>
      <c r="L83" s="2217"/>
      <c r="M83" s="2217"/>
      <c r="N83" s="2218"/>
      <c r="O83" s="584"/>
      <c r="Q83" s="2586" t="s">
        <v>2139</v>
      </c>
      <c r="R83" s="2586"/>
      <c r="S83" s="2586"/>
      <c r="T83" s="2586"/>
    </row>
    <row r="84" spans="1:23" ht="15" customHeight="1">
      <c r="A84" s="2045"/>
      <c r="B84" s="2172"/>
      <c r="C84" s="2220"/>
      <c r="D84" s="2221"/>
      <c r="E84" s="2221"/>
      <c r="F84" s="2222" t="str">
        <f t="shared" ref="F84" si="11">IF(C84&lt;=0,"",G84-(G84*C84%))</f>
        <v/>
      </c>
      <c r="G84" s="2221"/>
      <c r="H84" s="2221"/>
      <c r="I84" s="2223"/>
      <c r="J84" s="2224"/>
      <c r="K84" s="2221"/>
      <c r="L84" s="2221"/>
      <c r="M84" s="2221"/>
      <c r="N84" s="2225"/>
      <c r="O84" s="584"/>
      <c r="Q84" s="2586" t="s">
        <v>2139</v>
      </c>
      <c r="R84" s="2586"/>
      <c r="S84" s="2586"/>
      <c r="T84" s="2586"/>
    </row>
    <row r="85" spans="1:23" ht="15" customHeight="1">
      <c r="A85" s="2045"/>
      <c r="B85" s="2260" t="s">
        <v>1016</v>
      </c>
      <c r="C85" s="428"/>
      <c r="D85" s="428"/>
      <c r="E85" s="428"/>
      <c r="F85" s="2242" t="s">
        <v>961</v>
      </c>
      <c r="G85" s="3538" t="s">
        <v>297</v>
      </c>
      <c r="H85" s="3539"/>
      <c r="I85" s="3540"/>
      <c r="J85" s="2212"/>
      <c r="K85" s="2212"/>
      <c r="L85" s="2212"/>
      <c r="M85" s="2212"/>
      <c r="N85" s="2243"/>
      <c r="O85" s="2040"/>
      <c r="Q85" s="2586" t="s">
        <v>2139</v>
      </c>
      <c r="R85" s="2586"/>
      <c r="S85" s="2586"/>
      <c r="T85" s="2586"/>
      <c r="U85" s="2045"/>
      <c r="V85" s="2045"/>
      <c r="W85" s="2045"/>
    </row>
    <row r="86" spans="1:23" ht="15" customHeight="1">
      <c r="A86" s="2045"/>
      <c r="B86" s="2260" t="s">
        <v>1914</v>
      </c>
      <c r="C86" s="592"/>
      <c r="D86" s="13"/>
      <c r="E86" s="13"/>
      <c r="F86" s="2241"/>
      <c r="G86" s="16"/>
      <c r="H86" s="2210"/>
      <c r="I86" s="38"/>
      <c r="J86" s="2217"/>
      <c r="K86" s="2217"/>
      <c r="L86" s="2217"/>
      <c r="M86" s="2217"/>
      <c r="N86" s="2219"/>
      <c r="O86" s="2040"/>
      <c r="Q86" s="2586" t="s">
        <v>2139</v>
      </c>
      <c r="R86" s="2586"/>
      <c r="S86" s="2586"/>
      <c r="T86" s="2586"/>
      <c r="U86" s="2045"/>
      <c r="V86" s="2045"/>
      <c r="W86" s="2045"/>
    </row>
    <row r="87" spans="1:23" ht="15" customHeight="1">
      <c r="A87" s="2045"/>
      <c r="B87" s="2259">
        <f>SUM(B88:B101)</f>
        <v>5.3</v>
      </c>
      <c r="C87" s="592"/>
      <c r="D87" s="50" t="s">
        <v>348</v>
      </c>
      <c r="E87" s="13"/>
      <c r="F87" s="2238">
        <f>SUM(F88:F101)</f>
        <v>2.7</v>
      </c>
      <c r="G87" s="2239">
        <f>SUM(G88:G101)</f>
        <v>3.3125</v>
      </c>
      <c r="H87" s="2208" t="s">
        <v>11</v>
      </c>
      <c r="I87" s="2206"/>
      <c r="J87" s="2217"/>
      <c r="K87" s="2217" t="s">
        <v>1009</v>
      </c>
      <c r="L87" s="2217"/>
      <c r="M87" s="2217"/>
      <c r="N87" s="2218"/>
      <c r="O87" s="2040"/>
      <c r="Q87" s="2586" t="s">
        <v>2139</v>
      </c>
      <c r="R87" s="2586"/>
      <c r="S87" s="2586"/>
      <c r="T87" s="2586"/>
      <c r="U87" s="2045"/>
      <c r="V87" s="2045"/>
      <c r="W87" s="2045"/>
    </row>
    <row r="88" spans="1:23" ht="15" customHeight="1">
      <c r="A88" s="2045"/>
      <c r="B88" s="2258">
        <v>2.2999999999999998</v>
      </c>
      <c r="C88" s="52">
        <v>10</v>
      </c>
      <c r="D88" s="45" t="s">
        <v>349</v>
      </c>
      <c r="E88" s="17"/>
      <c r="F88" s="2226">
        <f t="shared" ref="F88:F94" si="12">IF(ISTEXT(B88),B88,IF(B88="","",IF(C88="",G88,G88-(G88*C88%))))</f>
        <v>1.29375</v>
      </c>
      <c r="G88" s="2236">
        <f>IF(ISTEXT(B88),B88,IF(B88="","",(B88/B24)*M19))</f>
        <v>1.4375</v>
      </c>
      <c r="H88" s="2211" t="s">
        <v>10</v>
      </c>
      <c r="I88" s="2235">
        <f>IF(ISTEXT(B88),B88,IF(B88="","",B88/B87))</f>
        <v>0.43396226415094336</v>
      </c>
      <c r="J88" s="2217"/>
      <c r="K88" s="2217"/>
      <c r="L88" s="2217"/>
      <c r="M88" s="2217"/>
      <c r="N88" s="2218"/>
      <c r="O88" s="2040"/>
      <c r="Q88" s="2586" t="s">
        <v>2139</v>
      </c>
      <c r="R88" s="2586"/>
      <c r="S88" s="2586"/>
      <c r="T88" s="2586"/>
      <c r="U88" s="2045"/>
      <c r="V88" s="2045"/>
      <c r="W88" s="2045"/>
    </row>
    <row r="89" spans="1:23" ht="15" customHeight="1">
      <c r="A89" s="2045"/>
      <c r="B89" s="2258">
        <v>3</v>
      </c>
      <c r="C89" s="52">
        <v>25</v>
      </c>
      <c r="D89" s="6" t="s">
        <v>350</v>
      </c>
      <c r="E89" s="6"/>
      <c r="F89" s="2226">
        <f t="shared" si="12"/>
        <v>1.40625</v>
      </c>
      <c r="G89" s="2236">
        <f>IF(ISTEXT(B89),B89,IF(B89="","",(B89/B24)*M19))</f>
        <v>1.875</v>
      </c>
      <c r="H89" s="2208"/>
      <c r="I89" s="2235">
        <f>IF(ISTEXT(B89),B89,IF(B89="","",B89/B87))</f>
        <v>0.56603773584905659</v>
      </c>
      <c r="J89" s="2217"/>
      <c r="K89" s="2217"/>
      <c r="L89" s="2217"/>
      <c r="M89" s="2217"/>
      <c r="N89" s="2218"/>
      <c r="O89" s="3"/>
      <c r="Q89" s="2586" t="s">
        <v>2139</v>
      </c>
      <c r="R89" s="2586"/>
      <c r="S89" s="2586"/>
      <c r="T89" s="2586"/>
      <c r="U89" s="2045"/>
      <c r="V89" s="2045"/>
      <c r="W89" s="2045"/>
    </row>
    <row r="90" spans="1:23" ht="15" customHeight="1">
      <c r="A90" s="2045"/>
      <c r="B90" s="2258"/>
      <c r="C90" s="52"/>
      <c r="D90" s="6"/>
      <c r="E90" s="6"/>
      <c r="F90" s="2226" t="str">
        <f t="shared" si="12"/>
        <v/>
      </c>
      <c r="G90" s="2236" t="str">
        <f>IF(ISTEXT(B90),B90,IF(B90="","",(B90/B24)*M19))</f>
        <v/>
      </c>
      <c r="H90" s="2208"/>
      <c r="I90" s="2235" t="str">
        <f>IF(ISTEXT(B90),B90,IF(B90="","",B90/B87))</f>
        <v/>
      </c>
      <c r="J90" s="2217"/>
      <c r="K90" s="2217"/>
      <c r="L90" s="2217"/>
      <c r="M90" s="2217"/>
      <c r="N90" s="2218"/>
      <c r="O90" s="584"/>
      <c r="Q90" s="2588" t="s">
        <v>2140</v>
      </c>
      <c r="R90" s="2587"/>
      <c r="S90" s="2045"/>
      <c r="V90" s="2045"/>
      <c r="W90" s="2045"/>
    </row>
    <row r="91" spans="1:23" ht="15" customHeight="1">
      <c r="A91" s="2045"/>
      <c r="B91" s="2258"/>
      <c r="C91" s="52"/>
      <c r="D91" s="6"/>
      <c r="E91" s="6"/>
      <c r="F91" s="2226" t="str">
        <f t="shared" si="12"/>
        <v/>
      </c>
      <c r="G91" s="2236" t="str">
        <f>IF(ISTEXT(B91),B91,IF(B91="","",(B91/B24)*M19))</f>
        <v/>
      </c>
      <c r="H91" s="2208"/>
      <c r="I91" s="2235" t="str">
        <f>IF(ISTEXT(B91),B91,IF(B91="","",B91/B87))</f>
        <v/>
      </c>
      <c r="J91" s="2217"/>
      <c r="K91" s="2217"/>
      <c r="L91" s="2217"/>
      <c r="M91" s="2217"/>
      <c r="N91" s="2218"/>
      <c r="O91" s="584"/>
      <c r="Q91" s="2588" t="s">
        <v>2140</v>
      </c>
      <c r="R91" s="2587"/>
      <c r="S91" s="2045"/>
      <c r="V91" s="2045"/>
      <c r="W91" s="2045"/>
    </row>
    <row r="92" spans="1:23" ht="15" customHeight="1">
      <c r="A92" s="2045"/>
      <c r="B92" s="2258"/>
      <c r="C92" s="52"/>
      <c r="D92" s="6"/>
      <c r="E92" s="6"/>
      <c r="F92" s="2226" t="str">
        <f t="shared" si="12"/>
        <v/>
      </c>
      <c r="G92" s="2236" t="str">
        <f>IF(ISTEXT(B92),B92,IF(B92="","",(B92/B24)*M19))</f>
        <v/>
      </c>
      <c r="H92" s="2208"/>
      <c r="I92" s="2235" t="str">
        <f>IF(ISTEXT(B92),B92,IF(B92="","",B92/B87))</f>
        <v/>
      </c>
      <c r="J92" s="2217"/>
      <c r="K92" s="2217"/>
      <c r="L92" s="2217"/>
      <c r="M92" s="2217"/>
      <c r="N92" s="2218"/>
      <c r="O92" s="584"/>
      <c r="Q92" s="2588" t="s">
        <v>2140</v>
      </c>
      <c r="R92" s="2587"/>
      <c r="S92" s="2045"/>
      <c r="V92" s="2045"/>
      <c r="W92" s="2045"/>
    </row>
    <row r="93" spans="1:23" ht="15" customHeight="1">
      <c r="A93" s="2045"/>
      <c r="B93" s="2258"/>
      <c r="C93" s="52"/>
      <c r="D93" s="6"/>
      <c r="E93" s="6"/>
      <c r="F93" s="2226" t="str">
        <f t="shared" si="12"/>
        <v/>
      </c>
      <c r="G93" s="2236" t="str">
        <f>IF(ISTEXT(B93),B93,IF(B93="","",(B93/B24)*M19))</f>
        <v/>
      </c>
      <c r="H93" s="2208"/>
      <c r="I93" s="2235" t="str">
        <f>IF(ISTEXT(B93),B93,IF(B93="","",B93/B87))</f>
        <v/>
      </c>
      <c r="J93" s="2217"/>
      <c r="K93" s="2217"/>
      <c r="L93" s="2217"/>
      <c r="M93" s="2217"/>
      <c r="N93" s="2218"/>
      <c r="O93" s="584"/>
      <c r="Q93" s="2588" t="s">
        <v>2140</v>
      </c>
      <c r="R93" s="2587"/>
      <c r="S93" s="2045"/>
      <c r="V93" s="2045"/>
      <c r="W93" s="2045"/>
    </row>
    <row r="94" spans="1:23" ht="15" customHeight="1">
      <c r="A94" s="2045"/>
      <c r="B94" s="2258"/>
      <c r="C94" s="52"/>
      <c r="D94" s="6"/>
      <c r="E94" s="6"/>
      <c r="F94" s="2226" t="str">
        <f t="shared" si="12"/>
        <v/>
      </c>
      <c r="G94" s="2236" t="str">
        <f>IF(ISTEXT(B94),B94,IF(B94="","",(B94/B24)*M19))</f>
        <v/>
      </c>
      <c r="H94" s="2208"/>
      <c r="I94" s="2235" t="str">
        <f>IF(ISTEXT(B94),B94,IF(B94="","",B94/B87))</f>
        <v/>
      </c>
      <c r="J94" s="2217"/>
      <c r="K94" s="2217"/>
      <c r="L94" s="2217"/>
      <c r="M94" s="2217"/>
      <c r="N94" s="2218"/>
      <c r="O94" s="584"/>
      <c r="Q94" s="2588" t="s">
        <v>2140</v>
      </c>
      <c r="R94" s="2587"/>
      <c r="S94" s="2045"/>
      <c r="V94" s="2045"/>
      <c r="W94" s="2045"/>
    </row>
    <row r="95" spans="1:23" ht="15" customHeight="1">
      <c r="A95" s="2045"/>
      <c r="B95" s="2258"/>
      <c r="C95" s="2173"/>
      <c r="D95" s="6"/>
      <c r="E95" s="6"/>
      <c r="F95" s="2226" t="str">
        <f t="shared" ref="F95" si="13">IF(ISTEXT(B95),B95,IF(B95="","",IF(C95="",G95,G95-(G95*C95%))))</f>
        <v/>
      </c>
      <c r="G95" s="2236" t="str">
        <f>IF(ISTEXT(B95),B95,IF(B95="","",(B95/B24)*M19))</f>
        <v/>
      </c>
      <c r="H95" s="2208"/>
      <c r="I95" s="2235" t="str">
        <f>IF(ISTEXT(B95),B95,IF(B95="","",B95/B87))</f>
        <v/>
      </c>
      <c r="J95" s="2217"/>
      <c r="K95" s="2217"/>
      <c r="L95" s="2217"/>
      <c r="M95" s="2217"/>
      <c r="N95" s="2218"/>
      <c r="O95" s="584"/>
      <c r="Q95" s="2588" t="s">
        <v>2140</v>
      </c>
      <c r="R95" s="2587"/>
      <c r="S95" s="2045"/>
      <c r="V95" s="2045"/>
      <c r="W95" s="2045"/>
    </row>
    <row r="96" spans="1:23" ht="15" customHeight="1">
      <c r="A96" s="2045"/>
      <c r="B96" s="2258"/>
      <c r="C96" s="52"/>
      <c r="D96" s="6"/>
      <c r="E96" s="6"/>
      <c r="F96" s="2226" t="str">
        <f t="shared" ref="F96:F101" si="14">IF(ISTEXT(B96),B96,IF(B96="","",IF(C96="",G96,G96-(G96*C96%))))</f>
        <v/>
      </c>
      <c r="G96" s="2236" t="str">
        <f>IF(ISTEXT(B96),B96,IF(B96="","",(B96/B24)*M19))</f>
        <v/>
      </c>
      <c r="H96" s="2208"/>
      <c r="I96" s="2235" t="str">
        <f>IF(ISTEXT(B96),B96,IF(B96="","",B96/B87))</f>
        <v/>
      </c>
      <c r="J96" s="2217"/>
      <c r="K96" s="2217"/>
      <c r="L96" s="2217"/>
      <c r="M96" s="2217"/>
      <c r="N96" s="2218"/>
      <c r="O96" s="584"/>
      <c r="Q96" s="2588" t="s">
        <v>2140</v>
      </c>
      <c r="R96" s="2587"/>
      <c r="S96" s="2045"/>
      <c r="V96" s="2045"/>
      <c r="W96" s="2045"/>
    </row>
    <row r="97" spans="1:23" ht="15" customHeight="1">
      <c r="A97" s="2045"/>
      <c r="B97" s="2258"/>
      <c r="C97" s="52"/>
      <c r="D97" s="6"/>
      <c r="E97" s="6"/>
      <c r="F97" s="2226" t="str">
        <f t="shared" si="14"/>
        <v/>
      </c>
      <c r="G97" s="2236" t="str">
        <f>IF(ISTEXT(B97),B97,IF(B97="","",(B97/B24)*M19))</f>
        <v/>
      </c>
      <c r="H97" s="2208"/>
      <c r="I97" s="2235" t="str">
        <f>IF(ISTEXT(B97),B97,IF(B97="","",B97/B87))</f>
        <v/>
      </c>
      <c r="J97" s="2217"/>
      <c r="K97" s="2217"/>
      <c r="L97" s="2217"/>
      <c r="M97" s="2217"/>
      <c r="N97" s="2218"/>
      <c r="O97" s="584"/>
      <c r="Q97" s="2588" t="s">
        <v>2140</v>
      </c>
      <c r="R97" s="2587"/>
      <c r="S97" s="2045"/>
      <c r="V97" s="2045"/>
      <c r="W97" s="2045"/>
    </row>
    <row r="98" spans="1:23" ht="15" customHeight="1">
      <c r="A98" s="2045"/>
      <c r="B98" s="2258"/>
      <c r="C98" s="52"/>
      <c r="D98" s="6"/>
      <c r="E98" s="6"/>
      <c r="F98" s="2226" t="str">
        <f t="shared" si="14"/>
        <v/>
      </c>
      <c r="G98" s="2236" t="str">
        <f>IF(ISTEXT(B98),B98,IF(B98="","",(B98/B24)*M19))</f>
        <v/>
      </c>
      <c r="H98" s="2208"/>
      <c r="I98" s="2235" t="str">
        <f>IF(ISTEXT(B98),B98,IF(B98="","",B98/B87))</f>
        <v/>
      </c>
      <c r="J98" s="2217"/>
      <c r="K98" s="2217"/>
      <c r="L98" s="2217"/>
      <c r="M98" s="2217"/>
      <c r="N98" s="2218"/>
      <c r="O98" s="584"/>
      <c r="Q98" s="2588" t="s">
        <v>2140</v>
      </c>
      <c r="R98" s="2587"/>
      <c r="S98" s="2045"/>
      <c r="V98" s="2045"/>
      <c r="W98" s="2045"/>
    </row>
    <row r="99" spans="1:23" ht="15" customHeight="1">
      <c r="A99" s="2045"/>
      <c r="B99" s="2258"/>
      <c r="C99" s="52"/>
      <c r="D99" s="6"/>
      <c r="E99" s="6"/>
      <c r="F99" s="2226" t="str">
        <f t="shared" si="14"/>
        <v/>
      </c>
      <c r="G99" s="2236" t="str">
        <f>IF(ISTEXT(B99),B99,IF(B99="","",(B99/B24)*M19))</f>
        <v/>
      </c>
      <c r="H99" s="2208"/>
      <c r="I99" s="2235" t="str">
        <f>IF(ISTEXT(B99),B99,IF(B99="","",B99/B87))</f>
        <v/>
      </c>
      <c r="J99" s="2217"/>
      <c r="K99" s="2217"/>
      <c r="L99" s="2217"/>
      <c r="M99" s="2217"/>
      <c r="N99" s="2218"/>
      <c r="O99" s="584"/>
      <c r="Q99" s="2588" t="s">
        <v>2140</v>
      </c>
      <c r="R99" s="2587"/>
      <c r="S99" s="2045"/>
      <c r="V99" s="2045"/>
      <c r="W99" s="2045"/>
    </row>
    <row r="100" spans="1:23" ht="15" customHeight="1">
      <c r="A100" s="2045"/>
      <c r="B100" s="2258"/>
      <c r="C100" s="52"/>
      <c r="D100" s="6"/>
      <c r="E100" s="6"/>
      <c r="F100" s="2226" t="str">
        <f t="shared" si="14"/>
        <v/>
      </c>
      <c r="G100" s="2236" t="str">
        <f>IF(ISTEXT(B100),B100,IF(B100="","",(B100/B24)*M19))</f>
        <v/>
      </c>
      <c r="H100" s="2208"/>
      <c r="I100" s="2235" t="str">
        <f>IF(ISTEXT(B100),B100,IF(B100="","",B100/B87))</f>
        <v/>
      </c>
      <c r="J100" s="2217"/>
      <c r="K100" s="2217"/>
      <c r="L100" s="2217"/>
      <c r="M100" s="2217"/>
      <c r="N100" s="2218"/>
      <c r="O100" s="584"/>
      <c r="Q100" s="2588" t="s">
        <v>2140</v>
      </c>
      <c r="R100" s="2587"/>
      <c r="S100" s="2045"/>
      <c r="V100" s="2045"/>
      <c r="W100" s="2045"/>
    </row>
    <row r="101" spans="1:23" ht="15" customHeight="1">
      <c r="A101" s="2045"/>
      <c r="B101" s="2258"/>
      <c r="C101" s="52"/>
      <c r="D101" s="6"/>
      <c r="E101" s="6"/>
      <c r="F101" s="2226" t="str">
        <f t="shared" si="14"/>
        <v/>
      </c>
      <c r="G101" s="2236" t="str">
        <f>IF(ISTEXT(B101),B101,IF(B101="","",(B101/B24)*M19))</f>
        <v/>
      </c>
      <c r="H101" s="2208"/>
      <c r="I101" s="2235" t="str">
        <f>IF(ISTEXT(B101),B101,IF(B101="","",B101/B87))</f>
        <v/>
      </c>
      <c r="J101" s="2217"/>
      <c r="K101" s="2217"/>
      <c r="L101" s="2217"/>
      <c r="M101" s="2217"/>
      <c r="N101" s="2218"/>
      <c r="O101" s="584"/>
      <c r="Q101" s="2586" t="s">
        <v>2139</v>
      </c>
      <c r="R101" s="2586"/>
      <c r="S101" s="2586"/>
      <c r="T101" s="2586"/>
    </row>
    <row r="102" spans="1:23" ht="15" customHeight="1" thickBot="1">
      <c r="A102" s="2045"/>
      <c r="B102" s="2245"/>
      <c r="C102" s="2246"/>
      <c r="D102" s="2247"/>
      <c r="E102" s="2247"/>
      <c r="F102" s="2248"/>
      <c r="G102" s="2247"/>
      <c r="H102" s="2247"/>
      <c r="I102" s="2249"/>
      <c r="J102" s="2250"/>
      <c r="K102" s="2247"/>
      <c r="L102" s="2247"/>
      <c r="M102" s="2247"/>
      <c r="N102" s="2251"/>
      <c r="O102" s="584"/>
      <c r="Q102" s="2586" t="s">
        <v>2139</v>
      </c>
      <c r="R102" s="2586"/>
      <c r="S102" s="2586"/>
      <c r="T102" s="2586"/>
    </row>
    <row r="103" spans="1:23" ht="12" customHeight="1">
      <c r="A103" s="2045"/>
      <c r="B103" s="663"/>
      <c r="C103" s="40"/>
      <c r="D103" s="6"/>
      <c r="E103" s="6"/>
      <c r="F103" s="29"/>
      <c r="G103" s="6"/>
      <c r="H103" s="6"/>
      <c r="I103" s="18"/>
      <c r="J103" s="39"/>
      <c r="K103" s="6"/>
      <c r="L103" s="6"/>
      <c r="M103" s="6"/>
      <c r="N103" s="2100"/>
      <c r="O103" s="584"/>
      <c r="Q103" s="2586" t="s">
        <v>2139</v>
      </c>
      <c r="R103" s="2586"/>
      <c r="S103" s="2586"/>
      <c r="T103" s="2586"/>
    </row>
    <row r="104" spans="1:23" ht="20.25" customHeight="1">
      <c r="A104" s="2045"/>
      <c r="B104" s="663"/>
      <c r="C104" s="47" t="s">
        <v>313</v>
      </c>
      <c r="D104" s="47"/>
      <c r="E104" s="6"/>
      <c r="F104" s="29"/>
      <c r="G104" s="6"/>
      <c r="H104" s="6"/>
      <c r="I104" s="18"/>
      <c r="J104" s="39"/>
      <c r="K104" s="6"/>
      <c r="L104" s="6"/>
      <c r="M104" s="6"/>
      <c r="N104" s="627"/>
      <c r="O104" s="584"/>
      <c r="Q104" s="2586" t="s">
        <v>2139</v>
      </c>
      <c r="R104" s="2586"/>
      <c r="S104" s="2586"/>
      <c r="T104" s="2586"/>
    </row>
    <row r="105" spans="1:23" ht="12" customHeight="1">
      <c r="A105" s="2045"/>
      <c r="B105" s="663"/>
      <c r="C105" s="40"/>
      <c r="D105" s="6"/>
      <c r="E105" s="6"/>
      <c r="F105" s="29"/>
      <c r="G105" s="6"/>
      <c r="H105" s="6"/>
      <c r="I105" s="18"/>
      <c r="J105" s="39"/>
      <c r="K105" s="6"/>
      <c r="L105" s="6"/>
      <c r="M105" s="6"/>
      <c r="N105" s="627"/>
      <c r="O105" s="584"/>
      <c r="Q105" s="2586" t="s">
        <v>2139</v>
      </c>
      <c r="R105" s="2586"/>
      <c r="S105" s="2586"/>
      <c r="T105" s="2586"/>
    </row>
    <row r="106" spans="1:23" ht="12" customHeight="1">
      <c r="A106" s="2045"/>
      <c r="B106" s="663"/>
      <c r="C106" s="48" t="s">
        <v>1908</v>
      </c>
      <c r="D106" s="37"/>
      <c r="E106" s="6"/>
      <c r="F106" s="29"/>
      <c r="G106" s="6"/>
      <c r="H106" s="6"/>
      <c r="I106" s="18"/>
      <c r="J106" s="39"/>
      <c r="K106" s="6"/>
      <c r="L106" s="6"/>
      <c r="M106" s="6"/>
      <c r="N106" s="627"/>
      <c r="O106" s="584"/>
      <c r="Q106" s="2586" t="s">
        <v>2139</v>
      </c>
      <c r="R106" s="2586"/>
      <c r="S106" s="2586"/>
      <c r="T106" s="2586"/>
    </row>
    <row r="107" spans="1:23" ht="12" customHeight="1">
      <c r="A107" s="2045"/>
      <c r="B107" s="663"/>
      <c r="C107" s="20" t="s">
        <v>32</v>
      </c>
      <c r="D107" s="292"/>
      <c r="E107" s="292"/>
      <c r="F107" s="292"/>
      <c r="G107" s="292"/>
      <c r="H107" s="292"/>
      <c r="I107" s="292"/>
      <c r="J107" s="292"/>
      <c r="K107" s="292"/>
      <c r="L107" s="292"/>
      <c r="M107" s="292"/>
      <c r="N107" s="2253"/>
      <c r="O107" s="584"/>
      <c r="Q107" s="2588" t="s">
        <v>2140</v>
      </c>
      <c r="R107" s="2587"/>
      <c r="S107" s="2045"/>
    </row>
    <row r="108" spans="1:23" ht="12" customHeight="1">
      <c r="A108" s="2045"/>
      <c r="B108" s="663"/>
      <c r="C108" s="20" t="s">
        <v>42</v>
      </c>
      <c r="D108" s="292"/>
      <c r="E108" s="292"/>
      <c r="F108" s="292"/>
      <c r="G108" s="292"/>
      <c r="H108" s="292"/>
      <c r="I108" s="292"/>
      <c r="J108" s="292"/>
      <c r="K108" s="292"/>
      <c r="L108" s="292"/>
      <c r="M108" s="292"/>
      <c r="N108" s="2253"/>
      <c r="O108" s="584"/>
      <c r="Q108" s="2588" t="s">
        <v>2140</v>
      </c>
      <c r="R108" s="2587"/>
      <c r="S108" s="2045"/>
    </row>
    <row r="109" spans="1:23" ht="12" customHeight="1">
      <c r="A109" s="2045"/>
      <c r="B109" s="663"/>
      <c r="C109" s="20" t="s">
        <v>52</v>
      </c>
      <c r="D109" s="292"/>
      <c r="E109" s="292"/>
      <c r="F109" s="292"/>
      <c r="G109" s="292"/>
      <c r="H109" s="292"/>
      <c r="I109" s="292"/>
      <c r="J109" s="292"/>
      <c r="K109" s="292"/>
      <c r="L109" s="292"/>
      <c r="M109" s="292"/>
      <c r="N109" s="2253"/>
      <c r="O109" s="584"/>
      <c r="Q109" s="2588" t="s">
        <v>2140</v>
      </c>
      <c r="R109" s="2587"/>
      <c r="S109" s="2045"/>
    </row>
    <row r="110" spans="1:23" ht="12" customHeight="1">
      <c r="A110" s="2045"/>
      <c r="B110" s="663"/>
      <c r="C110" s="20" t="s">
        <v>61</v>
      </c>
      <c r="D110" s="292"/>
      <c r="E110" s="292"/>
      <c r="F110" s="292"/>
      <c r="G110" s="292"/>
      <c r="H110" s="292"/>
      <c r="I110" s="292"/>
      <c r="J110" s="292"/>
      <c r="K110" s="292"/>
      <c r="L110" s="292"/>
      <c r="M110" s="292"/>
      <c r="N110" s="2253"/>
      <c r="O110" s="584"/>
      <c r="Q110" s="2588" t="s">
        <v>2140</v>
      </c>
      <c r="R110" s="2587"/>
      <c r="S110" s="2045"/>
    </row>
    <row r="111" spans="1:23" ht="12" customHeight="1">
      <c r="A111" s="2045"/>
      <c r="B111" s="663"/>
      <c r="C111" s="20" t="s">
        <v>69</v>
      </c>
      <c r="D111" s="292"/>
      <c r="E111" s="292"/>
      <c r="F111" s="292"/>
      <c r="G111" s="292"/>
      <c r="H111" s="292"/>
      <c r="I111" s="292"/>
      <c r="J111" s="292"/>
      <c r="K111" s="292"/>
      <c r="L111" s="292"/>
      <c r="M111" s="292"/>
      <c r="N111" s="2253"/>
      <c r="O111" s="584"/>
      <c r="Q111" s="2588" t="s">
        <v>2140</v>
      </c>
      <c r="R111" s="2587"/>
      <c r="S111" s="2045"/>
    </row>
    <row r="112" spans="1:23" ht="12" customHeight="1">
      <c r="A112" s="2045"/>
      <c r="B112" s="663"/>
      <c r="C112" s="20" t="s">
        <v>78</v>
      </c>
      <c r="D112" s="292"/>
      <c r="E112" s="292"/>
      <c r="F112" s="292"/>
      <c r="G112" s="292"/>
      <c r="H112" s="292"/>
      <c r="I112" s="292"/>
      <c r="J112" s="292"/>
      <c r="K112" s="292"/>
      <c r="L112" s="292"/>
      <c r="M112" s="292"/>
      <c r="N112" s="2253"/>
      <c r="O112" s="584"/>
      <c r="Q112" s="2588" t="s">
        <v>2140</v>
      </c>
      <c r="R112" s="2587"/>
      <c r="S112" s="2045"/>
    </row>
    <row r="113" spans="1:19" ht="12" customHeight="1">
      <c r="A113" s="2045"/>
      <c r="B113" s="663"/>
      <c r="C113" s="20" t="s">
        <v>86</v>
      </c>
      <c r="D113" s="292"/>
      <c r="E113" s="292"/>
      <c r="F113" s="292"/>
      <c r="G113" s="292"/>
      <c r="H113" s="292"/>
      <c r="I113" s="292"/>
      <c r="J113" s="292"/>
      <c r="K113" s="292"/>
      <c r="L113" s="292"/>
      <c r="M113" s="292"/>
      <c r="N113" s="2253"/>
      <c r="O113" s="584"/>
      <c r="Q113" s="2588" t="s">
        <v>2140</v>
      </c>
      <c r="R113" s="2587"/>
      <c r="S113" s="2045"/>
    </row>
    <row r="114" spans="1:19" ht="12" customHeight="1">
      <c r="A114" s="2045"/>
      <c r="B114" s="663"/>
      <c r="C114" s="20" t="s">
        <v>96</v>
      </c>
      <c r="D114" s="292"/>
      <c r="E114" s="292"/>
      <c r="F114" s="292"/>
      <c r="G114" s="292"/>
      <c r="H114" s="292"/>
      <c r="I114" s="292"/>
      <c r="J114" s="292"/>
      <c r="K114" s="292"/>
      <c r="L114" s="292"/>
      <c r="M114" s="292"/>
      <c r="N114" s="2253"/>
      <c r="O114" s="584"/>
      <c r="Q114" s="2588" t="s">
        <v>2140</v>
      </c>
      <c r="R114" s="2587"/>
      <c r="S114" s="2045"/>
    </row>
    <row r="115" spans="1:19" ht="12" customHeight="1">
      <c r="A115" s="2045"/>
      <c r="B115" s="663"/>
      <c r="C115" s="20" t="s">
        <v>166</v>
      </c>
      <c r="D115" s="292"/>
      <c r="E115" s="292"/>
      <c r="F115" s="292"/>
      <c r="G115" s="292"/>
      <c r="H115" s="292"/>
      <c r="I115" s="292"/>
      <c r="J115" s="292"/>
      <c r="K115" s="292"/>
      <c r="L115" s="292"/>
      <c r="M115" s="292"/>
      <c r="N115" s="2253"/>
      <c r="O115" s="584"/>
      <c r="Q115" s="2588" t="s">
        <v>2140</v>
      </c>
      <c r="R115" s="2587"/>
      <c r="S115" s="2045"/>
    </row>
    <row r="116" spans="1:19" ht="12" customHeight="1">
      <c r="A116" s="2045"/>
      <c r="B116" s="663"/>
      <c r="C116" s="20" t="s">
        <v>174</v>
      </c>
      <c r="D116" s="292"/>
      <c r="E116" s="292"/>
      <c r="F116" s="292"/>
      <c r="G116" s="292"/>
      <c r="H116" s="292"/>
      <c r="I116" s="292"/>
      <c r="J116" s="292"/>
      <c r="K116" s="292"/>
      <c r="L116" s="292"/>
      <c r="M116" s="292"/>
      <c r="N116" s="2253"/>
      <c r="O116" s="584"/>
      <c r="Q116" s="2588" t="s">
        <v>2140</v>
      </c>
      <c r="R116" s="2587"/>
      <c r="S116" s="2045"/>
    </row>
    <row r="117" spans="1:19" ht="12" customHeight="1">
      <c r="A117" s="2045"/>
      <c r="B117" s="663"/>
      <c r="C117" s="40"/>
      <c r="D117" s="6"/>
      <c r="E117" s="6"/>
      <c r="F117" s="29"/>
      <c r="G117" s="6"/>
      <c r="H117" s="6"/>
      <c r="I117" s="18"/>
      <c r="J117" s="39"/>
      <c r="K117" s="6"/>
      <c r="L117" s="6"/>
      <c r="M117" s="6"/>
      <c r="N117" s="627"/>
      <c r="O117" s="584"/>
      <c r="Q117" s="2588" t="s">
        <v>2140</v>
      </c>
      <c r="R117" s="2587"/>
      <c r="S117" s="2045"/>
    </row>
    <row r="118" spans="1:19" ht="12" customHeight="1">
      <c r="A118" s="2045"/>
      <c r="B118" s="663"/>
      <c r="C118" s="31" t="s">
        <v>1909</v>
      </c>
      <c r="D118" s="6"/>
      <c r="E118" s="6"/>
      <c r="F118" s="29"/>
      <c r="G118" s="6"/>
      <c r="H118" s="6"/>
      <c r="I118" s="18"/>
      <c r="J118" s="39"/>
      <c r="K118" s="6"/>
      <c r="L118" s="6"/>
      <c r="M118" s="6"/>
      <c r="N118" s="627"/>
      <c r="O118" s="584"/>
      <c r="Q118" s="2588" t="s">
        <v>2140</v>
      </c>
      <c r="R118" s="2587"/>
      <c r="S118" s="2045"/>
    </row>
    <row r="119" spans="1:19" ht="12" customHeight="1">
      <c r="A119" s="2045"/>
      <c r="B119" s="663"/>
      <c r="C119" s="2252" t="s">
        <v>32</v>
      </c>
      <c r="D119" s="292"/>
      <c r="E119" s="292"/>
      <c r="F119" s="292"/>
      <c r="G119" s="292"/>
      <c r="H119" s="292"/>
      <c r="I119" s="292"/>
      <c r="J119" s="292"/>
      <c r="K119" s="292"/>
      <c r="L119" s="292"/>
      <c r="M119" s="292"/>
      <c r="N119" s="2253"/>
      <c r="O119" s="584"/>
      <c r="Q119" s="2588" t="s">
        <v>2140</v>
      </c>
      <c r="R119" s="2587"/>
      <c r="S119" s="2045"/>
    </row>
    <row r="120" spans="1:19" ht="12" customHeight="1">
      <c r="A120" s="2045"/>
      <c r="B120" s="663"/>
      <c r="C120" s="2252" t="s">
        <v>42</v>
      </c>
      <c r="D120" s="292"/>
      <c r="E120" s="292"/>
      <c r="F120" s="292"/>
      <c r="G120" s="292"/>
      <c r="H120" s="292"/>
      <c r="I120" s="292"/>
      <c r="J120" s="292"/>
      <c r="K120" s="292"/>
      <c r="L120" s="292"/>
      <c r="M120" s="292"/>
      <c r="N120" s="2253"/>
      <c r="O120" s="584"/>
      <c r="Q120" s="2588" t="s">
        <v>2140</v>
      </c>
      <c r="R120" s="2587"/>
      <c r="S120" s="2045"/>
    </row>
    <row r="121" spans="1:19" ht="12" customHeight="1">
      <c r="A121" s="2045"/>
      <c r="B121" s="663"/>
      <c r="C121" s="2252" t="s">
        <v>52</v>
      </c>
      <c r="D121" s="292"/>
      <c r="E121" s="292"/>
      <c r="F121" s="292"/>
      <c r="G121" s="292"/>
      <c r="H121" s="292"/>
      <c r="I121" s="292"/>
      <c r="J121" s="292"/>
      <c r="K121" s="292"/>
      <c r="L121" s="292"/>
      <c r="M121" s="292"/>
      <c r="N121" s="2253"/>
      <c r="O121" s="584"/>
      <c r="Q121" s="2588" t="s">
        <v>2140</v>
      </c>
      <c r="R121" s="2587"/>
      <c r="S121" s="2045"/>
    </row>
    <row r="122" spans="1:19" ht="12" customHeight="1">
      <c r="A122" s="2045"/>
      <c r="B122" s="663"/>
      <c r="C122" s="2252" t="s">
        <v>61</v>
      </c>
      <c r="D122" s="292"/>
      <c r="E122" s="292"/>
      <c r="F122" s="292"/>
      <c r="G122" s="292"/>
      <c r="H122" s="292"/>
      <c r="I122" s="292"/>
      <c r="J122" s="292"/>
      <c r="K122" s="292"/>
      <c r="L122" s="292"/>
      <c r="M122" s="292"/>
      <c r="N122" s="2253"/>
      <c r="O122" s="584"/>
      <c r="Q122" s="2588" t="s">
        <v>2140</v>
      </c>
      <c r="R122" s="2587"/>
      <c r="S122" s="2045"/>
    </row>
    <row r="123" spans="1:19" ht="12" customHeight="1">
      <c r="A123" s="2045"/>
      <c r="B123" s="663"/>
      <c r="C123" s="2252" t="s">
        <v>69</v>
      </c>
      <c r="D123" s="292"/>
      <c r="E123" s="292"/>
      <c r="F123" s="292"/>
      <c r="G123" s="292"/>
      <c r="H123" s="292"/>
      <c r="I123" s="292"/>
      <c r="J123" s="292"/>
      <c r="K123" s="292"/>
      <c r="L123" s="292"/>
      <c r="M123" s="292"/>
      <c r="N123" s="2253"/>
      <c r="O123" s="584"/>
      <c r="Q123" s="2588" t="s">
        <v>2140</v>
      </c>
      <c r="R123" s="2587"/>
      <c r="S123" s="2045"/>
    </row>
    <row r="124" spans="1:19" ht="12" customHeight="1">
      <c r="A124" s="2045"/>
      <c r="B124" s="663"/>
      <c r="C124" s="2252" t="s">
        <v>78</v>
      </c>
      <c r="D124" s="292"/>
      <c r="E124" s="292"/>
      <c r="F124" s="292"/>
      <c r="G124" s="292"/>
      <c r="H124" s="292"/>
      <c r="I124" s="292"/>
      <c r="J124" s="292"/>
      <c r="K124" s="292"/>
      <c r="L124" s="292"/>
      <c r="M124" s="292"/>
      <c r="N124" s="2253"/>
      <c r="O124" s="584"/>
      <c r="Q124" s="2588" t="s">
        <v>2140</v>
      </c>
      <c r="R124" s="2587"/>
      <c r="S124" s="2045"/>
    </row>
    <row r="125" spans="1:19" ht="12" customHeight="1">
      <c r="A125" s="2045"/>
      <c r="B125" s="663"/>
      <c r="C125" s="2252" t="s">
        <v>86</v>
      </c>
      <c r="D125" s="292"/>
      <c r="E125" s="292"/>
      <c r="F125" s="292"/>
      <c r="G125" s="292"/>
      <c r="H125" s="292"/>
      <c r="I125" s="292"/>
      <c r="J125" s="292"/>
      <c r="K125" s="292"/>
      <c r="L125" s="292"/>
      <c r="M125" s="292"/>
      <c r="N125" s="2253"/>
      <c r="O125" s="584"/>
      <c r="Q125" s="2588" t="s">
        <v>2140</v>
      </c>
      <c r="R125" s="2587"/>
      <c r="S125" s="2045"/>
    </row>
    <row r="126" spans="1:19" ht="12" customHeight="1">
      <c r="A126" s="2045"/>
      <c r="B126" s="663"/>
      <c r="C126" s="2252" t="s">
        <v>96</v>
      </c>
      <c r="D126" s="292"/>
      <c r="E126" s="292"/>
      <c r="F126" s="292"/>
      <c r="G126" s="292"/>
      <c r="H126" s="292"/>
      <c r="I126" s="292"/>
      <c r="J126" s="292"/>
      <c r="K126" s="292"/>
      <c r="L126" s="292"/>
      <c r="M126" s="292"/>
      <c r="N126" s="2253"/>
      <c r="O126" s="584"/>
      <c r="Q126" s="2588" t="s">
        <v>2140</v>
      </c>
      <c r="R126" s="2587"/>
      <c r="S126" s="2045"/>
    </row>
    <row r="127" spans="1:19" ht="12" customHeight="1">
      <c r="A127" s="2045"/>
      <c r="B127" s="663"/>
      <c r="C127" s="2252" t="s">
        <v>166</v>
      </c>
      <c r="D127" s="292"/>
      <c r="E127" s="292"/>
      <c r="F127" s="292"/>
      <c r="G127" s="292"/>
      <c r="H127" s="292"/>
      <c r="I127" s="292"/>
      <c r="J127" s="292"/>
      <c r="K127" s="292"/>
      <c r="L127" s="292"/>
      <c r="M127" s="292"/>
      <c r="N127" s="2253"/>
      <c r="O127" s="584"/>
      <c r="Q127" s="2588" t="s">
        <v>2140</v>
      </c>
      <c r="R127" s="2587"/>
      <c r="S127" s="2045"/>
    </row>
    <row r="128" spans="1:19" ht="12" customHeight="1">
      <c r="A128" s="2045"/>
      <c r="B128" s="663"/>
      <c r="C128" s="2252" t="s">
        <v>174</v>
      </c>
      <c r="D128" s="292"/>
      <c r="E128" s="292"/>
      <c r="F128" s="292"/>
      <c r="G128" s="292"/>
      <c r="H128" s="292"/>
      <c r="I128" s="292"/>
      <c r="J128" s="292"/>
      <c r="K128" s="292"/>
      <c r="L128" s="292"/>
      <c r="M128" s="292"/>
      <c r="N128" s="2253"/>
      <c r="O128" s="584"/>
      <c r="Q128" s="2588" t="s">
        <v>2140</v>
      </c>
      <c r="R128" s="2587"/>
      <c r="S128" s="2045"/>
    </row>
    <row r="129" spans="1:19" ht="12" customHeight="1">
      <c r="A129" s="2045"/>
      <c r="B129" s="663"/>
      <c r="C129" s="46"/>
      <c r="D129" s="6"/>
      <c r="E129" s="6"/>
      <c r="F129" s="29"/>
      <c r="G129" s="6"/>
      <c r="H129" s="6"/>
      <c r="I129" s="18"/>
      <c r="J129" s="39"/>
      <c r="K129" s="6"/>
      <c r="L129" s="6"/>
      <c r="M129" s="6"/>
      <c r="N129" s="627"/>
      <c r="O129" s="584"/>
      <c r="Q129" s="2588" t="s">
        <v>2140</v>
      </c>
      <c r="R129" s="2587"/>
      <c r="S129" s="2045"/>
    </row>
    <row r="130" spans="1:19" ht="12" customHeight="1">
      <c r="A130" s="2045"/>
      <c r="B130" s="663"/>
      <c r="C130" s="23" t="s">
        <v>1910</v>
      </c>
      <c r="D130" s="6"/>
      <c r="E130" s="6"/>
      <c r="F130" s="29"/>
      <c r="G130" s="6"/>
      <c r="H130" s="6"/>
      <c r="I130" s="18"/>
      <c r="J130" s="39"/>
      <c r="K130" s="6"/>
      <c r="L130" s="6"/>
      <c r="M130" s="6"/>
      <c r="N130" s="627"/>
      <c r="O130" s="584"/>
      <c r="Q130" s="2588" t="s">
        <v>2140</v>
      </c>
      <c r="R130" s="2587"/>
      <c r="S130" s="2045"/>
    </row>
    <row r="131" spans="1:19" ht="12" customHeight="1">
      <c r="A131" s="2045"/>
      <c r="B131" s="663"/>
      <c r="C131" s="2254" t="s">
        <v>32</v>
      </c>
      <c r="D131" s="292"/>
      <c r="E131" s="292"/>
      <c r="F131" s="292"/>
      <c r="G131" s="292"/>
      <c r="H131" s="292"/>
      <c r="I131" s="292"/>
      <c r="J131" s="292"/>
      <c r="K131" s="292"/>
      <c r="L131" s="292"/>
      <c r="M131" s="292"/>
      <c r="N131" s="2253"/>
      <c r="O131" s="584"/>
      <c r="Q131" s="2588" t="s">
        <v>2140</v>
      </c>
      <c r="R131" s="2587"/>
      <c r="S131" s="2045"/>
    </row>
    <row r="132" spans="1:19" ht="12" customHeight="1">
      <c r="A132" s="2045"/>
      <c r="B132" s="663"/>
      <c r="C132" s="2254" t="s">
        <v>42</v>
      </c>
      <c r="D132" s="292"/>
      <c r="E132" s="292"/>
      <c r="F132" s="292"/>
      <c r="G132" s="292"/>
      <c r="H132" s="292"/>
      <c r="I132" s="292"/>
      <c r="J132" s="292"/>
      <c r="K132" s="292"/>
      <c r="L132" s="292"/>
      <c r="M132" s="292"/>
      <c r="N132" s="2253"/>
      <c r="O132" s="584"/>
      <c r="Q132" s="2588" t="s">
        <v>2140</v>
      </c>
      <c r="R132" s="2587"/>
      <c r="S132" s="2045"/>
    </row>
    <row r="133" spans="1:19" ht="12" customHeight="1">
      <c r="A133" s="2045"/>
      <c r="B133" s="663"/>
      <c r="C133" s="2254" t="s">
        <v>52</v>
      </c>
      <c r="D133" s="292"/>
      <c r="E133" s="292"/>
      <c r="F133" s="292"/>
      <c r="G133" s="292"/>
      <c r="H133" s="292"/>
      <c r="I133" s="292"/>
      <c r="J133" s="292"/>
      <c r="K133" s="292"/>
      <c r="L133" s="292"/>
      <c r="M133" s="292"/>
      <c r="N133" s="2253"/>
      <c r="O133" s="584"/>
      <c r="Q133" s="2588" t="s">
        <v>2140</v>
      </c>
      <c r="R133" s="2587"/>
      <c r="S133" s="2045"/>
    </row>
    <row r="134" spans="1:19" ht="12" customHeight="1">
      <c r="A134" s="2045"/>
      <c r="B134" s="663"/>
      <c r="C134" s="2254" t="s">
        <v>61</v>
      </c>
      <c r="D134" s="292"/>
      <c r="E134" s="292"/>
      <c r="F134" s="292"/>
      <c r="G134" s="292"/>
      <c r="H134" s="292"/>
      <c r="I134" s="292"/>
      <c r="J134" s="292"/>
      <c r="K134" s="292"/>
      <c r="L134" s="292"/>
      <c r="M134" s="292"/>
      <c r="N134" s="2253"/>
      <c r="O134" s="584"/>
      <c r="Q134" s="2588" t="s">
        <v>2140</v>
      </c>
      <c r="R134" s="2587"/>
      <c r="S134" s="2045"/>
    </row>
    <row r="135" spans="1:19" ht="12" customHeight="1">
      <c r="A135" s="2045"/>
      <c r="B135" s="663"/>
      <c r="C135" s="2254" t="s">
        <v>69</v>
      </c>
      <c r="D135" s="292"/>
      <c r="E135" s="292"/>
      <c r="F135" s="292"/>
      <c r="G135" s="292"/>
      <c r="H135" s="292"/>
      <c r="I135" s="292"/>
      <c r="J135" s="292"/>
      <c r="K135" s="292"/>
      <c r="L135" s="292"/>
      <c r="M135" s="292"/>
      <c r="N135" s="2253"/>
      <c r="O135" s="584"/>
      <c r="Q135" s="2588" t="s">
        <v>2140</v>
      </c>
      <c r="R135" s="2587"/>
      <c r="S135" s="2045"/>
    </row>
    <row r="136" spans="1:19" ht="12" customHeight="1">
      <c r="A136" s="2045"/>
      <c r="B136" s="663"/>
      <c r="C136" s="2254" t="s">
        <v>78</v>
      </c>
      <c r="D136" s="292"/>
      <c r="E136" s="292"/>
      <c r="F136" s="292"/>
      <c r="G136" s="292"/>
      <c r="H136" s="292"/>
      <c r="I136" s="292"/>
      <c r="J136" s="292"/>
      <c r="K136" s="292"/>
      <c r="L136" s="292"/>
      <c r="M136" s="292"/>
      <c r="N136" s="2253"/>
      <c r="O136" s="584"/>
      <c r="Q136" s="2588" t="s">
        <v>2140</v>
      </c>
      <c r="R136" s="2587"/>
      <c r="S136" s="2045"/>
    </row>
    <row r="137" spans="1:19" ht="12" customHeight="1">
      <c r="A137" s="2045"/>
      <c r="B137" s="663"/>
      <c r="C137" s="2254" t="s">
        <v>86</v>
      </c>
      <c r="D137" s="292"/>
      <c r="E137" s="292"/>
      <c r="F137" s="292"/>
      <c r="G137" s="292"/>
      <c r="H137" s="292"/>
      <c r="I137" s="292"/>
      <c r="J137" s="292"/>
      <c r="K137" s="292"/>
      <c r="L137" s="292"/>
      <c r="M137" s="292"/>
      <c r="N137" s="2253"/>
      <c r="O137" s="584"/>
      <c r="Q137" s="2588" t="s">
        <v>2140</v>
      </c>
      <c r="R137" s="2587"/>
      <c r="S137" s="2045"/>
    </row>
    <row r="138" spans="1:19" ht="12" customHeight="1">
      <c r="A138" s="2045"/>
      <c r="B138" s="663"/>
      <c r="C138" s="2254" t="s">
        <v>96</v>
      </c>
      <c r="D138" s="292"/>
      <c r="E138" s="292"/>
      <c r="F138" s="292"/>
      <c r="G138" s="292"/>
      <c r="H138" s="292"/>
      <c r="I138" s="292"/>
      <c r="J138" s="292"/>
      <c r="K138" s="292"/>
      <c r="L138" s="292"/>
      <c r="M138" s="292"/>
      <c r="N138" s="2253"/>
      <c r="O138" s="584"/>
      <c r="Q138" s="2588" t="s">
        <v>2140</v>
      </c>
      <c r="R138" s="2587"/>
      <c r="S138" s="2045"/>
    </row>
    <row r="139" spans="1:19" ht="12" customHeight="1">
      <c r="A139" s="2045"/>
      <c r="B139" s="663"/>
      <c r="C139" s="2254" t="s">
        <v>166</v>
      </c>
      <c r="D139" s="292"/>
      <c r="E139" s="292"/>
      <c r="F139" s="292"/>
      <c r="G139" s="292"/>
      <c r="H139" s="292"/>
      <c r="I139" s="292"/>
      <c r="J139" s="292"/>
      <c r="K139" s="292"/>
      <c r="L139" s="292"/>
      <c r="M139" s="292"/>
      <c r="N139" s="2253"/>
      <c r="O139" s="584"/>
      <c r="Q139" s="2588" t="s">
        <v>2140</v>
      </c>
      <c r="R139" s="2587"/>
      <c r="S139" s="2045"/>
    </row>
    <row r="140" spans="1:19" ht="12" customHeight="1">
      <c r="A140" s="2045"/>
      <c r="B140" s="663"/>
      <c r="C140" s="2254" t="s">
        <v>174</v>
      </c>
      <c r="D140" s="292"/>
      <c r="E140" s="292"/>
      <c r="F140" s="292"/>
      <c r="G140" s="292"/>
      <c r="H140" s="292"/>
      <c r="I140" s="292"/>
      <c r="J140" s="292"/>
      <c r="K140" s="292"/>
      <c r="L140" s="292"/>
      <c r="M140" s="292"/>
      <c r="N140" s="2253"/>
      <c r="O140" s="584"/>
      <c r="Q140" s="2588" t="s">
        <v>2140</v>
      </c>
      <c r="R140" s="2587"/>
      <c r="S140" s="2045"/>
    </row>
    <row r="141" spans="1:19" ht="12" customHeight="1">
      <c r="A141" s="2045"/>
      <c r="B141" s="663"/>
      <c r="C141" s="46"/>
      <c r="D141" s="6"/>
      <c r="E141" s="6"/>
      <c r="F141" s="29"/>
      <c r="G141" s="6"/>
      <c r="H141" s="6"/>
      <c r="I141" s="18"/>
      <c r="J141" s="39"/>
      <c r="K141" s="6"/>
      <c r="L141" s="6"/>
      <c r="M141" s="6"/>
      <c r="N141" s="627"/>
      <c r="O141" s="584"/>
      <c r="Q141" s="2588" t="s">
        <v>2140</v>
      </c>
      <c r="R141" s="2587"/>
      <c r="S141" s="2045"/>
    </row>
    <row r="142" spans="1:19" ht="12" customHeight="1">
      <c r="A142" s="2045"/>
      <c r="B142" s="663"/>
      <c r="C142" s="2255" t="s">
        <v>1915</v>
      </c>
      <c r="D142" s="6"/>
      <c r="E142" s="6"/>
      <c r="F142" s="29"/>
      <c r="G142" s="6"/>
      <c r="H142" s="6"/>
      <c r="I142" s="18"/>
      <c r="J142" s="39"/>
      <c r="K142" s="6"/>
      <c r="L142" s="6"/>
      <c r="M142" s="6"/>
      <c r="N142" s="627"/>
      <c r="O142" s="584"/>
      <c r="Q142" s="2588" t="s">
        <v>2140</v>
      </c>
      <c r="R142" s="2587"/>
      <c r="S142" s="2045"/>
    </row>
    <row r="143" spans="1:19" ht="12" customHeight="1">
      <c r="A143" s="2045"/>
      <c r="B143" s="663"/>
      <c r="C143" s="2256" t="s">
        <v>32</v>
      </c>
      <c r="D143" s="292"/>
      <c r="E143" s="292"/>
      <c r="F143" s="292"/>
      <c r="G143" s="292"/>
      <c r="H143" s="292"/>
      <c r="I143" s="292"/>
      <c r="J143" s="292"/>
      <c r="K143" s="292"/>
      <c r="L143" s="292"/>
      <c r="M143" s="292"/>
      <c r="N143" s="2253"/>
      <c r="O143" s="584"/>
      <c r="Q143" s="2588" t="s">
        <v>2140</v>
      </c>
      <c r="R143" s="2587"/>
      <c r="S143" s="2045"/>
    </row>
    <row r="144" spans="1:19" ht="12" customHeight="1">
      <c r="A144" s="2045"/>
      <c r="B144" s="663"/>
      <c r="C144" s="2256" t="s">
        <v>42</v>
      </c>
      <c r="D144" s="292"/>
      <c r="E144" s="292"/>
      <c r="F144" s="292"/>
      <c r="G144" s="292"/>
      <c r="H144" s="292"/>
      <c r="I144" s="292"/>
      <c r="J144" s="292"/>
      <c r="K144" s="292"/>
      <c r="L144" s="292"/>
      <c r="M144" s="292"/>
      <c r="N144" s="2253"/>
      <c r="O144" s="584"/>
      <c r="Q144" s="2588" t="s">
        <v>2140</v>
      </c>
      <c r="R144" s="2587"/>
      <c r="S144" s="2045"/>
    </row>
    <row r="145" spans="1:19" ht="12" customHeight="1">
      <c r="A145" s="2045"/>
      <c r="B145" s="663"/>
      <c r="C145" s="2256" t="s">
        <v>52</v>
      </c>
      <c r="D145" s="292"/>
      <c r="E145" s="292"/>
      <c r="F145" s="292"/>
      <c r="G145" s="292"/>
      <c r="H145" s="292"/>
      <c r="I145" s="292"/>
      <c r="J145" s="292"/>
      <c r="K145" s="292"/>
      <c r="L145" s="292"/>
      <c r="M145" s="292"/>
      <c r="N145" s="2253"/>
      <c r="O145" s="584"/>
      <c r="Q145" s="2588" t="s">
        <v>2140</v>
      </c>
      <c r="R145" s="2587"/>
      <c r="S145" s="2045"/>
    </row>
    <row r="146" spans="1:19" ht="12" customHeight="1">
      <c r="A146" s="2045"/>
      <c r="B146" s="663"/>
      <c r="C146" s="2256" t="s">
        <v>61</v>
      </c>
      <c r="D146" s="292"/>
      <c r="E146" s="292"/>
      <c r="F146" s="292"/>
      <c r="G146" s="292"/>
      <c r="H146" s="292"/>
      <c r="I146" s="292"/>
      <c r="J146" s="292"/>
      <c r="K146" s="292"/>
      <c r="L146" s="292"/>
      <c r="M146" s="292"/>
      <c r="N146" s="2253"/>
      <c r="O146" s="584"/>
      <c r="Q146" s="2588" t="s">
        <v>2140</v>
      </c>
      <c r="R146" s="2587"/>
      <c r="S146" s="2045"/>
    </row>
    <row r="147" spans="1:19" ht="12" customHeight="1">
      <c r="A147" s="2045"/>
      <c r="B147" s="663"/>
      <c r="C147" s="2256" t="s">
        <v>69</v>
      </c>
      <c r="D147" s="292"/>
      <c r="E147" s="292"/>
      <c r="F147" s="292"/>
      <c r="G147" s="292"/>
      <c r="H147" s="292"/>
      <c r="I147" s="292"/>
      <c r="J147" s="292"/>
      <c r="K147" s="292"/>
      <c r="L147" s="292"/>
      <c r="M147" s="292"/>
      <c r="N147" s="2253"/>
      <c r="O147" s="584"/>
      <c r="Q147" s="2588" t="s">
        <v>2140</v>
      </c>
      <c r="R147" s="2587"/>
      <c r="S147" s="2045"/>
    </row>
    <row r="148" spans="1:19" ht="12" customHeight="1">
      <c r="A148" s="2045"/>
      <c r="B148" s="663"/>
      <c r="C148" s="2256" t="s">
        <v>78</v>
      </c>
      <c r="D148" s="292"/>
      <c r="E148" s="292"/>
      <c r="F148" s="292"/>
      <c r="G148" s="292"/>
      <c r="H148" s="292"/>
      <c r="I148" s="292"/>
      <c r="J148" s="292"/>
      <c r="K148" s="292"/>
      <c r="L148" s="292"/>
      <c r="M148" s="292"/>
      <c r="N148" s="2253"/>
      <c r="O148" s="584"/>
      <c r="Q148" s="2588" t="s">
        <v>2140</v>
      </c>
      <c r="R148" s="2587"/>
      <c r="S148" s="2045"/>
    </row>
    <row r="149" spans="1:19" ht="12" customHeight="1">
      <c r="A149" s="2045"/>
      <c r="B149" s="663"/>
      <c r="C149" s="2256" t="s">
        <v>86</v>
      </c>
      <c r="D149" s="292"/>
      <c r="E149" s="292"/>
      <c r="F149" s="292"/>
      <c r="G149" s="292"/>
      <c r="H149" s="292"/>
      <c r="I149" s="292"/>
      <c r="J149" s="292"/>
      <c r="K149" s="292"/>
      <c r="L149" s="292"/>
      <c r="M149" s="292"/>
      <c r="N149" s="2253"/>
      <c r="O149" s="584"/>
      <c r="Q149" s="2588" t="s">
        <v>2140</v>
      </c>
      <c r="R149" s="2587"/>
      <c r="S149" s="2045"/>
    </row>
    <row r="150" spans="1:19" ht="12" customHeight="1">
      <c r="A150" s="2045"/>
      <c r="B150" s="663"/>
      <c r="C150" s="2256" t="s">
        <v>96</v>
      </c>
      <c r="D150" s="292"/>
      <c r="E150" s="292"/>
      <c r="F150" s="292"/>
      <c r="G150" s="292"/>
      <c r="H150" s="292"/>
      <c r="I150" s="292"/>
      <c r="J150" s="292"/>
      <c r="K150" s="292"/>
      <c r="L150" s="292"/>
      <c r="M150" s="292"/>
      <c r="N150" s="2253"/>
      <c r="O150" s="584"/>
      <c r="Q150" s="2588" t="s">
        <v>2140</v>
      </c>
      <c r="R150" s="2587"/>
      <c r="S150" s="2045"/>
    </row>
    <row r="151" spans="1:19" ht="12" customHeight="1">
      <c r="A151" s="2045"/>
      <c r="B151" s="663"/>
      <c r="C151" s="2256" t="s">
        <v>166</v>
      </c>
      <c r="D151" s="292"/>
      <c r="E151" s="292"/>
      <c r="F151" s="292"/>
      <c r="G151" s="292"/>
      <c r="H151" s="292"/>
      <c r="I151" s="292"/>
      <c r="J151" s="292"/>
      <c r="K151" s="292"/>
      <c r="L151" s="292"/>
      <c r="M151" s="292"/>
      <c r="N151" s="2253"/>
      <c r="O151" s="584"/>
      <c r="Q151" s="2588" t="s">
        <v>2140</v>
      </c>
      <c r="R151" s="2587"/>
      <c r="S151" s="2045"/>
    </row>
    <row r="152" spans="1:19" ht="12" customHeight="1">
      <c r="A152" s="2045"/>
      <c r="B152" s="663"/>
      <c r="C152" s="2256" t="s">
        <v>174</v>
      </c>
      <c r="D152" s="292"/>
      <c r="E152" s="292"/>
      <c r="F152" s="292"/>
      <c r="G152" s="292"/>
      <c r="H152" s="292"/>
      <c r="I152" s="292"/>
      <c r="J152" s="292"/>
      <c r="K152" s="292"/>
      <c r="L152" s="292"/>
      <c r="M152" s="292"/>
      <c r="N152" s="2253"/>
      <c r="O152" s="584"/>
      <c r="Q152" s="2588" t="s">
        <v>2140</v>
      </c>
      <c r="R152" s="2587"/>
      <c r="S152" s="2045"/>
    </row>
    <row r="153" spans="1:19" ht="12" customHeight="1">
      <c r="A153" s="2045"/>
      <c r="B153" s="663"/>
      <c r="C153" s="46"/>
      <c r="D153" s="6"/>
      <c r="E153" s="6"/>
      <c r="F153" s="29"/>
      <c r="G153" s="6"/>
      <c r="H153" s="6"/>
      <c r="I153" s="18"/>
      <c r="J153" s="39"/>
      <c r="K153" s="6"/>
      <c r="L153" s="6"/>
      <c r="M153" s="6"/>
      <c r="N153" s="627"/>
      <c r="O153" s="584"/>
      <c r="Q153" s="2588" t="s">
        <v>2140</v>
      </c>
      <c r="R153" s="2587"/>
      <c r="S153" s="2045"/>
    </row>
    <row r="154" spans="1:19" ht="12" customHeight="1">
      <c r="A154" s="2045"/>
      <c r="B154" s="663"/>
      <c r="C154" s="26" t="s">
        <v>1916</v>
      </c>
      <c r="D154" s="6"/>
      <c r="E154" s="6"/>
      <c r="F154" s="29"/>
      <c r="G154" s="6"/>
      <c r="H154" s="6"/>
      <c r="I154" s="18"/>
      <c r="J154" s="39"/>
      <c r="K154" s="6"/>
      <c r="L154" s="6"/>
      <c r="M154" s="6"/>
      <c r="N154" s="627"/>
      <c r="O154" s="584"/>
      <c r="Q154" s="2588" t="s">
        <v>2140</v>
      </c>
      <c r="R154" s="2587"/>
      <c r="S154" s="2045"/>
    </row>
    <row r="155" spans="1:19" ht="12" customHeight="1">
      <c r="A155" s="2045"/>
      <c r="B155" s="663"/>
      <c r="C155" s="2257" t="s">
        <v>32</v>
      </c>
      <c r="D155" s="292"/>
      <c r="E155" s="292"/>
      <c r="F155" s="292"/>
      <c r="G155" s="292"/>
      <c r="H155" s="292"/>
      <c r="I155" s="292"/>
      <c r="J155" s="292"/>
      <c r="K155" s="292"/>
      <c r="L155" s="292"/>
      <c r="M155" s="292"/>
      <c r="N155" s="2253"/>
      <c r="O155" s="584"/>
      <c r="Q155" s="2588" t="s">
        <v>2140</v>
      </c>
      <c r="R155" s="2587"/>
      <c r="S155" s="2045"/>
    </row>
    <row r="156" spans="1:19" ht="12" customHeight="1">
      <c r="A156" s="2045"/>
      <c r="B156" s="663"/>
      <c r="C156" s="2257" t="s">
        <v>42</v>
      </c>
      <c r="D156" s="292"/>
      <c r="E156" s="292"/>
      <c r="F156" s="292"/>
      <c r="G156" s="292"/>
      <c r="H156" s="292"/>
      <c r="I156" s="292"/>
      <c r="J156" s="292"/>
      <c r="K156" s="292"/>
      <c r="L156" s="292"/>
      <c r="M156" s="292"/>
      <c r="N156" s="2253"/>
      <c r="O156" s="584"/>
      <c r="Q156" s="2588" t="s">
        <v>2140</v>
      </c>
      <c r="R156" s="2587"/>
      <c r="S156" s="2045"/>
    </row>
    <row r="157" spans="1:19" ht="12" customHeight="1">
      <c r="A157" s="2045"/>
      <c r="B157" s="663"/>
      <c r="C157" s="2257" t="s">
        <v>52</v>
      </c>
      <c r="D157" s="292"/>
      <c r="E157" s="292"/>
      <c r="F157" s="292"/>
      <c r="G157" s="292"/>
      <c r="H157" s="292"/>
      <c r="I157" s="292"/>
      <c r="J157" s="292"/>
      <c r="K157" s="292"/>
      <c r="L157" s="292"/>
      <c r="M157" s="292"/>
      <c r="N157" s="2253"/>
      <c r="O157" s="584"/>
      <c r="Q157" s="2588" t="s">
        <v>2140</v>
      </c>
      <c r="R157" s="2587"/>
      <c r="S157" s="2045"/>
    </row>
    <row r="158" spans="1:19" ht="12" customHeight="1">
      <c r="A158" s="2045"/>
      <c r="B158" s="663"/>
      <c r="C158" s="2257" t="s">
        <v>61</v>
      </c>
      <c r="D158" s="292"/>
      <c r="E158" s="292"/>
      <c r="F158" s="292"/>
      <c r="G158" s="292"/>
      <c r="H158" s="292"/>
      <c r="I158" s="292"/>
      <c r="J158" s="292"/>
      <c r="K158" s="292"/>
      <c r="L158" s="292"/>
      <c r="M158" s="292"/>
      <c r="N158" s="2253"/>
      <c r="O158" s="584"/>
      <c r="Q158" s="2588" t="s">
        <v>2140</v>
      </c>
      <c r="R158" s="2587"/>
      <c r="S158" s="2045"/>
    </row>
    <row r="159" spans="1:19" ht="12" customHeight="1">
      <c r="A159" s="2045"/>
      <c r="B159" s="663"/>
      <c r="C159" s="2257" t="s">
        <v>69</v>
      </c>
      <c r="D159" s="292"/>
      <c r="E159" s="292"/>
      <c r="F159" s="292"/>
      <c r="G159" s="292"/>
      <c r="H159" s="292"/>
      <c r="I159" s="292"/>
      <c r="J159" s="292"/>
      <c r="K159" s="292"/>
      <c r="L159" s="292"/>
      <c r="M159" s="292"/>
      <c r="N159" s="2253"/>
      <c r="O159" s="584"/>
      <c r="Q159" s="2588" t="s">
        <v>2140</v>
      </c>
      <c r="R159" s="2587"/>
      <c r="S159" s="2045"/>
    </row>
    <row r="160" spans="1:19" ht="12" customHeight="1">
      <c r="A160" s="2045"/>
      <c r="B160" s="663"/>
      <c r="C160" s="2257" t="s">
        <v>78</v>
      </c>
      <c r="D160" s="292"/>
      <c r="E160" s="292"/>
      <c r="F160" s="292"/>
      <c r="G160" s="292"/>
      <c r="H160" s="292"/>
      <c r="I160" s="292"/>
      <c r="J160" s="292"/>
      <c r="K160" s="292"/>
      <c r="L160" s="292"/>
      <c r="M160" s="292"/>
      <c r="N160" s="2253"/>
      <c r="O160" s="584"/>
      <c r="Q160" s="2588" t="s">
        <v>2140</v>
      </c>
      <c r="R160" s="2587"/>
      <c r="S160" s="2045"/>
    </row>
    <row r="161" spans="1:20" ht="12" customHeight="1">
      <c r="A161" s="2045"/>
      <c r="B161" s="663"/>
      <c r="C161" s="2257" t="s">
        <v>86</v>
      </c>
      <c r="D161" s="292"/>
      <c r="E161" s="292"/>
      <c r="F161" s="292"/>
      <c r="G161" s="292"/>
      <c r="H161" s="292"/>
      <c r="I161" s="292"/>
      <c r="J161" s="292"/>
      <c r="K161" s="292"/>
      <c r="L161" s="292"/>
      <c r="M161" s="292"/>
      <c r="N161" s="2253"/>
      <c r="O161" s="584"/>
      <c r="Q161" s="2588" t="s">
        <v>2140</v>
      </c>
      <c r="R161" s="2587"/>
      <c r="S161" s="2045"/>
    </row>
    <row r="162" spans="1:20" ht="12" customHeight="1">
      <c r="A162" s="2045"/>
      <c r="B162" s="663"/>
      <c r="C162" s="2257" t="s">
        <v>96</v>
      </c>
      <c r="D162" s="292"/>
      <c r="E162" s="292"/>
      <c r="F162" s="292"/>
      <c r="G162" s="292"/>
      <c r="H162" s="292"/>
      <c r="I162" s="292"/>
      <c r="J162" s="292"/>
      <c r="K162" s="292"/>
      <c r="L162" s="292"/>
      <c r="M162" s="292"/>
      <c r="N162" s="2253"/>
      <c r="O162" s="584"/>
      <c r="Q162" s="2588" t="s">
        <v>2140</v>
      </c>
      <c r="R162" s="2587"/>
      <c r="S162" s="2045"/>
    </row>
    <row r="163" spans="1:20" ht="12" customHeight="1">
      <c r="A163" s="2045"/>
      <c r="B163" s="663"/>
      <c r="C163" s="2257" t="s">
        <v>166</v>
      </c>
      <c r="D163" s="292"/>
      <c r="E163" s="292"/>
      <c r="F163" s="292"/>
      <c r="G163" s="292"/>
      <c r="H163" s="292"/>
      <c r="I163" s="292"/>
      <c r="J163" s="292"/>
      <c r="K163" s="292"/>
      <c r="L163" s="292"/>
      <c r="M163" s="292"/>
      <c r="N163" s="2253"/>
      <c r="O163" s="584"/>
      <c r="Q163" s="2588" t="s">
        <v>2140</v>
      </c>
      <c r="R163" s="2587"/>
      <c r="S163" s="2045"/>
    </row>
    <row r="164" spans="1:20" ht="12" customHeight="1">
      <c r="A164" s="2045"/>
      <c r="B164" s="663"/>
      <c r="C164" s="2257" t="s">
        <v>174</v>
      </c>
      <c r="D164" s="292"/>
      <c r="E164" s="292"/>
      <c r="F164" s="292"/>
      <c r="G164" s="292"/>
      <c r="H164" s="292"/>
      <c r="I164" s="292"/>
      <c r="J164" s="292"/>
      <c r="K164" s="292"/>
      <c r="L164" s="292"/>
      <c r="M164" s="292"/>
      <c r="N164" s="2253"/>
      <c r="O164" s="584"/>
      <c r="Q164" s="2588" t="s">
        <v>2140</v>
      </c>
      <c r="R164" s="2587"/>
      <c r="S164" s="2045"/>
    </row>
    <row r="165" spans="1:20" ht="12" customHeight="1">
      <c r="A165" s="2045"/>
      <c r="B165" s="663"/>
      <c r="C165" s="46"/>
      <c r="D165" s="6"/>
      <c r="E165" s="6"/>
      <c r="F165" s="29"/>
      <c r="G165" s="6"/>
      <c r="H165" s="6"/>
      <c r="I165" s="18"/>
      <c r="J165" s="39"/>
      <c r="K165" s="6"/>
      <c r="L165" s="6"/>
      <c r="M165" s="6"/>
      <c r="N165" s="627"/>
      <c r="O165" s="584"/>
      <c r="Q165" s="2588" t="s">
        <v>2140</v>
      </c>
      <c r="R165" s="2587"/>
      <c r="S165" s="2045"/>
    </row>
    <row r="166" spans="1:20" ht="12" customHeight="1" thickBot="1">
      <c r="A166" s="2045"/>
      <c r="B166" s="667"/>
      <c r="C166" s="668"/>
      <c r="D166" s="649"/>
      <c r="E166" s="649"/>
      <c r="F166" s="657"/>
      <c r="G166" s="649"/>
      <c r="H166" s="649"/>
      <c r="I166" s="669"/>
      <c r="J166" s="670"/>
      <c r="K166" s="649"/>
      <c r="L166" s="649"/>
      <c r="M166" s="649"/>
      <c r="N166" s="650"/>
      <c r="O166" s="584"/>
      <c r="Q166" s="2586" t="s">
        <v>2139</v>
      </c>
      <c r="R166" s="2586"/>
      <c r="S166" s="2586"/>
      <c r="T166" s="2586"/>
    </row>
    <row r="167" spans="1:20" ht="36.75" customHeight="1" thickBot="1">
      <c r="A167" s="2045"/>
      <c r="B167" s="10"/>
      <c r="C167" s="46"/>
      <c r="D167" s="6"/>
      <c r="E167" s="6"/>
      <c r="F167" s="29"/>
      <c r="G167" s="6"/>
      <c r="H167" s="6"/>
      <c r="I167" s="18"/>
      <c r="J167" s="39"/>
      <c r="K167" s="6"/>
      <c r="L167" s="6"/>
      <c r="M167" s="6"/>
      <c r="N167" s="6"/>
      <c r="O167" s="584"/>
    </row>
    <row r="168" spans="1:20" ht="28.5" customHeight="1">
      <c r="B168" s="3515" t="s">
        <v>1911</v>
      </c>
      <c r="C168" s="3516"/>
      <c r="D168" s="3516"/>
      <c r="E168" s="3516"/>
      <c r="F168" s="3516"/>
      <c r="G168" s="3516"/>
      <c r="H168" s="3516"/>
      <c r="I168" s="3516"/>
      <c r="J168" s="3516"/>
      <c r="K168" s="3516"/>
      <c r="L168" s="3516"/>
      <c r="M168" s="3516"/>
      <c r="N168" s="3517"/>
    </row>
    <row r="169" spans="1:20" ht="28.5" customHeight="1">
      <c r="B169" s="3619" t="s">
        <v>1912</v>
      </c>
      <c r="C169" s="3620"/>
      <c r="D169" s="3620"/>
      <c r="E169" s="3620"/>
      <c r="F169" s="3620"/>
      <c r="G169" s="3620"/>
      <c r="H169" s="3620"/>
      <c r="I169" s="3620"/>
      <c r="J169" s="3620"/>
      <c r="K169" s="3620"/>
      <c r="L169" s="3620"/>
      <c r="M169" s="3620"/>
      <c r="N169" s="3621"/>
    </row>
    <row r="170" spans="1:20" ht="19.5" customHeight="1" thickBot="1">
      <c r="B170" s="3622"/>
      <c r="C170" s="3623"/>
      <c r="D170" s="3623"/>
      <c r="E170" s="3623"/>
      <c r="F170" s="3623"/>
      <c r="G170" s="3623"/>
      <c r="H170" s="3623"/>
      <c r="I170" s="3623"/>
      <c r="J170" s="3623"/>
      <c r="K170" s="3623"/>
      <c r="L170" s="3623"/>
      <c r="M170" s="3623"/>
      <c r="N170" s="3624"/>
    </row>
    <row r="171" spans="1:20" ht="19.5" customHeight="1"/>
    <row r="172" spans="1:20" ht="19.5" customHeight="1">
      <c r="A172" s="99" t="s">
        <v>440</v>
      </c>
      <c r="B172" s="95"/>
      <c r="C172" s="2102" t="s">
        <v>439</v>
      </c>
      <c r="D172" s="2103"/>
      <c r="E172" s="98"/>
      <c r="F172" s="98"/>
      <c r="G172" s="98"/>
      <c r="H172" s="98"/>
      <c r="I172" s="98"/>
      <c r="J172" s="98"/>
      <c r="K172" s="98"/>
      <c r="L172" s="98"/>
      <c r="M172" s="98"/>
      <c r="N172" s="98"/>
      <c r="O172" s="99" t="s">
        <v>440</v>
      </c>
    </row>
    <row r="173" spans="1:20" ht="19.5" customHeight="1" thickBot="1"/>
    <row r="174" spans="1:20" ht="24.75" customHeight="1">
      <c r="A174" s="2079"/>
      <c r="B174" s="3752" t="s">
        <v>1913</v>
      </c>
      <c r="C174" s="3753"/>
      <c r="D174" s="3753"/>
      <c r="E174" s="3753"/>
      <c r="F174" s="3753"/>
      <c r="G174" s="3753"/>
      <c r="H174" s="3753"/>
      <c r="I174" s="3753"/>
      <c r="J174" s="3753"/>
      <c r="K174" s="3753"/>
      <c r="L174" s="3753"/>
      <c r="M174" s="3753"/>
      <c r="N174" s="3754"/>
    </row>
    <row r="175" spans="1:20" ht="24.75" customHeight="1" thickBot="1">
      <c r="A175" s="2079"/>
      <c r="B175" s="3755"/>
      <c r="C175" s="3756"/>
      <c r="D175" s="3756"/>
      <c r="E175" s="3756"/>
      <c r="F175" s="3756"/>
      <c r="G175" s="3756"/>
      <c r="H175" s="3756"/>
      <c r="I175" s="3756"/>
      <c r="J175" s="3756"/>
      <c r="K175" s="3756"/>
      <c r="L175" s="3756"/>
      <c r="M175" s="3756"/>
      <c r="N175" s="3757"/>
    </row>
    <row r="176" spans="1:20" ht="24.75" customHeight="1" thickBot="1">
      <c r="A176" s="2079"/>
      <c r="B176" s="2169"/>
      <c r="C176" s="2169"/>
      <c r="D176" s="2169"/>
      <c r="E176" s="2169"/>
      <c r="F176" s="2169"/>
      <c r="G176" s="2169"/>
      <c r="H176" s="2169"/>
      <c r="I176" s="2169"/>
      <c r="J176" s="2169"/>
      <c r="K176" s="2169"/>
      <c r="L176" s="2169"/>
      <c r="M176" s="2169"/>
      <c r="N176" s="2405">
        <f>ROW()</f>
        <v>176</v>
      </c>
    </row>
    <row r="177" spans="1:66" ht="24.75" customHeight="1">
      <c r="A177" s="2079"/>
      <c r="B177" s="3737" t="s">
        <v>711</v>
      </c>
      <c r="C177" s="3738"/>
      <c r="D177" s="3738"/>
      <c r="E177" s="3738"/>
      <c r="F177" s="3738"/>
      <c r="G177" s="3738"/>
      <c r="H177" s="3738"/>
      <c r="I177" s="3738"/>
      <c r="J177" s="3738"/>
      <c r="K177" s="3738"/>
      <c r="L177" s="3738"/>
      <c r="M177" s="3738"/>
      <c r="N177" s="3739"/>
    </row>
    <row r="178" spans="1:66" ht="20.25" customHeight="1" thickBot="1">
      <c r="A178" s="2079"/>
      <c r="B178" s="3740" t="s">
        <v>710</v>
      </c>
      <c r="C178" s="3741"/>
      <c r="D178" s="3741"/>
      <c r="E178" s="3741"/>
      <c r="F178" s="3741"/>
      <c r="G178" s="3741"/>
      <c r="H178" s="3741"/>
      <c r="I178" s="3741"/>
      <c r="J178" s="3741"/>
      <c r="K178" s="3741"/>
      <c r="L178" s="3741"/>
      <c r="M178" s="3741"/>
      <c r="N178" s="3742"/>
    </row>
    <row r="179" spans="1:66" ht="24.75" customHeight="1" thickBot="1">
      <c r="A179" s="2079"/>
      <c r="B179" s="2169"/>
      <c r="C179" s="2169"/>
      <c r="D179" s="2169"/>
      <c r="E179" s="2169"/>
      <c r="F179" s="2169"/>
      <c r="G179" s="2169"/>
      <c r="H179" s="2169"/>
      <c r="I179" s="2169"/>
      <c r="J179" s="2169"/>
      <c r="K179" s="2169"/>
      <c r="L179" s="2169"/>
      <c r="M179" s="2169"/>
      <c r="N179" s="2169"/>
      <c r="Q179" s="2405" t="str">
        <f>ADDRESS(ROW(),COLUMN(),4)</f>
        <v>Q179</v>
      </c>
      <c r="AH179" s="2405" t="str">
        <f>ADDRESS(ROW(),COLUMN(),4)</f>
        <v>AH179</v>
      </c>
      <c r="AY179" s="2405" t="str">
        <f>ADDRESS(ROW(),COLUMN(),4)</f>
        <v>AY179</v>
      </c>
    </row>
    <row r="180" spans="1:66" ht="23.25">
      <c r="A180" s="2104" t="s">
        <v>438</v>
      </c>
      <c r="B180" s="3734" t="s">
        <v>712</v>
      </c>
      <c r="C180" s="3734"/>
      <c r="D180" s="3734"/>
      <c r="E180" s="634" t="s">
        <v>1895</v>
      </c>
      <c r="F180" s="635"/>
      <c r="G180" s="2105"/>
      <c r="H180" s="2105"/>
      <c r="I180" s="2105"/>
      <c r="J180" s="2105"/>
      <c r="K180" s="2105"/>
      <c r="L180" s="2105"/>
      <c r="M180" s="636" t="s">
        <v>71</v>
      </c>
      <c r="N180" s="2106"/>
      <c r="Q180" s="2107" t="s">
        <v>438</v>
      </c>
      <c r="R180" s="438" t="s">
        <v>1893</v>
      </c>
      <c r="S180" s="2108"/>
      <c r="T180" s="2109"/>
      <c r="U180" s="2109"/>
      <c r="V180" s="2109"/>
      <c r="W180" s="285"/>
      <c r="X180" s="2109"/>
      <c r="Y180" s="2109"/>
      <c r="Z180" s="2109"/>
      <c r="AA180" s="2109"/>
      <c r="AB180" s="2109"/>
      <c r="AC180" s="2109"/>
      <c r="AD180" s="2109"/>
      <c r="AE180" s="2109"/>
      <c r="AF180" s="2195" t="s">
        <v>438</v>
      </c>
      <c r="AG180" s="2111"/>
      <c r="AH180" s="2107" t="s">
        <v>438</v>
      </c>
      <c r="AI180" s="438" t="s">
        <v>1893</v>
      </c>
      <c r="AJ180" s="2108"/>
      <c r="AK180" s="2109"/>
      <c r="AL180" s="2109"/>
      <c r="AM180" s="2109"/>
      <c r="AN180" s="285"/>
      <c r="AO180" s="2109"/>
      <c r="AP180" s="2109"/>
      <c r="AQ180" s="2109"/>
      <c r="AR180" s="2109"/>
      <c r="AS180" s="2109"/>
      <c r="AT180" s="2109"/>
      <c r="AU180" s="2109"/>
      <c r="AV180" s="2110"/>
      <c r="AW180" s="2107" t="s">
        <v>438</v>
      </c>
      <c r="AY180" s="2107" t="s">
        <v>438</v>
      </c>
      <c r="AZ180" s="438" t="s">
        <v>1893</v>
      </c>
      <c r="BA180" s="2108"/>
      <c r="BB180" s="2109"/>
      <c r="BC180" s="2109"/>
      <c r="BD180" s="2109"/>
      <c r="BE180" s="285"/>
      <c r="BF180" s="2109"/>
      <c r="BG180" s="2109"/>
      <c r="BH180" s="2109"/>
      <c r="BI180" s="2109"/>
      <c r="BJ180" s="2109"/>
      <c r="BK180" s="2109"/>
      <c r="BL180" s="2109"/>
      <c r="BM180" s="2110"/>
      <c r="BN180" s="2107" t="s">
        <v>438</v>
      </c>
    </row>
    <row r="181" spans="1:66" ht="24" customHeight="1">
      <c r="A181" s="3735" t="s">
        <v>1904</v>
      </c>
      <c r="B181" s="51" t="s">
        <v>310</v>
      </c>
      <c r="C181" s="24"/>
      <c r="D181" s="7"/>
      <c r="E181" s="7"/>
      <c r="F181" s="7"/>
      <c r="G181" s="7"/>
      <c r="H181" s="7"/>
      <c r="I181" s="7"/>
      <c r="J181" s="7"/>
      <c r="K181" s="82"/>
      <c r="L181" s="149" t="s">
        <v>294</v>
      </c>
      <c r="M181" s="2178">
        <v>60</v>
      </c>
      <c r="N181" s="2179" t="s">
        <v>299</v>
      </c>
      <c r="Q181" s="3726" t="s">
        <v>1904</v>
      </c>
      <c r="R181" s="132" t="s">
        <v>443</v>
      </c>
      <c r="S181" s="2112"/>
      <c r="T181" s="1986"/>
      <c r="U181" s="1986"/>
      <c r="V181" s="1986"/>
      <c r="W181" s="1987"/>
      <c r="X181" s="1987"/>
      <c r="Y181" s="1987"/>
      <c r="Z181" s="1987"/>
      <c r="AA181" s="1987"/>
      <c r="AB181" s="1987"/>
      <c r="AC181" s="1987"/>
      <c r="AD181" s="1987"/>
      <c r="AE181" s="1987"/>
      <c r="AF181" s="3725" t="s">
        <v>1904</v>
      </c>
      <c r="AG181" s="2111"/>
      <c r="AH181" s="3726" t="s">
        <v>1904</v>
      </c>
      <c r="AI181" s="218" t="s">
        <v>418</v>
      </c>
      <c r="AJ181" s="2112"/>
      <c r="AK181" s="1986"/>
      <c r="AL181" s="1986"/>
      <c r="AM181" s="1986"/>
      <c r="AN181" s="1987"/>
      <c r="AO181" s="1987"/>
      <c r="AP181" s="1987"/>
      <c r="AQ181" s="1987"/>
      <c r="AR181" s="1987"/>
      <c r="AS181" s="1987"/>
      <c r="AT181" s="1987"/>
      <c r="AU181" s="1987"/>
      <c r="AV181" s="1987"/>
      <c r="AW181" s="3725" t="s">
        <v>1904</v>
      </c>
      <c r="AY181" s="3726" t="s">
        <v>1904</v>
      </c>
      <c r="AZ181" s="2113"/>
      <c r="BA181" s="47" t="s">
        <v>313</v>
      </c>
      <c r="BB181" s="47"/>
      <c r="BC181" s="2307"/>
      <c r="BD181" s="29"/>
      <c r="BE181" s="2307"/>
      <c r="BF181" s="2307"/>
      <c r="BG181" s="18"/>
      <c r="BH181" s="2079"/>
      <c r="BI181" s="2079"/>
      <c r="BJ181" s="2307"/>
      <c r="BK181" s="2114"/>
      <c r="BL181" s="2114"/>
      <c r="BM181" s="286" t="str">
        <f>B181</f>
        <v>ROTI DE PORC….CUISSON BASSE TEMPÉRATURE</v>
      </c>
      <c r="BN181" s="3725" t="s">
        <v>1904</v>
      </c>
    </row>
    <row r="182" spans="1:66" ht="15.95" customHeight="1" thickBot="1">
      <c r="A182" s="3735"/>
      <c r="B182" s="2186" t="s">
        <v>78</v>
      </c>
      <c r="C182" s="147"/>
      <c r="D182" s="146"/>
      <c r="E182" s="82"/>
      <c r="F182" s="3462" t="s">
        <v>14</v>
      </c>
      <c r="G182" s="3462"/>
      <c r="H182" s="442"/>
      <c r="I182" s="82"/>
      <c r="J182" s="82"/>
      <c r="K182" s="442"/>
      <c r="L182" s="82"/>
      <c r="M182" s="156"/>
      <c r="N182" s="2115"/>
      <c r="Q182" s="3726"/>
      <c r="R182" s="2116"/>
      <c r="S182" s="2079"/>
      <c r="T182" s="2079"/>
      <c r="U182" s="2079"/>
      <c r="V182" s="1987"/>
      <c r="W182" s="1987"/>
      <c r="X182" s="1987"/>
      <c r="Y182" s="1987"/>
      <c r="Z182" s="1987"/>
      <c r="AA182" s="1987"/>
      <c r="AB182" s="1987"/>
      <c r="AC182" s="1987"/>
      <c r="AD182" s="1987"/>
      <c r="AE182" s="1987"/>
      <c r="AF182" s="3725"/>
      <c r="AG182" s="2111"/>
      <c r="AH182" s="3726"/>
      <c r="AI182" s="2117"/>
      <c r="AJ182" s="173"/>
      <c r="AK182" s="173"/>
      <c r="AL182" s="173"/>
      <c r="AM182" s="1987"/>
      <c r="AN182" s="1987"/>
      <c r="AO182" s="1987"/>
      <c r="AP182" s="1987"/>
      <c r="AQ182" s="1987"/>
      <c r="AR182" s="1987"/>
      <c r="AS182" s="1987"/>
      <c r="AT182" s="1987"/>
      <c r="AU182" s="1987"/>
      <c r="AV182" s="1987"/>
      <c r="AW182" s="3725"/>
      <c r="AY182" s="3726"/>
      <c r="AZ182" s="2113"/>
      <c r="BA182" s="47"/>
      <c r="BB182" s="47"/>
      <c r="BC182" s="2307"/>
      <c r="BD182" s="29"/>
      <c r="BE182" s="2307"/>
      <c r="BF182" s="2307"/>
      <c r="BG182" s="18"/>
      <c r="BH182" s="2079"/>
      <c r="BI182" s="2079"/>
      <c r="BJ182" s="2307"/>
      <c r="BK182" s="2114"/>
      <c r="BL182" s="2114"/>
      <c r="BM182" s="286"/>
      <c r="BN182" s="3725"/>
    </row>
    <row r="183" spans="1:66" ht="15.95" customHeight="1" thickBot="1">
      <c r="A183" s="3735"/>
      <c r="B183" s="443">
        <f>SUM(B187:B190)</f>
        <v>60</v>
      </c>
      <c r="C183" s="3463" t="s">
        <v>0</v>
      </c>
      <c r="D183" s="88" t="s">
        <v>13</v>
      </c>
      <c r="E183" s="88"/>
      <c r="F183" s="444">
        <f>G183-I183</f>
        <v>54.8185</v>
      </c>
      <c r="G183" s="444">
        <f>SUM(G186,G191,G198,G210)</f>
        <v>66.945999999999998</v>
      </c>
      <c r="H183" s="2118"/>
      <c r="I183" s="445">
        <f>SUM(I186,I198,I210)</f>
        <v>12.127500000000001</v>
      </c>
      <c r="J183" s="156"/>
      <c r="K183" s="156" t="s">
        <v>293</v>
      </c>
      <c r="L183" s="156"/>
      <c r="M183" s="156"/>
      <c r="N183" s="2115"/>
      <c r="Q183" s="3726"/>
      <c r="R183" s="133" t="s">
        <v>440</v>
      </c>
      <c r="S183" s="2102" t="s">
        <v>439</v>
      </c>
      <c r="T183" s="2102"/>
      <c r="U183" s="2103"/>
      <c r="V183" s="1995"/>
      <c r="W183" s="1995"/>
      <c r="X183" s="1995"/>
      <c r="Y183" s="1995"/>
      <c r="Z183" s="1995"/>
      <c r="AA183" s="1995"/>
      <c r="AB183" s="1995"/>
      <c r="AC183" s="1995"/>
      <c r="AD183" s="1995"/>
      <c r="AE183" s="1995"/>
      <c r="AF183" s="3725"/>
      <c r="AG183" s="2111"/>
      <c r="AH183" s="3726"/>
      <c r="AI183" s="221" t="s">
        <v>440</v>
      </c>
      <c r="AJ183" s="2102" t="s">
        <v>439</v>
      </c>
      <c r="AK183" s="2102"/>
      <c r="AL183" s="2103"/>
      <c r="AM183" s="1995"/>
      <c r="AN183" s="1995"/>
      <c r="AO183" s="1995"/>
      <c r="AP183" s="1995"/>
      <c r="AQ183" s="1995"/>
      <c r="AR183" s="1995"/>
      <c r="AS183" s="1995"/>
      <c r="AT183" s="1995"/>
      <c r="AU183" s="1995"/>
      <c r="AV183" s="1995"/>
      <c r="AW183" s="3725"/>
      <c r="AY183" s="3726"/>
      <c r="AZ183" s="2119"/>
      <c r="BA183" s="40"/>
      <c r="BB183" s="2307"/>
      <c r="BC183" s="2307"/>
      <c r="BD183" s="29"/>
      <c r="BE183" s="2307"/>
      <c r="BF183" s="2307"/>
      <c r="BG183" s="18"/>
      <c r="BH183" s="2079"/>
      <c r="BI183" s="2079"/>
      <c r="BJ183" s="2307"/>
      <c r="BK183" s="2114"/>
      <c r="BL183" s="2114"/>
      <c r="BM183" s="2120"/>
      <c r="BN183" s="3725"/>
    </row>
    <row r="184" spans="1:66" ht="15.95" customHeight="1">
      <c r="A184" s="3735"/>
      <c r="B184" s="151"/>
      <c r="C184" s="3464"/>
      <c r="D184" s="152"/>
      <c r="E184" s="152"/>
      <c r="F184" s="1998" t="s">
        <v>961</v>
      </c>
      <c r="G184" s="1998" t="s">
        <v>297</v>
      </c>
      <c r="H184" s="155"/>
      <c r="I184" s="1998" t="s">
        <v>962</v>
      </c>
      <c r="J184" s="152"/>
      <c r="K184" s="152"/>
      <c r="L184" s="3743" t="s">
        <v>916</v>
      </c>
      <c r="M184" s="3744"/>
      <c r="N184" s="2101">
        <f>B183</f>
        <v>60</v>
      </c>
      <c r="Q184" s="3726"/>
      <c r="R184" s="2121"/>
      <c r="S184" s="2079"/>
      <c r="T184" s="2079"/>
      <c r="U184" s="1987"/>
      <c r="V184" s="1987"/>
      <c r="W184" s="1987"/>
      <c r="X184" s="1987"/>
      <c r="Y184" s="1987"/>
      <c r="Z184" s="1987"/>
      <c r="AA184" s="1987"/>
      <c r="AB184" s="1987"/>
      <c r="AC184" s="1987"/>
      <c r="AD184" s="1987"/>
      <c r="AE184" s="1987"/>
      <c r="AF184" s="3725"/>
      <c r="AG184" s="2111"/>
      <c r="AH184" s="3726"/>
      <c r="AI184" s="2122"/>
      <c r="AJ184" s="173"/>
      <c r="AK184" s="173"/>
      <c r="AL184" s="173"/>
      <c r="AM184" s="1987"/>
      <c r="AN184" s="1987"/>
      <c r="AO184" s="1987"/>
      <c r="AP184" s="1987"/>
      <c r="AQ184" s="1987"/>
      <c r="AR184" s="1987"/>
      <c r="AS184" s="1987"/>
      <c r="AT184" s="1987"/>
      <c r="AU184" s="1987"/>
      <c r="AV184" s="1987"/>
      <c r="AW184" s="3725"/>
      <c r="AY184" s="3726"/>
      <c r="AZ184" s="2123"/>
      <c r="BA184" s="48" t="s">
        <v>308</v>
      </c>
      <c r="BB184" s="37"/>
      <c r="BC184" s="2307"/>
      <c r="BD184" s="29"/>
      <c r="BE184" s="2307"/>
      <c r="BF184" s="2307"/>
      <c r="BG184" s="18"/>
      <c r="BH184" s="2079"/>
      <c r="BI184" s="2079"/>
      <c r="BJ184" s="2307"/>
      <c r="BK184" s="2124"/>
      <c r="BL184" s="2114"/>
      <c r="BM184" s="2120"/>
      <c r="BN184" s="3725"/>
    </row>
    <row r="185" spans="1:66" ht="15.95" customHeight="1" thickBot="1">
      <c r="A185" s="3735"/>
      <c r="B185" s="146" t="s">
        <v>44</v>
      </c>
      <c r="C185" s="147" t="s">
        <v>54</v>
      </c>
      <c r="D185" s="146" t="s">
        <v>34</v>
      </c>
      <c r="E185" s="82"/>
      <c r="F185" s="156"/>
      <c r="G185" s="2125"/>
      <c r="H185" s="2125"/>
      <c r="I185" s="2126"/>
      <c r="J185" s="2125"/>
      <c r="K185" s="442" t="s">
        <v>63</v>
      </c>
      <c r="L185" s="82"/>
      <c r="M185" s="2127"/>
      <c r="N185" s="2128"/>
      <c r="Q185" s="3726"/>
      <c r="R185" s="118" t="s">
        <v>34</v>
      </c>
      <c r="S185" s="136" t="s">
        <v>1886</v>
      </c>
      <c r="T185" s="107"/>
      <c r="U185" s="2079"/>
      <c r="V185" s="1987"/>
      <c r="W185" s="1987"/>
      <c r="X185" s="1987"/>
      <c r="Y185" s="1987"/>
      <c r="Z185" s="1987"/>
      <c r="AA185" s="1987"/>
      <c r="AB185" s="1987"/>
      <c r="AC185" s="1987"/>
      <c r="AD185" s="1987"/>
      <c r="AE185" s="1987"/>
      <c r="AF185" s="3725"/>
      <c r="AG185" s="2111"/>
      <c r="AH185" s="3726"/>
      <c r="AI185" s="223" t="s">
        <v>44</v>
      </c>
      <c r="AJ185" s="136" t="s">
        <v>445</v>
      </c>
      <c r="AK185" s="173"/>
      <c r="AL185" s="173"/>
      <c r="AM185" s="1987"/>
      <c r="AN185" s="1987"/>
      <c r="AO185" s="1987"/>
      <c r="AP185" s="1987"/>
      <c r="AQ185" s="1987"/>
      <c r="AR185" s="1987"/>
      <c r="AS185" s="1987"/>
      <c r="AT185" s="1987"/>
      <c r="AU185" s="1987"/>
      <c r="AV185" s="1987"/>
      <c r="AW185" s="3725"/>
      <c r="AY185" s="3726"/>
      <c r="AZ185" s="2129"/>
      <c r="BA185" s="20" t="s">
        <v>32</v>
      </c>
      <c r="BB185" s="2307" t="s">
        <v>314</v>
      </c>
      <c r="BC185" s="2307"/>
      <c r="BD185" s="29"/>
      <c r="BE185" s="2307"/>
      <c r="BF185" s="2307"/>
      <c r="BG185" s="18"/>
      <c r="BH185" s="2079"/>
      <c r="BI185" s="2079"/>
      <c r="BJ185" s="2307"/>
      <c r="BK185" s="2129"/>
      <c r="BL185" s="2123"/>
      <c r="BM185" s="2120"/>
      <c r="BN185" s="3725"/>
    </row>
    <row r="186" spans="1:66" ht="15.95" customHeight="1" thickBot="1">
      <c r="A186" s="3735"/>
      <c r="B186" s="148"/>
      <c r="C186" s="157"/>
      <c r="D186" s="290" t="s">
        <v>311</v>
      </c>
      <c r="E186" s="159"/>
      <c r="F186" s="447" t="str">
        <f>IF(C186&lt;=0,"",G186-(G186*C186%))</f>
        <v/>
      </c>
      <c r="G186" s="291">
        <f>SUM(G187:G190)</f>
        <v>60</v>
      </c>
      <c r="H186" s="290" t="s">
        <v>11</v>
      </c>
      <c r="I186" s="448">
        <f>SUM(I187:I190)</f>
        <v>12</v>
      </c>
      <c r="J186" s="290"/>
      <c r="K186" s="473" t="s">
        <v>943</v>
      </c>
      <c r="L186" s="472"/>
      <c r="M186" s="472"/>
      <c r="N186" s="639"/>
      <c r="Q186" s="3726"/>
      <c r="R186" s="118"/>
      <c r="S186" s="136"/>
      <c r="T186" s="107"/>
      <c r="U186" s="2079"/>
      <c r="V186" s="1987"/>
      <c r="W186" s="1987"/>
      <c r="X186" s="1987"/>
      <c r="Y186" s="1987"/>
      <c r="Z186" s="1987"/>
      <c r="AA186" s="1987"/>
      <c r="AB186" s="1987"/>
      <c r="AC186" s="1987"/>
      <c r="AD186" s="1987"/>
      <c r="AE186" s="1987"/>
      <c r="AF186" s="3725"/>
      <c r="AG186" s="2111"/>
      <c r="AH186" s="3726"/>
      <c r="AI186" s="2122"/>
      <c r="AJ186" s="173"/>
      <c r="AK186" s="173"/>
      <c r="AL186" s="173"/>
      <c r="AM186" s="1987"/>
      <c r="AN186" s="1987"/>
      <c r="AO186" s="1987"/>
      <c r="AP186" s="1987"/>
      <c r="AQ186" s="1987"/>
      <c r="AR186" s="1987"/>
      <c r="AS186" s="1987"/>
      <c r="AT186" s="1987"/>
      <c r="AU186" s="1987"/>
      <c r="AV186" s="1987"/>
      <c r="AW186" s="3725"/>
      <c r="AY186" s="3726"/>
      <c r="AZ186" s="2129"/>
      <c r="BA186" s="20" t="s">
        <v>42</v>
      </c>
      <c r="BB186" s="2307" t="s">
        <v>315</v>
      </c>
      <c r="BC186" s="2307"/>
      <c r="BD186" s="29"/>
      <c r="BE186" s="2307"/>
      <c r="BF186" s="2307"/>
      <c r="BG186" s="18"/>
      <c r="BH186" s="2079"/>
      <c r="BI186" s="2079"/>
      <c r="BJ186" s="2307"/>
      <c r="BK186" s="2130"/>
      <c r="BL186" s="2131"/>
      <c r="BM186" s="2120"/>
      <c r="BN186" s="3725"/>
    </row>
    <row r="187" spans="1:66" ht="15.95" customHeight="1">
      <c r="A187" s="3735"/>
      <c r="B187" s="458">
        <v>15</v>
      </c>
      <c r="C187" s="459">
        <v>20</v>
      </c>
      <c r="D187" s="460" t="s">
        <v>300</v>
      </c>
      <c r="E187" s="461"/>
      <c r="F187" s="167">
        <f>IF(C187&lt;=0,"",G187-(G187*C187%))</f>
        <v>12</v>
      </c>
      <c r="G187" s="449">
        <f>IF(B187="","",(B187/B183)*M181)</f>
        <v>15</v>
      </c>
      <c r="H187" s="406" t="s">
        <v>11</v>
      </c>
      <c r="I187" s="450">
        <f t="shared" ref="I187:I190" si="15">IF(ISBLANK(C187),"",G187-F187)</f>
        <v>3</v>
      </c>
      <c r="J187" s="2181" t="s">
        <v>32</v>
      </c>
      <c r="K187" s="2307" t="s">
        <v>955</v>
      </c>
      <c r="L187" s="7"/>
      <c r="M187" s="7"/>
      <c r="N187" s="615"/>
      <c r="Q187" s="3726"/>
      <c r="R187" s="118" t="s">
        <v>44</v>
      </c>
      <c r="S187" s="136" t="s">
        <v>1887</v>
      </c>
      <c r="T187" s="107"/>
      <c r="U187" s="2079"/>
      <c r="V187" s="1987"/>
      <c r="W187" s="1987"/>
      <c r="X187" s="1987"/>
      <c r="Y187" s="1987"/>
      <c r="Z187" s="1987"/>
      <c r="AA187" s="1987"/>
      <c r="AB187" s="1987"/>
      <c r="AC187" s="1987"/>
      <c r="AD187" s="1987"/>
      <c r="AE187" s="1987"/>
      <c r="AF187" s="3725"/>
      <c r="AG187" s="2111"/>
      <c r="AH187" s="3726"/>
      <c r="AI187" s="2007"/>
      <c r="AJ187" s="2132" t="s">
        <v>420</v>
      </c>
      <c r="AK187" s="2133"/>
      <c r="AL187" s="2133"/>
      <c r="AM187" s="2134"/>
      <c r="AN187" s="173"/>
      <c r="AO187" s="1987"/>
      <c r="AP187" s="2132" t="s">
        <v>419</v>
      </c>
      <c r="AQ187" s="1987"/>
      <c r="AR187" s="1987"/>
      <c r="AS187" s="1987"/>
      <c r="AT187" s="1987"/>
      <c r="AU187" s="1987"/>
      <c r="AV187" s="1987"/>
      <c r="AW187" s="3725"/>
      <c r="AY187" s="3726"/>
      <c r="AZ187" s="2129"/>
      <c r="BA187" s="20" t="s">
        <v>52</v>
      </c>
      <c r="BB187" s="2307" t="s">
        <v>66</v>
      </c>
      <c r="BC187" s="2307"/>
      <c r="BD187" s="29"/>
      <c r="BE187" s="2307"/>
      <c r="BF187" s="2307"/>
      <c r="BG187" s="18"/>
      <c r="BH187" s="2079"/>
      <c r="BI187" s="2079"/>
      <c r="BJ187" s="2307"/>
      <c r="BK187" s="2135"/>
      <c r="BL187" s="2113"/>
      <c r="BM187" s="2120"/>
      <c r="BN187" s="3725"/>
    </row>
    <row r="188" spans="1:66" ht="15.95" customHeight="1">
      <c r="A188" s="3735"/>
      <c r="B188" s="462">
        <v>15</v>
      </c>
      <c r="C188" s="52">
        <v>20</v>
      </c>
      <c r="D188" s="2307" t="s">
        <v>957</v>
      </c>
      <c r="E188" s="463"/>
      <c r="F188" s="167">
        <f t="shared" ref="F188:F190" si="16">IF(C188&lt;=0,"",G188-(G188*C188%))</f>
        <v>12</v>
      </c>
      <c r="G188" s="449">
        <f>IF(B188="","",(B188/B183)*M181)</f>
        <v>15</v>
      </c>
      <c r="H188" s="406" t="s">
        <v>11</v>
      </c>
      <c r="I188" s="450">
        <f t="shared" si="15"/>
        <v>3</v>
      </c>
      <c r="J188" s="2182" t="s">
        <v>42</v>
      </c>
      <c r="K188" s="2307" t="s">
        <v>1900</v>
      </c>
      <c r="L188" s="7"/>
      <c r="M188" s="7"/>
      <c r="N188" s="615"/>
      <c r="Q188" s="3726"/>
      <c r="R188" s="118"/>
      <c r="S188" s="2079"/>
      <c r="T188" s="172" t="s">
        <v>420</v>
      </c>
      <c r="U188" s="2079"/>
      <c r="V188" s="1987"/>
      <c r="W188" s="1987"/>
      <c r="X188" s="1987"/>
      <c r="Y188" s="1987"/>
      <c r="Z188" s="1987"/>
      <c r="AA188" s="1987"/>
      <c r="AB188" s="1987"/>
      <c r="AC188" s="1987"/>
      <c r="AD188" s="1987"/>
      <c r="AE188" s="1987"/>
      <c r="AF188" s="3725"/>
      <c r="AG188" s="2111"/>
      <c r="AH188" s="3726"/>
      <c r="AI188" s="2007"/>
      <c r="AJ188" s="2136" t="s">
        <v>1860</v>
      </c>
      <c r="AK188" s="2136"/>
      <c r="AL188" s="2136"/>
      <c r="AM188" s="2136"/>
      <c r="AN188" s="173"/>
      <c r="AO188" s="1987"/>
      <c r="AP188" s="1987"/>
      <c r="AQ188" s="1987"/>
      <c r="AR188" s="1987"/>
      <c r="AS188" s="1987"/>
      <c r="AT188" s="1987"/>
      <c r="AU188" s="1987"/>
      <c r="AV188" s="1987"/>
      <c r="AW188" s="3725"/>
      <c r="AY188" s="3726"/>
      <c r="AZ188" s="2129"/>
      <c r="BA188" s="20" t="s">
        <v>61</v>
      </c>
      <c r="BB188" s="2307" t="s">
        <v>316</v>
      </c>
      <c r="BC188" s="2307"/>
      <c r="BD188" s="29"/>
      <c r="BE188" s="2307"/>
      <c r="BF188" s="2307"/>
      <c r="BG188" s="18"/>
      <c r="BH188" s="2079"/>
      <c r="BI188" s="2079"/>
      <c r="BJ188" s="2307"/>
      <c r="BK188" s="2114"/>
      <c r="BL188" s="2114"/>
      <c r="BM188" s="2120"/>
      <c r="BN188" s="3725"/>
    </row>
    <row r="189" spans="1:66" ht="15.95" customHeight="1">
      <c r="A189" s="3735"/>
      <c r="B189" s="462">
        <v>15</v>
      </c>
      <c r="C189" s="52">
        <v>20</v>
      </c>
      <c r="D189" s="2307" t="s">
        <v>958</v>
      </c>
      <c r="E189" s="463"/>
      <c r="F189" s="167">
        <f t="shared" si="16"/>
        <v>12</v>
      </c>
      <c r="G189" s="449">
        <f>IF(B189="","",(B189/B183)*M181)</f>
        <v>15</v>
      </c>
      <c r="H189" s="406" t="s">
        <v>11</v>
      </c>
      <c r="I189" s="450">
        <f t="shared" si="15"/>
        <v>3</v>
      </c>
      <c r="J189" s="2182" t="s">
        <v>52</v>
      </c>
      <c r="K189" s="2307" t="s">
        <v>964</v>
      </c>
      <c r="L189" s="7"/>
      <c r="M189" s="7"/>
      <c r="N189" s="615"/>
      <c r="Q189" s="3726"/>
      <c r="R189" s="118"/>
      <c r="S189" s="2079"/>
      <c r="T189" s="107" t="s">
        <v>1885</v>
      </c>
      <c r="U189" s="2079"/>
      <c r="V189" s="1987"/>
      <c r="W189" s="1987"/>
      <c r="X189" s="1987"/>
      <c r="Y189" s="1987"/>
      <c r="Z189" s="1987"/>
      <c r="AA189" s="1987"/>
      <c r="AB189" s="1987"/>
      <c r="AC189" s="2191"/>
      <c r="AD189" s="2191"/>
      <c r="AE189" s="2193"/>
      <c r="AF189" s="3725"/>
      <c r="AG189" s="2111"/>
      <c r="AH189" s="3726"/>
      <c r="AI189" s="2007"/>
      <c r="AJ189" s="2136"/>
      <c r="AK189" s="2136" t="s">
        <v>421</v>
      </c>
      <c r="AL189" s="2136"/>
      <c r="AM189" s="2136"/>
      <c r="AN189" s="173"/>
      <c r="AO189" s="1987"/>
      <c r="AP189" s="1987"/>
      <c r="AQ189" s="1987"/>
      <c r="AR189" s="1987"/>
      <c r="AS189" s="1987"/>
      <c r="AT189" s="1987"/>
      <c r="AU189" s="1987"/>
      <c r="AV189" s="1987"/>
      <c r="AW189" s="3725"/>
      <c r="AY189" s="3726"/>
      <c r="AZ189" s="2123"/>
      <c r="BA189" s="20" t="s">
        <v>69</v>
      </c>
      <c r="BB189" s="2307" t="s">
        <v>317</v>
      </c>
      <c r="BC189" s="2307"/>
      <c r="BD189" s="29"/>
      <c r="BE189" s="2307"/>
      <c r="BF189" s="2307"/>
      <c r="BG189" s="18"/>
      <c r="BH189" s="2079"/>
      <c r="BI189" s="2079"/>
      <c r="BJ189" s="2307"/>
      <c r="BK189" s="2114"/>
      <c r="BL189" s="2114"/>
      <c r="BM189" s="2120"/>
      <c r="BN189" s="3725"/>
    </row>
    <row r="190" spans="1:66" ht="15.95" customHeight="1" thickBot="1">
      <c r="A190" s="3735"/>
      <c r="B190" s="464">
        <v>15</v>
      </c>
      <c r="C190" s="465">
        <v>20</v>
      </c>
      <c r="D190" s="466" t="s">
        <v>959</v>
      </c>
      <c r="E190" s="467"/>
      <c r="F190" s="167">
        <f t="shared" si="16"/>
        <v>12</v>
      </c>
      <c r="G190" s="449">
        <f>IF(B190="","",(B190/B183)*M181)</f>
        <v>15</v>
      </c>
      <c r="H190" s="406" t="s">
        <v>11</v>
      </c>
      <c r="I190" s="450">
        <f t="shared" si="15"/>
        <v>3</v>
      </c>
      <c r="J190" s="2183" t="s">
        <v>61</v>
      </c>
      <c r="K190" s="246" t="s">
        <v>965</v>
      </c>
      <c r="L190" s="92"/>
      <c r="M190" s="92"/>
      <c r="N190" s="640"/>
      <c r="Q190" s="3726"/>
      <c r="R190" s="118"/>
      <c r="S190" s="2079"/>
      <c r="T190" s="107" t="s">
        <v>1888</v>
      </c>
      <c r="U190" s="2079"/>
      <c r="V190" s="1987"/>
      <c r="W190" s="1987"/>
      <c r="X190" s="1987"/>
      <c r="Y190" s="1987"/>
      <c r="Z190" s="1987"/>
      <c r="AA190" s="1987"/>
      <c r="AB190" s="1987"/>
      <c r="AC190" s="2191"/>
      <c r="AD190" s="2191"/>
      <c r="AE190" s="2193"/>
      <c r="AF190" s="3725"/>
      <c r="AG190" s="2111"/>
      <c r="AH190" s="3726"/>
      <c r="AI190" s="2007"/>
      <c r="AJ190" s="2136"/>
      <c r="AK190" s="2136" t="s">
        <v>422</v>
      </c>
      <c r="AL190" s="2136"/>
      <c r="AM190" s="2136"/>
      <c r="AN190" s="173"/>
      <c r="AO190" s="1987"/>
      <c r="AP190" s="1987"/>
      <c r="AQ190" s="1987"/>
      <c r="AR190" s="1987"/>
      <c r="AS190" s="1987"/>
      <c r="AT190" s="199"/>
      <c r="AU190" s="199"/>
      <c r="AV190" s="199"/>
      <c r="AW190" s="3725"/>
      <c r="AY190" s="3726"/>
      <c r="AZ190" s="2123"/>
      <c r="BA190" s="20" t="s">
        <v>78</v>
      </c>
      <c r="BB190" s="2307" t="s">
        <v>318</v>
      </c>
      <c r="BC190" s="2307"/>
      <c r="BD190" s="29"/>
      <c r="BE190" s="2307"/>
      <c r="BF190" s="2307"/>
      <c r="BG190" s="18"/>
      <c r="BH190" s="2079"/>
      <c r="BI190" s="2079"/>
      <c r="BJ190" s="2307"/>
      <c r="BK190" s="2114"/>
      <c r="BL190" s="2114"/>
      <c r="BM190" s="2120"/>
      <c r="BN190" s="3725"/>
    </row>
    <row r="191" spans="1:66" ht="15.95" customHeight="1" thickBot="1">
      <c r="A191" s="3735"/>
      <c r="B191" s="148"/>
      <c r="C191" s="148"/>
      <c r="D191" s="290"/>
      <c r="E191" s="2176" t="s">
        <v>1901</v>
      </c>
      <c r="F191" s="451" t="str">
        <f>IF(C191&lt;=0,"",G191-(G191*C191%))</f>
        <v/>
      </c>
      <c r="G191" s="452">
        <f>SUM(G192:G196)</f>
        <v>0.2</v>
      </c>
      <c r="H191" s="453" t="s">
        <v>11</v>
      </c>
      <c r="I191" s="454">
        <f>SUM(I192:I196)</f>
        <v>0</v>
      </c>
      <c r="J191" s="2184"/>
      <c r="K191" s="244"/>
      <c r="L191" s="7"/>
      <c r="M191" s="7"/>
      <c r="N191" s="615"/>
      <c r="Q191" s="3726"/>
      <c r="R191" s="2137"/>
      <c r="S191" s="2079"/>
      <c r="U191" s="2079"/>
      <c r="V191" s="1987"/>
      <c r="W191" s="1987"/>
      <c r="X191" s="1987"/>
      <c r="Y191" s="1987"/>
      <c r="Z191" s="1987"/>
      <c r="AA191" s="1987"/>
      <c r="AB191" s="1987"/>
      <c r="AC191" s="1987"/>
      <c r="AD191" s="1987"/>
      <c r="AE191" s="1987"/>
      <c r="AF191" s="3725"/>
      <c r="AG191" s="2111"/>
      <c r="AH191" s="3726"/>
      <c r="AI191" s="2007"/>
      <c r="AJ191" s="2136"/>
      <c r="AK191" s="2136" t="s">
        <v>423</v>
      </c>
      <c r="AL191" s="2136"/>
      <c r="AM191" s="2136"/>
      <c r="AN191" s="173"/>
      <c r="AO191" s="1987"/>
      <c r="AP191" s="1987"/>
      <c r="AQ191" s="1987"/>
      <c r="AR191" s="1987"/>
      <c r="AS191" s="1987"/>
      <c r="AT191" s="199"/>
      <c r="AU191" s="199"/>
      <c r="AV191" s="199"/>
      <c r="AW191" s="3725"/>
      <c r="AY191" s="3726"/>
      <c r="AZ191" s="2123"/>
      <c r="BA191" s="20" t="s">
        <v>86</v>
      </c>
      <c r="BB191" s="2307" t="s">
        <v>319</v>
      </c>
      <c r="BC191" s="2307"/>
      <c r="BD191" s="29"/>
      <c r="BE191" s="2307"/>
      <c r="BF191" s="2307"/>
      <c r="BG191" s="18"/>
      <c r="BH191" s="2079"/>
      <c r="BI191" s="2079"/>
      <c r="BJ191" s="2307"/>
      <c r="BK191" s="2114"/>
      <c r="BL191" s="2114"/>
      <c r="BM191" s="2120"/>
      <c r="BN191" s="3725"/>
    </row>
    <row r="192" spans="1:66" ht="15.95" customHeight="1">
      <c r="A192" s="3735"/>
      <c r="B192" s="458">
        <v>0.04</v>
      </c>
      <c r="C192" s="459"/>
      <c r="D192" s="460" t="s">
        <v>301</v>
      </c>
      <c r="E192" s="468"/>
      <c r="F192" s="167" t="str">
        <f>IF(C192&lt;=0,"",G192-(G192*C192%))</f>
        <v/>
      </c>
      <c r="G192" s="449">
        <f>IF(B192="","",(B192/B183)*M181)</f>
        <v>0.04</v>
      </c>
      <c r="H192" s="406" t="s">
        <v>11</v>
      </c>
      <c r="I192" s="450" t="str">
        <f t="shared" ref="I192:I196" si="17">IF(ISBLANK(C192),"",G192-F192)</f>
        <v/>
      </c>
      <c r="J192" s="2182" t="s">
        <v>32</v>
      </c>
      <c r="K192" s="7"/>
      <c r="L192" s="7"/>
      <c r="M192" s="7"/>
      <c r="N192" s="615"/>
      <c r="Q192" s="3726"/>
      <c r="R192" s="131" t="s">
        <v>54</v>
      </c>
      <c r="S192" s="136" t="s">
        <v>1889</v>
      </c>
      <c r="T192" s="107"/>
      <c r="U192" s="2079"/>
      <c r="V192" s="1987"/>
      <c r="W192" s="1987"/>
      <c r="X192" s="1987"/>
      <c r="Y192" s="1987"/>
      <c r="Z192" s="1987"/>
      <c r="AA192" s="1987"/>
      <c r="AB192" s="1987"/>
      <c r="AC192" s="1987"/>
      <c r="AD192" s="1987"/>
      <c r="AE192" s="1987"/>
      <c r="AF192" s="3725"/>
      <c r="AG192" s="2111"/>
      <c r="AH192" s="3726"/>
      <c r="AI192" s="2007"/>
      <c r="AJ192" s="2136"/>
      <c r="AK192" s="2136" t="s">
        <v>424</v>
      </c>
      <c r="AL192" s="2136"/>
      <c r="AM192" s="2136"/>
      <c r="AN192" s="173"/>
      <c r="AO192" s="1987"/>
      <c r="AP192" s="1987"/>
      <c r="AQ192" s="1987"/>
      <c r="AR192" s="1987"/>
      <c r="AS192" s="1987"/>
      <c r="AT192" s="1987"/>
      <c r="AU192" s="1987"/>
      <c r="AV192" s="1987"/>
      <c r="AW192" s="3725"/>
      <c r="AY192" s="3726"/>
      <c r="AZ192" s="2138"/>
      <c r="BA192" s="40"/>
      <c r="BB192" s="2307"/>
      <c r="BC192" s="2307"/>
      <c r="BD192" s="29"/>
      <c r="BE192" s="2307"/>
      <c r="BF192" s="2307"/>
      <c r="BG192" s="18"/>
      <c r="BH192" s="2079"/>
      <c r="BI192" s="2079"/>
      <c r="BJ192" s="2307"/>
      <c r="BK192" s="2114"/>
      <c r="BL192" s="2114"/>
      <c r="BM192" s="2120"/>
      <c r="BN192" s="3725"/>
    </row>
    <row r="193" spans="1:66" ht="15.95" customHeight="1">
      <c r="A193" s="3735"/>
      <c r="B193" s="462">
        <v>0.04</v>
      </c>
      <c r="C193" s="52"/>
      <c r="D193" s="2307" t="s">
        <v>302</v>
      </c>
      <c r="E193" s="469"/>
      <c r="F193" s="167" t="str">
        <f t="shared" ref="F193:F196" si="18">IF(C193&lt;=0,"",G193-(G193*C193%))</f>
        <v/>
      </c>
      <c r="G193" s="449">
        <f>IF(B193="","",(B193/B183)*M181)</f>
        <v>0.04</v>
      </c>
      <c r="H193" s="406" t="s">
        <v>11</v>
      </c>
      <c r="I193" s="450" t="str">
        <f t="shared" si="17"/>
        <v/>
      </c>
      <c r="J193" s="2182" t="s">
        <v>42</v>
      </c>
      <c r="K193" s="422"/>
      <c r="L193" s="7"/>
      <c r="M193" s="7"/>
      <c r="N193" s="615"/>
      <c r="Q193" s="3726"/>
      <c r="R193" s="131"/>
      <c r="S193" s="52">
        <v>20</v>
      </c>
      <c r="T193" s="107"/>
      <c r="U193" s="2079"/>
      <c r="V193" s="1987"/>
      <c r="W193" s="1987"/>
      <c r="X193" s="1987"/>
      <c r="Y193" s="1987"/>
      <c r="Z193" s="1987"/>
      <c r="AA193" s="1987"/>
      <c r="AB193" s="1987"/>
      <c r="AC193" s="1987"/>
      <c r="AD193" s="1987"/>
      <c r="AE193" s="1987"/>
      <c r="AF193" s="3725"/>
      <c r="AG193" s="2111"/>
      <c r="AH193" s="3726"/>
      <c r="AI193" s="2007"/>
      <c r="AJ193" s="2136"/>
      <c r="AK193" s="2139" t="s">
        <v>425</v>
      </c>
      <c r="AL193" s="2136"/>
      <c r="AM193" s="2136"/>
      <c r="AN193" s="173"/>
      <c r="AO193" s="1987"/>
      <c r="AP193" s="1987"/>
      <c r="AQ193" s="1987"/>
      <c r="AR193" s="1987"/>
      <c r="AS193" s="3446" t="s">
        <v>922</v>
      </c>
      <c r="AT193" s="3447"/>
      <c r="AU193" s="3447"/>
      <c r="AV193" s="2196" t="s">
        <v>919</v>
      </c>
      <c r="AW193" s="3725"/>
      <c r="AY193" s="3726"/>
      <c r="AZ193" s="2138"/>
      <c r="BA193" s="31" t="s">
        <v>303</v>
      </c>
      <c r="BB193" s="2307"/>
      <c r="BC193" s="2307"/>
      <c r="BD193" s="29"/>
      <c r="BE193" s="2307"/>
      <c r="BF193" s="2307"/>
      <c r="BG193" s="18"/>
      <c r="BH193" s="2079"/>
      <c r="BI193" s="2079"/>
      <c r="BJ193" s="2307"/>
      <c r="BK193" s="2114"/>
      <c r="BL193" s="2114"/>
      <c r="BM193" s="2120"/>
      <c r="BN193" s="3725"/>
    </row>
    <row r="194" spans="1:66" ht="15.95" customHeight="1">
      <c r="A194" s="3735"/>
      <c r="B194" s="462">
        <v>0.04</v>
      </c>
      <c r="C194" s="52"/>
      <c r="D194" s="2307"/>
      <c r="E194" s="469"/>
      <c r="F194" s="167" t="str">
        <f t="shared" si="18"/>
        <v/>
      </c>
      <c r="G194" s="449">
        <f>IF(B194="","",(B194/B183)*M181)</f>
        <v>0.04</v>
      </c>
      <c r="H194" s="406" t="s">
        <v>11</v>
      </c>
      <c r="I194" s="450" t="str">
        <f t="shared" si="17"/>
        <v/>
      </c>
      <c r="J194" s="2182" t="s">
        <v>52</v>
      </c>
      <c r="K194" s="422"/>
      <c r="L194" s="7"/>
      <c r="M194" s="7"/>
      <c r="N194" s="615"/>
      <c r="Q194" s="3726"/>
      <c r="R194" s="2137"/>
      <c r="S194" s="2079"/>
      <c r="T194" s="107"/>
      <c r="U194" s="2079"/>
      <c r="V194" s="1987"/>
      <c r="W194" s="1987"/>
      <c r="X194" s="1987"/>
      <c r="Y194" s="1987"/>
      <c r="Z194" s="1987"/>
      <c r="AA194" s="1987"/>
      <c r="AB194" s="1987"/>
      <c r="AC194" s="1987"/>
      <c r="AD194" s="1987"/>
      <c r="AE194" s="1987"/>
      <c r="AF194" s="3725"/>
      <c r="AG194" s="2111"/>
      <c r="AH194" s="3726"/>
      <c r="AI194" s="2007"/>
      <c r="AJ194" s="2136"/>
      <c r="AK194" s="2136" t="s">
        <v>426</v>
      </c>
      <c r="AL194" s="2136"/>
      <c r="AM194" s="2136"/>
      <c r="AN194" s="173"/>
      <c r="AO194" s="1987"/>
      <c r="AP194" s="1987"/>
      <c r="AQ194" s="1987"/>
      <c r="AR194" s="1987"/>
      <c r="AS194" s="202"/>
      <c r="AT194" s="203">
        <v>2</v>
      </c>
      <c r="AU194" s="201" t="s">
        <v>10</v>
      </c>
      <c r="AV194" s="2197">
        <f>AT194</f>
        <v>2</v>
      </c>
      <c r="AW194" s="3725"/>
      <c r="AY194" s="3726"/>
      <c r="AZ194" s="2129"/>
      <c r="BA194" s="21" t="s">
        <v>32</v>
      </c>
      <c r="BB194" s="2307" t="s">
        <v>320</v>
      </c>
      <c r="BC194" s="2307"/>
      <c r="BD194" s="29"/>
      <c r="BE194" s="2307"/>
      <c r="BF194" s="2307"/>
      <c r="BG194" s="18"/>
      <c r="BH194" s="2079"/>
      <c r="BI194" s="2079"/>
      <c r="BJ194" s="2307"/>
      <c r="BK194" s="2114"/>
      <c r="BL194" s="2114"/>
      <c r="BM194" s="2120"/>
      <c r="BN194" s="3725"/>
    </row>
    <row r="195" spans="1:66" ht="15.95" customHeight="1">
      <c r="A195" s="3735"/>
      <c r="B195" s="462">
        <v>0.04</v>
      </c>
      <c r="C195" s="52"/>
      <c r="D195" s="2307"/>
      <c r="E195" s="469"/>
      <c r="F195" s="167" t="str">
        <f t="shared" si="18"/>
        <v/>
      </c>
      <c r="G195" s="449">
        <f>IF(B195="","",(B195/B183)*M181)</f>
        <v>0.04</v>
      </c>
      <c r="H195" s="406" t="s">
        <v>11</v>
      </c>
      <c r="I195" s="450" t="str">
        <f t="shared" si="17"/>
        <v/>
      </c>
      <c r="J195" s="2182" t="s">
        <v>61</v>
      </c>
      <c r="K195" s="422"/>
      <c r="L195" s="7"/>
      <c r="M195" s="7"/>
      <c r="N195" s="615"/>
      <c r="Q195" s="3726"/>
      <c r="R195" s="439" t="s">
        <v>63</v>
      </c>
      <c r="S195" s="136" t="s">
        <v>1890</v>
      </c>
      <c r="T195" s="107"/>
      <c r="U195" s="2079"/>
      <c r="V195" s="1987"/>
      <c r="W195" s="1987"/>
      <c r="X195" s="1987"/>
      <c r="Y195" s="1987"/>
      <c r="Z195" s="1987"/>
      <c r="AA195" s="1987"/>
      <c r="AB195" s="1987"/>
      <c r="AC195" s="1987"/>
      <c r="AD195" s="1987"/>
      <c r="AE195" s="1987"/>
      <c r="AF195" s="3725"/>
      <c r="AG195" s="2111"/>
      <c r="AH195" s="3726"/>
      <c r="AI195" s="2007"/>
      <c r="AJ195" s="2136"/>
      <c r="AK195" s="2136" t="s">
        <v>427</v>
      </c>
      <c r="AL195" s="2136"/>
      <c r="AM195" s="2136"/>
      <c r="AN195" s="173"/>
      <c r="AO195" s="1987"/>
      <c r="AP195" s="1987"/>
      <c r="AQ195" s="1987"/>
      <c r="AR195" s="173"/>
      <c r="AS195" s="202"/>
      <c r="AT195" s="2140">
        <f>AT194*10</f>
        <v>20</v>
      </c>
      <c r="AU195" s="2141" t="s">
        <v>429</v>
      </c>
      <c r="AV195" s="2198">
        <f>AT194/10</f>
        <v>0.2</v>
      </c>
      <c r="AW195" s="3725"/>
      <c r="AY195" s="3726"/>
      <c r="AZ195" s="2129"/>
      <c r="BA195" s="21" t="s">
        <v>42</v>
      </c>
      <c r="BB195" s="2307" t="s">
        <v>321</v>
      </c>
      <c r="BC195" s="2307"/>
      <c r="BD195" s="29"/>
      <c r="BE195" s="2307"/>
      <c r="BF195" s="2307"/>
      <c r="BG195" s="18"/>
      <c r="BH195" s="2079"/>
      <c r="BI195" s="2079"/>
      <c r="BJ195" s="2307"/>
      <c r="BK195" s="2114"/>
      <c r="BL195" s="2114"/>
      <c r="BM195" s="2120"/>
      <c r="BN195" s="3725"/>
    </row>
    <row r="196" spans="1:66" ht="15.95" customHeight="1" thickBot="1">
      <c r="A196" s="3735"/>
      <c r="B196" s="464">
        <v>0.04</v>
      </c>
      <c r="C196" s="465"/>
      <c r="D196" s="466"/>
      <c r="E196" s="470"/>
      <c r="F196" s="167" t="str">
        <f t="shared" si="18"/>
        <v/>
      </c>
      <c r="G196" s="449">
        <f>IF(B196="","",(B196/B183)*M181)</f>
        <v>0.04</v>
      </c>
      <c r="H196" s="406" t="s">
        <v>11</v>
      </c>
      <c r="I196" s="450" t="str">
        <f t="shared" si="17"/>
        <v/>
      </c>
      <c r="J196" s="2182" t="s">
        <v>69</v>
      </c>
      <c r="K196" s="422"/>
      <c r="L196" s="7"/>
      <c r="M196" s="7"/>
      <c r="N196" s="615"/>
      <c r="Q196" s="3726"/>
      <c r="R196" s="2137"/>
      <c r="S196" s="2079"/>
      <c r="T196" s="2079"/>
      <c r="U196" s="2079"/>
      <c r="V196" s="2142"/>
      <c r="W196" s="2142"/>
      <c r="X196" s="1987"/>
      <c r="Y196" s="1987"/>
      <c r="Z196" s="1987"/>
      <c r="AA196" s="1987"/>
      <c r="AB196" s="1987"/>
      <c r="AC196" s="1987"/>
      <c r="AD196" s="1987"/>
      <c r="AE196" s="1987"/>
      <c r="AF196" s="3725"/>
      <c r="AG196" s="2111"/>
      <c r="AH196" s="3726"/>
      <c r="AI196" s="2007"/>
      <c r="AJ196" s="2136"/>
      <c r="AK196" s="2139" t="s">
        <v>428</v>
      </c>
      <c r="AL196" s="2136"/>
      <c r="AM196" s="2136"/>
      <c r="AN196" s="173"/>
      <c r="AO196" s="173"/>
      <c r="AP196" s="173"/>
      <c r="AQ196" s="173"/>
      <c r="AR196" s="173"/>
      <c r="AS196" s="2143"/>
      <c r="AT196" s="2140">
        <f>AT195*10</f>
        <v>200</v>
      </c>
      <c r="AU196" s="2141" t="s">
        <v>430</v>
      </c>
      <c r="AV196" s="2198">
        <f>AV195/10</f>
        <v>0.02</v>
      </c>
      <c r="AW196" s="3725"/>
      <c r="AY196" s="3726"/>
      <c r="AZ196" s="2129"/>
      <c r="BA196" s="21" t="s">
        <v>52</v>
      </c>
      <c r="BB196" s="2307" t="s">
        <v>322</v>
      </c>
      <c r="BC196" s="2307"/>
      <c r="BD196" s="29"/>
      <c r="BE196" s="2307"/>
      <c r="BF196" s="2307"/>
      <c r="BG196" s="18"/>
      <c r="BH196" s="2079"/>
      <c r="BI196" s="2079"/>
      <c r="BJ196" s="2307"/>
      <c r="BK196" s="2114"/>
      <c r="BL196" s="2114"/>
      <c r="BM196" s="2120"/>
      <c r="BN196" s="3725"/>
    </row>
    <row r="197" spans="1:66" ht="15.95" customHeight="1">
      <c r="A197" s="3735"/>
      <c r="B197" s="148"/>
      <c r="C197" s="169"/>
      <c r="D197" s="168"/>
      <c r="E197" s="168"/>
      <c r="F197" s="625"/>
      <c r="G197" s="265"/>
      <c r="H197" s="641"/>
      <c r="I197" s="626"/>
      <c r="J197" s="2185"/>
      <c r="K197" s="428"/>
      <c r="L197" s="474"/>
      <c r="M197" s="474"/>
      <c r="N197" s="633"/>
      <c r="Q197" s="3726"/>
      <c r="R197" s="440" t="s">
        <v>71</v>
      </c>
      <c r="S197" s="136" t="s">
        <v>1891</v>
      </c>
      <c r="T197" s="107"/>
      <c r="U197" s="2079"/>
      <c r="V197" s="1987"/>
      <c r="W197" s="1987"/>
      <c r="X197" s="1987"/>
      <c r="Y197" s="1987"/>
      <c r="Z197" s="1987"/>
      <c r="AA197" s="28" t="s">
        <v>294</v>
      </c>
      <c r="AB197" s="135">
        <f>M181</f>
        <v>60</v>
      </c>
      <c r="AC197" s="128" t="str">
        <f>N181</f>
        <v>Kg brut</v>
      </c>
      <c r="AD197" s="173"/>
      <c r="AE197" s="1987"/>
      <c r="AF197" s="3725"/>
      <c r="AG197" s="2111"/>
      <c r="AH197" s="3726"/>
      <c r="AI197" s="2122"/>
      <c r="AJ197" s="2045"/>
      <c r="AK197" s="2133"/>
      <c r="AL197" s="2133"/>
      <c r="AM197" s="2134"/>
      <c r="AN197" s="2045"/>
      <c r="AO197" s="3448" t="s">
        <v>920</v>
      </c>
      <c r="AP197" s="3449"/>
      <c r="AQ197" s="3449"/>
      <c r="AR197" s="3449"/>
      <c r="AS197" s="2144"/>
      <c r="AT197" s="2145">
        <f>AT196*10</f>
        <v>2000</v>
      </c>
      <c r="AU197" s="2146" t="s">
        <v>431</v>
      </c>
      <c r="AV197" s="2199">
        <f>AV196/10</f>
        <v>2E-3</v>
      </c>
      <c r="AW197" s="3725"/>
      <c r="AY197" s="3726"/>
      <c r="AZ197" s="2129"/>
      <c r="BA197" s="21" t="s">
        <v>61</v>
      </c>
      <c r="BB197" s="2307" t="s">
        <v>323</v>
      </c>
      <c r="BC197" s="2307"/>
      <c r="BD197" s="29"/>
      <c r="BE197" s="2307"/>
      <c r="BF197" s="2307"/>
      <c r="BG197" s="18"/>
      <c r="BH197" s="2079"/>
      <c r="BI197" s="2079"/>
      <c r="BJ197" s="2079"/>
      <c r="BK197" s="2114"/>
      <c r="BL197" s="2114"/>
      <c r="BM197" s="2120"/>
      <c r="BN197" s="3725"/>
    </row>
    <row r="198" spans="1:66" ht="15.95" customHeight="1" thickBot="1">
      <c r="A198" s="3735"/>
      <c r="B198" s="148"/>
      <c r="C198" s="169"/>
      <c r="D198" s="290" t="s">
        <v>312</v>
      </c>
      <c r="E198" s="159"/>
      <c r="F198" s="160" t="str">
        <f>IF(C198&lt;=0,"",G198-(G198*C198%))</f>
        <v/>
      </c>
      <c r="G198" s="291">
        <f>SUM(G199:G208)</f>
        <v>3.3749999999999996</v>
      </c>
      <c r="H198" s="290" t="s">
        <v>11</v>
      </c>
      <c r="I198" s="448">
        <f>SUM(I199:I208)</f>
        <v>2.2499999999999992E-2</v>
      </c>
      <c r="J198" s="2184"/>
      <c r="K198" s="244"/>
      <c r="L198" s="7"/>
      <c r="M198" s="7"/>
      <c r="N198" s="615"/>
      <c r="Q198" s="3726"/>
      <c r="R198" s="2121"/>
      <c r="U198" s="2079"/>
      <c r="V198" s="2142"/>
      <c r="W198" s="2142"/>
      <c r="X198" s="1987"/>
      <c r="Y198" s="1987"/>
      <c r="Z198" s="1987"/>
      <c r="AE198" s="1987"/>
      <c r="AF198" s="3725"/>
      <c r="AG198" s="2111"/>
      <c r="AH198" s="3726"/>
      <c r="AI198" s="3468" t="s">
        <v>923</v>
      </c>
      <c r="AJ198" s="3469"/>
      <c r="AK198" s="3450" t="s">
        <v>734</v>
      </c>
      <c r="AL198" s="3451"/>
      <c r="AM198" s="3451"/>
      <c r="AN198" s="3452"/>
      <c r="AO198" s="3453" t="s">
        <v>921</v>
      </c>
      <c r="AP198" s="3454"/>
      <c r="AQ198" s="3454"/>
      <c r="AR198" s="3455"/>
      <c r="AS198" s="3456" t="s">
        <v>738</v>
      </c>
      <c r="AT198" s="3457"/>
      <c r="AU198" s="3457"/>
      <c r="AV198" s="3457"/>
      <c r="AW198" s="3725"/>
      <c r="AY198" s="3726"/>
      <c r="AZ198" s="2129"/>
      <c r="BA198" s="46"/>
      <c r="BB198" s="2307"/>
      <c r="BC198" s="2307"/>
      <c r="BD198" s="29"/>
      <c r="BE198" s="2307"/>
      <c r="BF198" s="2307"/>
      <c r="BG198" s="18"/>
      <c r="BH198" s="2079"/>
      <c r="BI198" s="2079"/>
      <c r="BJ198" s="2079"/>
      <c r="BK198" s="2114"/>
      <c r="BL198" s="2114"/>
      <c r="BM198" s="2120"/>
      <c r="BN198" s="3725"/>
    </row>
    <row r="199" spans="1:66" ht="15.95" customHeight="1" thickBot="1">
      <c r="A199" s="3735"/>
      <c r="B199" s="458">
        <v>0.05</v>
      </c>
      <c r="C199" s="459"/>
      <c r="D199" s="471" t="s">
        <v>304</v>
      </c>
      <c r="E199" s="468"/>
      <c r="F199" s="167" t="str">
        <f>IF(C199&lt;=0,"",G199-(G199*C199%))</f>
        <v/>
      </c>
      <c r="G199" s="449">
        <f>IF(B199="","",(B199/B183)*M181)</f>
        <v>0.05</v>
      </c>
      <c r="H199" s="406" t="s">
        <v>11</v>
      </c>
      <c r="I199" s="450" t="str">
        <f t="shared" ref="I199:I209" si="19">IF(ISBLANK(C199),"",G199-F199)</f>
        <v/>
      </c>
      <c r="J199" s="2182" t="s">
        <v>32</v>
      </c>
      <c r="K199" s="2307" t="s">
        <v>929</v>
      </c>
      <c r="L199" s="2307"/>
      <c r="M199" s="2307"/>
      <c r="N199" s="627"/>
      <c r="Q199" s="3726"/>
      <c r="R199" s="2187" t="s">
        <v>78</v>
      </c>
      <c r="S199" s="437" t="s">
        <v>1894</v>
      </c>
      <c r="T199" s="1988"/>
      <c r="U199" s="2079"/>
      <c r="V199" s="173"/>
      <c r="W199" s="173"/>
      <c r="X199" s="173"/>
      <c r="Y199" s="173"/>
      <c r="Z199" s="173"/>
      <c r="AA199" s="173"/>
      <c r="AB199" s="173"/>
      <c r="AC199" s="173"/>
      <c r="AD199" s="173"/>
      <c r="AE199" s="173"/>
      <c r="AF199" s="3725"/>
      <c r="AG199" s="2111"/>
      <c r="AH199" s="3726"/>
      <c r="AI199" s="3459" t="s">
        <v>716</v>
      </c>
      <c r="AJ199" s="3460"/>
      <c r="AK199" s="189" t="s">
        <v>735</v>
      </c>
      <c r="AL199" s="185" t="s">
        <v>736</v>
      </c>
      <c r="AM199" s="185" t="s">
        <v>737</v>
      </c>
      <c r="AN199" s="190" t="s">
        <v>738</v>
      </c>
      <c r="AO199" s="209" t="s">
        <v>918</v>
      </c>
      <c r="AP199" s="210" t="s">
        <v>446</v>
      </c>
      <c r="AQ199" s="211" t="s">
        <v>441</v>
      </c>
      <c r="AR199" s="212" t="s">
        <v>445</v>
      </c>
      <c r="AS199" s="2122"/>
      <c r="AT199" s="184" t="s">
        <v>717</v>
      </c>
      <c r="AU199" s="173"/>
      <c r="AV199" s="173" t="s">
        <v>721</v>
      </c>
      <c r="AW199" s="3725"/>
      <c r="AY199" s="3726"/>
      <c r="AZ199" s="2123"/>
      <c r="BA199" s="49" t="s">
        <v>309</v>
      </c>
      <c r="BB199" s="2307"/>
      <c r="BC199" s="2307"/>
      <c r="BD199" s="29"/>
      <c r="BE199" s="2307"/>
      <c r="BF199" s="2307"/>
      <c r="BG199" s="18"/>
      <c r="BH199" s="2079"/>
      <c r="BI199" s="2079"/>
      <c r="BJ199" s="2079"/>
      <c r="BK199" s="2123"/>
      <c r="BL199" s="2123"/>
      <c r="BM199" s="2148"/>
      <c r="BN199" s="3725"/>
    </row>
    <row r="200" spans="1:66" ht="15.95" customHeight="1" thickBot="1">
      <c r="A200" s="3735"/>
      <c r="B200" s="462">
        <v>0.15</v>
      </c>
      <c r="C200" s="52">
        <v>10</v>
      </c>
      <c r="D200" s="2307" t="s">
        <v>305</v>
      </c>
      <c r="E200" s="463"/>
      <c r="F200" s="167">
        <f t="shared" ref="F200:F208" si="20">IF(C200&lt;=0,"",G200-(G200*C200%))</f>
        <v>0.13500000000000001</v>
      </c>
      <c r="G200" s="449">
        <f>IF(B200="","",(B200/B183)*M181)</f>
        <v>0.15</v>
      </c>
      <c r="H200" s="406" t="s">
        <v>11</v>
      </c>
      <c r="I200" s="450">
        <f t="shared" si="19"/>
        <v>1.4999999999999986E-2</v>
      </c>
      <c r="J200" s="2182" t="s">
        <v>42</v>
      </c>
      <c r="K200" s="2307"/>
      <c r="L200" s="2307"/>
      <c r="M200" s="2307"/>
      <c r="N200" s="627"/>
      <c r="Q200" s="3726"/>
      <c r="R200" s="441">
        <v>1.0999999999999999</v>
      </c>
      <c r="S200" s="408" t="s">
        <v>1892</v>
      </c>
      <c r="T200" s="409"/>
      <c r="U200" s="2079"/>
      <c r="V200" s="173"/>
      <c r="W200" s="173"/>
      <c r="X200" s="173"/>
      <c r="Y200" s="173"/>
      <c r="Z200" s="173"/>
      <c r="AA200" s="173"/>
      <c r="AB200" s="173"/>
      <c r="AC200" s="173"/>
      <c r="AD200" s="173"/>
      <c r="AE200" s="173"/>
      <c r="AF200" s="3725"/>
      <c r="AG200" s="2111"/>
      <c r="AH200" s="3726"/>
      <c r="AI200" s="3459" t="s">
        <v>715</v>
      </c>
      <c r="AJ200" s="3460"/>
      <c r="AK200" s="186" t="s">
        <v>739</v>
      </c>
      <c r="AL200" s="187" t="s">
        <v>740</v>
      </c>
      <c r="AM200" s="187" t="s">
        <v>741</v>
      </c>
      <c r="AN200" s="188" t="s">
        <v>742</v>
      </c>
      <c r="AO200" s="196" t="s">
        <v>729</v>
      </c>
      <c r="AP200" s="207">
        <v>10</v>
      </c>
      <c r="AQ200" s="208">
        <v>0.05</v>
      </c>
      <c r="AR200" s="197">
        <f>AQ200*AP200</f>
        <v>0.5</v>
      </c>
      <c r="AS200" s="2122"/>
      <c r="AT200" s="184" t="s">
        <v>718</v>
      </c>
      <c r="AU200" s="173"/>
      <c r="AV200" s="173" t="s">
        <v>722</v>
      </c>
      <c r="AW200" s="3725"/>
      <c r="AY200" s="3726"/>
      <c r="AZ200" s="2113"/>
      <c r="BA200" s="46" t="s">
        <v>32</v>
      </c>
      <c r="BB200" s="2307" t="s">
        <v>324</v>
      </c>
      <c r="BC200" s="2307"/>
      <c r="BD200" s="29"/>
      <c r="BE200" s="2307"/>
      <c r="BF200" s="2307"/>
      <c r="BG200" s="18"/>
      <c r="BH200" s="2079"/>
      <c r="BI200" s="2079"/>
      <c r="BJ200" s="2079"/>
      <c r="BK200" s="2123"/>
      <c r="BL200" s="2123"/>
      <c r="BM200" s="2148"/>
      <c r="BN200" s="3725"/>
    </row>
    <row r="201" spans="1:66" ht="15.95" customHeight="1">
      <c r="A201" s="3735"/>
      <c r="B201" s="462">
        <v>0.15</v>
      </c>
      <c r="C201" s="52">
        <v>5</v>
      </c>
      <c r="D201" s="2307" t="s">
        <v>306</v>
      </c>
      <c r="E201" s="463"/>
      <c r="F201" s="167">
        <f t="shared" si="20"/>
        <v>0.14249999999999999</v>
      </c>
      <c r="G201" s="449">
        <f>IF(B201="","",(B201/B183)*M181)</f>
        <v>0.15</v>
      </c>
      <c r="H201" s="406" t="s">
        <v>11</v>
      </c>
      <c r="I201" s="450">
        <f t="shared" si="19"/>
        <v>7.5000000000000067E-3</v>
      </c>
      <c r="J201" s="2182" t="s">
        <v>52</v>
      </c>
      <c r="K201" s="2307"/>
      <c r="L201" s="2307"/>
      <c r="M201" s="2307"/>
      <c r="N201" s="627"/>
      <c r="Q201" s="3726"/>
      <c r="R201" s="118"/>
      <c r="S201" s="137"/>
      <c r="T201" s="107"/>
      <c r="U201" s="2079"/>
      <c r="V201" s="173"/>
      <c r="W201" s="173"/>
      <c r="X201" s="173"/>
      <c r="Y201" s="173"/>
      <c r="Z201" s="173"/>
      <c r="AA201" s="173"/>
      <c r="AB201" s="173"/>
      <c r="AC201" s="173"/>
      <c r="AD201" s="173"/>
      <c r="AE201" s="173"/>
      <c r="AF201" s="3725"/>
      <c r="AG201" s="2111"/>
      <c r="AH201" s="3726"/>
      <c r="AI201" s="3459" t="s">
        <v>768</v>
      </c>
      <c r="AJ201" s="3460"/>
      <c r="AK201" s="186" t="s">
        <v>743</v>
      </c>
      <c r="AL201" s="187" t="s">
        <v>744</v>
      </c>
      <c r="AM201" s="187" t="s">
        <v>745</v>
      </c>
      <c r="AN201" s="188" t="s">
        <v>746</v>
      </c>
      <c r="AO201" s="196" t="s">
        <v>730</v>
      </c>
      <c r="AP201" s="207">
        <v>10</v>
      </c>
      <c r="AQ201" s="208">
        <v>0.02</v>
      </c>
      <c r="AR201" s="197">
        <f t="shared" ref="AR201:AR204" si="21">AQ201*AP201</f>
        <v>0.2</v>
      </c>
      <c r="AS201" s="2122"/>
      <c r="AT201" s="184" t="s">
        <v>719</v>
      </c>
      <c r="AU201" s="173"/>
      <c r="AV201" s="173" t="s">
        <v>723</v>
      </c>
      <c r="AW201" s="3725"/>
      <c r="AY201" s="3726"/>
      <c r="AZ201" s="2123"/>
      <c r="BA201" s="46" t="s">
        <v>42</v>
      </c>
      <c r="BB201" s="2307" t="s">
        <v>325</v>
      </c>
      <c r="BC201" s="2307"/>
      <c r="BD201" s="29"/>
      <c r="BE201" s="2307"/>
      <c r="BF201" s="2307"/>
      <c r="BG201" s="18"/>
      <c r="BH201" s="2079"/>
      <c r="BI201" s="2079"/>
      <c r="BJ201" s="2079"/>
      <c r="BK201" s="2123"/>
      <c r="BL201" s="2123"/>
      <c r="BM201" s="2148"/>
      <c r="BN201" s="3725"/>
    </row>
    <row r="202" spans="1:66" ht="15.95" customHeight="1">
      <c r="A202" s="3735"/>
      <c r="B202" s="462">
        <v>3</v>
      </c>
      <c r="C202" s="52"/>
      <c r="D202" s="2307" t="s">
        <v>307</v>
      </c>
      <c r="E202" s="463"/>
      <c r="F202" s="167" t="str">
        <f t="shared" si="20"/>
        <v/>
      </c>
      <c r="G202" s="449">
        <f>IF(B202="","",(B202/B183)*M181)</f>
        <v>3</v>
      </c>
      <c r="H202" s="406" t="s">
        <v>11</v>
      </c>
      <c r="I202" s="450" t="str">
        <f t="shared" si="19"/>
        <v/>
      </c>
      <c r="J202" s="2182" t="s">
        <v>61</v>
      </c>
      <c r="K202" s="2307" t="s">
        <v>930</v>
      </c>
      <c r="L202" s="2307"/>
      <c r="M202" s="2307"/>
      <c r="N202" s="627"/>
      <c r="Q202" s="3726"/>
      <c r="R202" s="2121"/>
      <c r="V202" s="173"/>
      <c r="W202" s="173"/>
      <c r="X202" s="173"/>
      <c r="Y202" s="173"/>
      <c r="Z202" s="173"/>
      <c r="AA202" s="173"/>
      <c r="AB202" s="173"/>
      <c r="AC202" s="173"/>
      <c r="AD202" s="173"/>
      <c r="AE202" s="173"/>
      <c r="AF202" s="3725"/>
      <c r="AG202" s="2111"/>
      <c r="AH202" s="3726"/>
      <c r="AI202" s="3459" t="s">
        <v>725</v>
      </c>
      <c r="AJ202" s="3460"/>
      <c r="AK202" s="186" t="s">
        <v>747</v>
      </c>
      <c r="AL202" s="187" t="s">
        <v>748</v>
      </c>
      <c r="AM202" s="187" t="s">
        <v>749</v>
      </c>
      <c r="AN202" s="188" t="s">
        <v>750</v>
      </c>
      <c r="AO202" s="196" t="s">
        <v>731</v>
      </c>
      <c r="AP202" s="207">
        <v>10</v>
      </c>
      <c r="AQ202" s="208">
        <v>0.03</v>
      </c>
      <c r="AR202" s="197">
        <f t="shared" si="21"/>
        <v>0.3</v>
      </c>
      <c r="AS202" s="2122"/>
      <c r="AT202" s="184" t="s">
        <v>720</v>
      </c>
      <c r="AU202" s="173"/>
      <c r="AV202" s="173" t="s">
        <v>724</v>
      </c>
      <c r="AW202" s="3725"/>
      <c r="AY202" s="3726"/>
      <c r="AZ202" s="2123"/>
      <c r="BA202" s="46" t="s">
        <v>52</v>
      </c>
      <c r="BB202" s="2307" t="s">
        <v>326</v>
      </c>
      <c r="BC202" s="2307"/>
      <c r="BD202" s="29"/>
      <c r="BE202" s="2307"/>
      <c r="BF202" s="2307"/>
      <c r="BG202" s="18"/>
      <c r="BH202" s="2079"/>
      <c r="BI202" s="2079"/>
      <c r="BJ202" s="2079"/>
      <c r="BK202" s="2123"/>
      <c r="BL202" s="2123"/>
      <c r="BM202" s="2148"/>
      <c r="BN202" s="3725"/>
    </row>
    <row r="203" spans="1:66" ht="15.95" customHeight="1">
      <c r="A203" s="3735"/>
      <c r="B203" s="462">
        <v>0.02</v>
      </c>
      <c r="C203" s="52"/>
      <c r="D203" s="2307" t="s">
        <v>301</v>
      </c>
      <c r="E203" s="463"/>
      <c r="F203" s="167" t="str">
        <f t="shared" si="20"/>
        <v/>
      </c>
      <c r="G203" s="449">
        <f>IF(B203="","",(B203/B183)*M181)</f>
        <v>0.02</v>
      </c>
      <c r="H203" s="406" t="s">
        <v>11</v>
      </c>
      <c r="I203" s="450" t="str">
        <f t="shared" si="19"/>
        <v/>
      </c>
      <c r="J203" s="2182" t="s">
        <v>69</v>
      </c>
      <c r="K203" s="2307"/>
      <c r="L203" s="2307"/>
      <c r="M203" s="2307"/>
      <c r="N203" s="627"/>
      <c r="Q203" s="3726"/>
      <c r="R203" s="2137"/>
      <c r="S203" s="2079"/>
      <c r="T203" s="2079"/>
      <c r="U203" s="2079"/>
      <c r="V203" s="173"/>
      <c r="W203" s="173"/>
      <c r="X203" s="173"/>
      <c r="Y203" s="173"/>
      <c r="Z203" s="173"/>
      <c r="AA203" s="173"/>
      <c r="AB203" s="173"/>
      <c r="AC203" s="173"/>
      <c r="AD203" s="173"/>
      <c r="AE203" s="173"/>
      <c r="AF203" s="3725"/>
      <c r="AG203" s="2111"/>
      <c r="AH203" s="3726"/>
      <c r="AI203" s="3459" t="s">
        <v>726</v>
      </c>
      <c r="AJ203" s="3460"/>
      <c r="AK203" s="186" t="s">
        <v>751</v>
      </c>
      <c r="AL203" s="187" t="s">
        <v>752</v>
      </c>
      <c r="AM203" s="187" t="s">
        <v>753</v>
      </c>
      <c r="AN203" s="188" t="s">
        <v>754</v>
      </c>
      <c r="AO203" s="196" t="s">
        <v>733</v>
      </c>
      <c r="AP203" s="207">
        <v>12</v>
      </c>
      <c r="AQ203" s="208">
        <v>0.05</v>
      </c>
      <c r="AR203" s="197">
        <f t="shared" si="21"/>
        <v>0.60000000000000009</v>
      </c>
      <c r="AS203" s="2122"/>
      <c r="AT203" s="173"/>
      <c r="AU203" s="173"/>
      <c r="AV203" s="173"/>
      <c r="AW203" s="3725"/>
      <c r="AY203" s="3726"/>
      <c r="AZ203" s="2123"/>
      <c r="BA203" s="46" t="s">
        <v>61</v>
      </c>
      <c r="BB203" s="2307" t="s">
        <v>327</v>
      </c>
      <c r="BC203" s="2307"/>
      <c r="BD203" s="29"/>
      <c r="BE203" s="2307"/>
      <c r="BF203" s="2307"/>
      <c r="BG203" s="18"/>
      <c r="BH203" s="2079"/>
      <c r="BI203" s="2079"/>
      <c r="BJ203" s="2079"/>
      <c r="BK203" s="2123"/>
      <c r="BL203" s="2123"/>
      <c r="BM203" s="2148"/>
      <c r="BN203" s="3725"/>
    </row>
    <row r="204" spans="1:66" ht="15.95" customHeight="1">
      <c r="A204" s="3735"/>
      <c r="B204" s="462">
        <v>1E-3</v>
      </c>
      <c r="C204" s="52"/>
      <c r="D204" s="2307" t="s">
        <v>302</v>
      </c>
      <c r="E204" s="463"/>
      <c r="F204" s="167" t="str">
        <f t="shared" si="20"/>
        <v/>
      </c>
      <c r="G204" s="449">
        <f>IF(B204="","",(B204/B183)*M181)</f>
        <v>1E-3</v>
      </c>
      <c r="H204" s="406" t="s">
        <v>11</v>
      </c>
      <c r="I204" s="450" t="str">
        <f t="shared" si="19"/>
        <v/>
      </c>
      <c r="J204" s="2182" t="s">
        <v>78</v>
      </c>
      <c r="K204" s="2307"/>
      <c r="L204" s="2307"/>
      <c r="M204" s="2307"/>
      <c r="N204" s="627"/>
      <c r="Q204" s="3726"/>
      <c r="R204" s="2137"/>
      <c r="S204" s="173"/>
      <c r="T204" s="173"/>
      <c r="U204" s="173"/>
      <c r="V204" s="173"/>
      <c r="W204" s="173"/>
      <c r="X204" s="173"/>
      <c r="Y204" s="173"/>
      <c r="Z204" s="173"/>
      <c r="AA204" s="173"/>
      <c r="AB204" s="173"/>
      <c r="AC204" s="173"/>
      <c r="AD204" s="173"/>
      <c r="AE204" s="173"/>
      <c r="AF204" s="3725"/>
      <c r="AG204" s="2111"/>
      <c r="AH204" s="3726"/>
      <c r="AI204" s="3459" t="s">
        <v>727</v>
      </c>
      <c r="AJ204" s="3460"/>
      <c r="AK204" s="2122"/>
      <c r="AL204" s="173"/>
      <c r="AM204" s="173"/>
      <c r="AN204" s="198"/>
      <c r="AO204" s="196" t="s">
        <v>732</v>
      </c>
      <c r="AP204" s="207">
        <v>10</v>
      </c>
      <c r="AQ204" s="208">
        <v>8.0000000000000002E-3</v>
      </c>
      <c r="AR204" s="197">
        <f t="shared" si="21"/>
        <v>0.08</v>
      </c>
      <c r="AS204" s="2122"/>
      <c r="AT204" s="173"/>
      <c r="AU204" s="173"/>
      <c r="AV204" s="173"/>
      <c r="AW204" s="3725"/>
      <c r="AY204" s="3726"/>
      <c r="AZ204" s="2123"/>
      <c r="BA204" s="46" t="s">
        <v>69</v>
      </c>
      <c r="BB204" s="2307" t="s">
        <v>131</v>
      </c>
      <c r="BC204" s="2307"/>
      <c r="BD204" s="29"/>
      <c r="BE204" s="2307"/>
      <c r="BF204" s="2307"/>
      <c r="BG204" s="18"/>
      <c r="BH204" s="2079"/>
      <c r="BI204" s="2079"/>
      <c r="BJ204" s="2079"/>
      <c r="BK204" s="2123"/>
      <c r="BL204" s="2123"/>
      <c r="BM204" s="2148"/>
      <c r="BN204" s="3725"/>
    </row>
    <row r="205" spans="1:66" ht="15.95" customHeight="1">
      <c r="A205" s="3735"/>
      <c r="B205" s="462">
        <v>1E-3</v>
      </c>
      <c r="C205" s="52"/>
      <c r="D205" s="2307"/>
      <c r="E205" s="463"/>
      <c r="F205" s="167" t="str">
        <f t="shared" si="20"/>
        <v/>
      </c>
      <c r="G205" s="449">
        <f>IF(B205="","",(B205/B183)*M181)</f>
        <v>1E-3</v>
      </c>
      <c r="H205" s="406" t="s">
        <v>11</v>
      </c>
      <c r="I205" s="450" t="str">
        <f t="shared" si="19"/>
        <v/>
      </c>
      <c r="J205" s="2182" t="s">
        <v>86</v>
      </c>
      <c r="K205" s="2307"/>
      <c r="L205" s="2307"/>
      <c r="M205" s="2307"/>
      <c r="N205" s="627"/>
      <c r="Q205" s="3726"/>
      <c r="R205" s="2121"/>
      <c r="U205" s="173"/>
      <c r="V205" s="173"/>
      <c r="W205" s="173"/>
      <c r="X205" s="173"/>
      <c r="Y205" s="173"/>
      <c r="Z205" s="173"/>
      <c r="AA205" s="173"/>
      <c r="AB205" s="173"/>
      <c r="AC205" s="173"/>
      <c r="AD205" s="173"/>
      <c r="AE205" s="173"/>
      <c r="AF205" s="3725"/>
      <c r="AG205" s="2111"/>
      <c r="AH205" s="3726"/>
      <c r="AI205" s="2149"/>
      <c r="AJ205" s="2150"/>
      <c r="AK205" s="2149"/>
      <c r="AL205" s="2151"/>
      <c r="AM205" s="2151"/>
      <c r="AN205" s="2150"/>
      <c r="AO205" s="2149"/>
      <c r="AP205" s="2151"/>
      <c r="AQ205" s="2151"/>
      <c r="AR205" s="2150"/>
      <c r="AS205" s="2149"/>
      <c r="AT205" s="2151"/>
      <c r="AU205" s="2151"/>
      <c r="AV205" s="2151"/>
      <c r="AW205" s="3725"/>
      <c r="AY205" s="3726"/>
      <c r="AZ205" s="173"/>
      <c r="BA205" s="173"/>
      <c r="BB205" s="173"/>
      <c r="BC205" s="173"/>
      <c r="BD205" s="173"/>
      <c r="BE205" s="173"/>
      <c r="BF205" s="173"/>
      <c r="BG205" s="173"/>
      <c r="BH205" s="173"/>
      <c r="BI205" s="173"/>
      <c r="BJ205" s="173"/>
      <c r="BK205" s="2123"/>
      <c r="BL205" s="2123"/>
      <c r="BM205" s="2148"/>
      <c r="BN205" s="3725"/>
    </row>
    <row r="206" spans="1:66" ht="15.95" customHeight="1">
      <c r="A206" s="3735"/>
      <c r="B206" s="462">
        <v>1E-3</v>
      </c>
      <c r="C206" s="52"/>
      <c r="D206" s="2307"/>
      <c r="E206" s="463"/>
      <c r="F206" s="167" t="str">
        <f t="shared" si="20"/>
        <v/>
      </c>
      <c r="G206" s="449">
        <f>IF(B206="","",(B206/B183)*M181)</f>
        <v>1E-3</v>
      </c>
      <c r="H206" s="406" t="s">
        <v>11</v>
      </c>
      <c r="I206" s="450" t="str">
        <f t="shared" si="19"/>
        <v/>
      </c>
      <c r="J206" s="2182" t="s">
        <v>96</v>
      </c>
      <c r="K206" s="2307"/>
      <c r="L206" s="2307"/>
      <c r="M206" s="2307"/>
      <c r="N206" s="627"/>
      <c r="Q206" s="3726"/>
      <c r="R206" s="2121"/>
      <c r="V206" s="173"/>
      <c r="W206" s="173"/>
      <c r="X206" s="173"/>
      <c r="Y206" s="173"/>
      <c r="Z206" s="173"/>
      <c r="AA206" s="173"/>
      <c r="AB206" s="173"/>
      <c r="AC206" s="173"/>
      <c r="AD206" s="173"/>
      <c r="AE206" s="173"/>
      <c r="AF206" s="3725"/>
      <c r="AG206" s="2111"/>
      <c r="AH206" s="3726"/>
      <c r="AI206" s="2079"/>
      <c r="AJ206" s="2079"/>
      <c r="AK206" s="2079"/>
      <c r="AL206" s="2079"/>
      <c r="AM206" s="2079"/>
      <c r="AN206" s="2079"/>
      <c r="AO206" s="2079"/>
      <c r="AP206" s="2079"/>
      <c r="AQ206" s="2079"/>
      <c r="AR206" s="2079"/>
      <c r="AS206" s="2079"/>
      <c r="AT206" s="2079"/>
      <c r="AU206" s="2079"/>
      <c r="AV206" s="2079"/>
      <c r="AW206" s="3725"/>
      <c r="AY206" s="3726"/>
      <c r="AZ206" s="173"/>
      <c r="BA206" s="173"/>
      <c r="BB206" s="173"/>
      <c r="BC206" s="173"/>
      <c r="BD206" s="173"/>
      <c r="BE206" s="173"/>
      <c r="BF206" s="173"/>
      <c r="BG206" s="173"/>
      <c r="BH206" s="173"/>
      <c r="BI206" s="173"/>
      <c r="BJ206" s="173"/>
      <c r="BK206" s="2123"/>
      <c r="BL206" s="2123"/>
      <c r="BM206" s="2148"/>
      <c r="BN206" s="3725"/>
    </row>
    <row r="207" spans="1:66" ht="15.95" customHeight="1">
      <c r="A207" s="3735"/>
      <c r="B207" s="462">
        <v>1E-3</v>
      </c>
      <c r="C207" s="52"/>
      <c r="D207" s="2307"/>
      <c r="E207" s="463"/>
      <c r="F207" s="167" t="str">
        <f t="shared" si="20"/>
        <v/>
      </c>
      <c r="G207" s="449">
        <f>IF(B207="","",(B207/B183)*M181)</f>
        <v>1E-3</v>
      </c>
      <c r="H207" s="406" t="s">
        <v>11</v>
      </c>
      <c r="I207" s="450" t="str">
        <f t="shared" si="19"/>
        <v/>
      </c>
      <c r="J207" s="2182" t="s">
        <v>166</v>
      </c>
      <c r="K207" s="2307"/>
      <c r="L207" s="2307"/>
      <c r="M207" s="2307"/>
      <c r="N207" s="627"/>
      <c r="Q207" s="3726"/>
      <c r="R207" s="2137"/>
      <c r="S207" s="173"/>
      <c r="T207" s="173"/>
      <c r="U207" s="173"/>
      <c r="V207" s="173"/>
      <c r="W207" s="173"/>
      <c r="X207" s="173"/>
      <c r="Y207" s="173"/>
      <c r="Z207" s="173"/>
      <c r="AA207" s="173"/>
      <c r="AB207" s="173"/>
      <c r="AC207" s="173"/>
      <c r="AD207" s="173"/>
      <c r="AE207" s="173"/>
      <c r="AF207" s="3725"/>
      <c r="AG207" s="2111"/>
      <c r="AH207" s="3726"/>
      <c r="AI207" s="2079"/>
      <c r="AJ207" s="2079"/>
      <c r="AK207" s="2079"/>
      <c r="AL207" s="2079"/>
      <c r="AM207" s="2079"/>
      <c r="AN207" s="2079"/>
      <c r="AO207" s="2079"/>
      <c r="AP207" s="2079"/>
      <c r="AQ207" s="2079"/>
      <c r="AR207" s="2079"/>
      <c r="AS207" s="2079"/>
      <c r="AT207" s="2079"/>
      <c r="AU207" s="2079"/>
      <c r="AV207" s="2079"/>
      <c r="AW207" s="3725"/>
      <c r="AY207" s="3726"/>
      <c r="AZ207" s="173"/>
      <c r="BA207" s="173"/>
      <c r="BB207" s="173"/>
      <c r="BC207" s="173"/>
      <c r="BD207" s="173"/>
      <c r="BE207" s="173"/>
      <c r="BF207" s="173"/>
      <c r="BG207" s="173"/>
      <c r="BH207" s="173"/>
      <c r="BI207" s="173"/>
      <c r="BJ207" s="173"/>
      <c r="BK207" s="2123"/>
      <c r="BL207" s="2123"/>
      <c r="BM207" s="2148"/>
      <c r="BN207" s="3725"/>
    </row>
    <row r="208" spans="1:66" ht="15.95" customHeight="1" thickBot="1">
      <c r="A208" s="3735"/>
      <c r="B208" s="464">
        <v>1E-3</v>
      </c>
      <c r="C208" s="465"/>
      <c r="D208" s="466"/>
      <c r="E208" s="467"/>
      <c r="F208" s="167" t="str">
        <f t="shared" si="20"/>
        <v/>
      </c>
      <c r="G208" s="449">
        <f>IF(B208="","",(B208/B183)*M181)</f>
        <v>1E-3</v>
      </c>
      <c r="H208" s="406" t="s">
        <v>11</v>
      </c>
      <c r="I208" s="450" t="str">
        <f t="shared" si="19"/>
        <v/>
      </c>
      <c r="J208" s="2183" t="s">
        <v>174</v>
      </c>
      <c r="K208" s="2307"/>
      <c r="L208" s="2307"/>
      <c r="M208" s="2307"/>
      <c r="N208" s="627"/>
      <c r="Q208" s="3726"/>
      <c r="R208" s="2137"/>
      <c r="S208" s="173"/>
      <c r="T208" s="173"/>
      <c r="U208" s="173"/>
      <c r="V208" s="173"/>
      <c r="W208" s="173"/>
      <c r="X208" s="173"/>
      <c r="Y208" s="173"/>
      <c r="Z208" s="173"/>
      <c r="AA208" s="173"/>
      <c r="AB208" s="173"/>
      <c r="AC208" s="173"/>
      <c r="AD208" s="173"/>
      <c r="AE208" s="173"/>
      <c r="AF208" s="3725"/>
      <c r="AH208" s="3726"/>
      <c r="AI208" s="2079"/>
      <c r="AJ208" s="2079"/>
      <c r="AK208" s="2079"/>
      <c r="AL208" s="2079"/>
      <c r="AM208" s="2079"/>
      <c r="AN208" s="2079"/>
      <c r="AO208" s="2079"/>
      <c r="AP208" s="2079"/>
      <c r="AQ208" s="2079"/>
      <c r="AR208" s="2079"/>
      <c r="AS208" s="2079"/>
      <c r="AT208" s="2079"/>
      <c r="AU208" s="2079"/>
      <c r="AV208" s="2079"/>
      <c r="AW208" s="3725"/>
      <c r="AY208" s="3726"/>
      <c r="AZ208" s="173"/>
      <c r="BA208" s="173"/>
      <c r="BB208" s="173"/>
      <c r="BC208" s="173"/>
      <c r="BD208" s="173"/>
      <c r="BE208" s="173"/>
      <c r="BF208" s="173"/>
      <c r="BG208" s="173"/>
      <c r="BH208" s="173"/>
      <c r="BI208" s="173"/>
      <c r="BJ208" s="173"/>
      <c r="BK208" s="2123"/>
      <c r="BL208" s="2123"/>
      <c r="BM208" s="2148"/>
      <c r="BN208" s="3725"/>
    </row>
    <row r="209" spans="1:66" ht="15.95" customHeight="1">
      <c r="A209" s="3735"/>
      <c r="B209" s="148"/>
      <c r="C209" s="88"/>
      <c r="D209" s="88"/>
      <c r="E209" s="88"/>
      <c r="F209" s="455"/>
      <c r="G209" s="265"/>
      <c r="H209" s="456"/>
      <c r="I209" s="457" t="str">
        <f t="shared" si="19"/>
        <v/>
      </c>
      <c r="J209" s="2182"/>
      <c r="K209" s="428"/>
      <c r="L209" s="428"/>
      <c r="M209" s="428"/>
      <c r="N209" s="642"/>
      <c r="Q209" s="3726"/>
      <c r="R209" s="2137"/>
      <c r="S209" s="173"/>
      <c r="T209" s="173"/>
      <c r="U209" s="173"/>
      <c r="V209" s="173"/>
      <c r="W209" s="173"/>
      <c r="X209" s="173"/>
      <c r="Y209" s="173"/>
      <c r="Z209" s="173"/>
      <c r="AA209" s="173"/>
      <c r="AB209" s="173"/>
      <c r="AC209" s="173"/>
      <c r="AD209" s="173"/>
      <c r="AE209" s="173"/>
      <c r="AF209" s="3725"/>
      <c r="AH209" s="3726"/>
      <c r="AI209" s="2079"/>
      <c r="AJ209" s="2079"/>
      <c r="AK209" s="2079"/>
      <c r="AL209" s="2079"/>
      <c r="AM209" s="2079"/>
      <c r="AN209" s="2079"/>
      <c r="AO209" s="2079"/>
      <c r="AP209" s="2079"/>
      <c r="AQ209" s="2079"/>
      <c r="AR209" s="2079"/>
      <c r="AS209" s="2079"/>
      <c r="AT209" s="2079"/>
      <c r="AU209" s="2079"/>
      <c r="AV209" s="2079"/>
      <c r="AW209" s="3725"/>
      <c r="AY209" s="3726"/>
      <c r="AZ209" s="173"/>
      <c r="BA209" s="173"/>
      <c r="BB209" s="173"/>
      <c r="BC209" s="173"/>
      <c r="BD209" s="173"/>
      <c r="BE209" s="173"/>
      <c r="BF209" s="173"/>
      <c r="BG209" s="173"/>
      <c r="BH209" s="173"/>
      <c r="BI209" s="173"/>
      <c r="BJ209" s="173"/>
      <c r="BK209" s="2123"/>
      <c r="BL209" s="2123"/>
      <c r="BM209" s="2148"/>
      <c r="BN209" s="3725"/>
    </row>
    <row r="210" spans="1:66" ht="15.95" customHeight="1" thickBot="1">
      <c r="A210" s="3735"/>
      <c r="B210" s="148"/>
      <c r="C210" s="148"/>
      <c r="D210" s="290" t="s">
        <v>348</v>
      </c>
      <c r="E210" s="159"/>
      <c r="F210" s="160" t="str">
        <f>IF(C210&lt;=0,"",G210-(G210*C210%))</f>
        <v/>
      </c>
      <c r="G210" s="291">
        <f>SUM(G211:G216)</f>
        <v>3.371</v>
      </c>
      <c r="H210" s="290" t="s">
        <v>11</v>
      </c>
      <c r="I210" s="448">
        <f>SUM(I211:I216)</f>
        <v>0.105</v>
      </c>
      <c r="J210" s="2184"/>
      <c r="K210" s="244" t="s">
        <v>1899</v>
      </c>
      <c r="L210" s="7"/>
      <c r="M210" s="7"/>
      <c r="N210" s="627"/>
      <c r="Q210" s="3726"/>
      <c r="R210" s="2137"/>
      <c r="S210" s="173"/>
      <c r="T210" s="173"/>
      <c r="U210" s="173"/>
      <c r="Y210" s="173"/>
      <c r="Z210" s="173"/>
      <c r="AA210" s="173"/>
      <c r="AB210" s="173"/>
      <c r="AC210" s="173"/>
      <c r="AD210" s="173"/>
      <c r="AE210" s="173"/>
      <c r="AF210" s="3725"/>
      <c r="AH210" s="3726"/>
      <c r="AI210" s="2079"/>
      <c r="AJ210" s="2079"/>
      <c r="AK210" s="2079"/>
      <c r="AL210" s="2079"/>
      <c r="AM210" s="2079"/>
      <c r="AN210" s="2079"/>
      <c r="AO210" s="2079"/>
      <c r="AP210" s="2079"/>
      <c r="AQ210" s="2079"/>
      <c r="AR210" s="2079"/>
      <c r="AS210" s="2079"/>
      <c r="AT210" s="2079"/>
      <c r="AU210" s="2079"/>
      <c r="AV210" s="2079"/>
      <c r="AW210" s="3725"/>
      <c r="AY210" s="3726"/>
      <c r="AZ210" s="173"/>
      <c r="BA210" s="173"/>
      <c r="BB210" s="173"/>
      <c r="BC210" s="173"/>
      <c r="BD210" s="173"/>
      <c r="BE210" s="173"/>
      <c r="BF210" s="173"/>
      <c r="BG210" s="173"/>
      <c r="BH210" s="173"/>
      <c r="BI210" s="173"/>
      <c r="BJ210" s="173"/>
      <c r="BK210" s="2123"/>
      <c r="BL210" s="2123"/>
      <c r="BM210" s="2148"/>
      <c r="BN210" s="3725"/>
    </row>
    <row r="211" spans="1:66" ht="15.95" customHeight="1">
      <c r="A211" s="3735"/>
      <c r="B211" s="458">
        <v>0.05</v>
      </c>
      <c r="C211" s="459"/>
      <c r="D211" s="471" t="s">
        <v>304</v>
      </c>
      <c r="E211" s="468"/>
      <c r="F211" s="167" t="str">
        <f t="shared" ref="F211:F216" si="22">IF(C211&lt;=0,"",G211-(G211*C211%))</f>
        <v/>
      </c>
      <c r="G211" s="449">
        <f>IF(B211="","",(B211/B183)*M181)</f>
        <v>0.05</v>
      </c>
      <c r="H211" s="406" t="s">
        <v>11</v>
      </c>
      <c r="I211" s="450" t="str">
        <f t="shared" ref="I211:I216" si="23">IF(ISBLANK(C211),"",G211-F211)</f>
        <v/>
      </c>
      <c r="J211" s="2182" t="s">
        <v>32</v>
      </c>
      <c r="K211" s="2307" t="s">
        <v>1896</v>
      </c>
      <c r="L211" s="2307"/>
      <c r="M211" s="2307"/>
      <c r="N211" s="627"/>
      <c r="Q211" s="3726"/>
      <c r="R211" s="2137"/>
      <c r="S211" s="173"/>
      <c r="T211" s="173"/>
      <c r="U211" s="173"/>
      <c r="Y211" s="173"/>
      <c r="Z211" s="173"/>
      <c r="AA211" s="173"/>
      <c r="AB211" s="173"/>
      <c r="AC211" s="173"/>
      <c r="AD211" s="173"/>
      <c r="AE211" s="173"/>
      <c r="AF211" s="3725"/>
      <c r="AH211" s="3726"/>
      <c r="AI211" s="2079"/>
      <c r="AJ211" s="2079"/>
      <c r="AK211" s="2079"/>
      <c r="AL211" s="2079"/>
      <c r="AM211" s="2079"/>
      <c r="AN211" s="2079"/>
      <c r="AO211" s="2079"/>
      <c r="AP211" s="2079"/>
      <c r="AQ211" s="2079"/>
      <c r="AR211" s="2079"/>
      <c r="AS211" s="2079"/>
      <c r="AT211" s="2079"/>
      <c r="AU211" s="2079"/>
      <c r="AV211" s="2079"/>
      <c r="AW211" s="3725"/>
      <c r="AY211" s="3726"/>
      <c r="AZ211" s="173"/>
      <c r="BA211" s="173"/>
      <c r="BB211" s="173"/>
      <c r="BC211" s="173"/>
      <c r="BD211" s="173"/>
      <c r="BE211" s="173"/>
      <c r="BF211" s="173"/>
      <c r="BG211" s="173"/>
      <c r="BH211" s="173"/>
      <c r="BI211" s="173"/>
      <c r="BJ211" s="173"/>
      <c r="BK211" s="2123"/>
      <c r="BL211" s="2123"/>
      <c r="BM211" s="2148"/>
      <c r="BN211" s="3725"/>
    </row>
    <row r="212" spans="1:66" ht="15.95" customHeight="1">
      <c r="A212" s="3735"/>
      <c r="B212" s="462">
        <v>0.15</v>
      </c>
      <c r="C212" s="52">
        <v>50</v>
      </c>
      <c r="D212" s="2307" t="s">
        <v>305</v>
      </c>
      <c r="E212" s="463"/>
      <c r="F212" s="167">
        <f t="shared" si="22"/>
        <v>7.4999999999999997E-2</v>
      </c>
      <c r="G212" s="449">
        <f>IF(B212="","",(B212/B183)*M181)</f>
        <v>0.15</v>
      </c>
      <c r="H212" s="406" t="s">
        <v>11</v>
      </c>
      <c r="I212" s="450">
        <f t="shared" si="23"/>
        <v>7.4999999999999997E-2</v>
      </c>
      <c r="J212" s="2182" t="s">
        <v>42</v>
      </c>
      <c r="K212" s="2307"/>
      <c r="L212" s="2307" t="s">
        <v>1898</v>
      </c>
      <c r="M212" s="2175">
        <f>G212</f>
        <v>0.15</v>
      </c>
      <c r="N212" s="627"/>
      <c r="Q212" s="3726"/>
      <c r="R212" s="2137"/>
      <c r="S212" s="173"/>
      <c r="T212" s="173"/>
      <c r="U212" s="173"/>
      <c r="V212" s="173"/>
      <c r="W212" s="173"/>
      <c r="X212" s="173"/>
      <c r="Y212" s="173"/>
      <c r="Z212" s="173"/>
      <c r="AA212" s="173"/>
      <c r="AB212" s="173"/>
      <c r="AC212" s="173"/>
      <c r="AD212" s="173"/>
      <c r="AE212" s="173"/>
      <c r="AF212" s="3725"/>
      <c r="AH212" s="3726"/>
      <c r="AI212" s="2079"/>
      <c r="AJ212" s="2079"/>
      <c r="AK212" s="2079"/>
      <c r="AL212" s="2079"/>
      <c r="AM212" s="2079"/>
      <c r="AN212" s="2079"/>
      <c r="AO212" s="2079"/>
      <c r="AP212" s="2079"/>
      <c r="AQ212" s="2079"/>
      <c r="AR212" s="2079"/>
      <c r="AS212" s="2079"/>
      <c r="AT212" s="2079"/>
      <c r="AU212" s="2079"/>
      <c r="AV212" s="2079"/>
      <c r="AW212" s="3725"/>
      <c r="AY212" s="3726"/>
      <c r="AZ212" s="173"/>
      <c r="BA212" s="173"/>
      <c r="BB212" s="173"/>
      <c r="BC212" s="173"/>
      <c r="BD212" s="173"/>
      <c r="BE212" s="173"/>
      <c r="BF212" s="173"/>
      <c r="BG212" s="173"/>
      <c r="BH212" s="173"/>
      <c r="BI212" s="173"/>
      <c r="BJ212" s="173"/>
      <c r="BK212" s="2123"/>
      <c r="BL212" s="2123"/>
      <c r="BM212" s="2148"/>
      <c r="BN212" s="3725"/>
    </row>
    <row r="213" spans="1:66" ht="15.95" customHeight="1">
      <c r="A213" s="3735"/>
      <c r="B213" s="462">
        <v>0.15</v>
      </c>
      <c r="C213" s="52">
        <v>20</v>
      </c>
      <c r="D213" s="2307" t="s">
        <v>306</v>
      </c>
      <c r="E213" s="463"/>
      <c r="F213" s="167">
        <f t="shared" si="22"/>
        <v>0.12</v>
      </c>
      <c r="G213" s="449">
        <f>IF(B213="","",(B213/B183)*M181)</f>
        <v>0.15</v>
      </c>
      <c r="H213" s="406" t="s">
        <v>11</v>
      </c>
      <c r="I213" s="450">
        <f t="shared" si="23"/>
        <v>0.03</v>
      </c>
      <c r="J213" s="2182" t="s">
        <v>52</v>
      </c>
      <c r="K213" s="2307"/>
      <c r="L213" s="28" t="s">
        <v>1897</v>
      </c>
      <c r="M213" s="2175">
        <f>F212</f>
        <v>7.4999999999999997E-2</v>
      </c>
      <c r="N213" s="627"/>
      <c r="Q213" s="3726"/>
      <c r="R213" s="2137"/>
      <c r="S213" s="173"/>
      <c r="T213" s="173"/>
      <c r="U213" s="173"/>
      <c r="V213" s="173"/>
      <c r="W213" s="173"/>
      <c r="X213" s="173"/>
      <c r="Y213" s="173"/>
      <c r="Z213" s="173"/>
      <c r="AA213" s="173"/>
      <c r="AB213" s="173"/>
      <c r="AC213" s="173"/>
      <c r="AD213" s="173"/>
      <c r="AE213" s="173"/>
      <c r="AF213" s="3725"/>
      <c r="AH213" s="3726"/>
      <c r="AI213" s="2079"/>
      <c r="AJ213" s="2079"/>
      <c r="AK213" s="2079"/>
      <c r="AL213" s="2079"/>
      <c r="AM213" s="2079"/>
      <c r="AN213" s="2079"/>
      <c r="AO213" s="2079"/>
      <c r="AP213" s="2079"/>
      <c r="AQ213" s="2079"/>
      <c r="AR213" s="2079"/>
      <c r="AS213" s="2079"/>
      <c r="AT213" s="2079"/>
      <c r="AU213" s="2079"/>
      <c r="AV213" s="2079"/>
      <c r="AW213" s="3725"/>
      <c r="AY213" s="3726"/>
      <c r="AZ213" s="173"/>
      <c r="BA213" s="173"/>
      <c r="BB213" s="173"/>
      <c r="BC213" s="173"/>
      <c r="BD213" s="173"/>
      <c r="BE213" s="173"/>
      <c r="BF213" s="173"/>
      <c r="BG213" s="173"/>
      <c r="BH213" s="173"/>
      <c r="BI213" s="173"/>
      <c r="BJ213" s="173"/>
      <c r="BK213" s="2123"/>
      <c r="BL213" s="2123"/>
      <c r="BM213" s="2148"/>
      <c r="BN213" s="3725"/>
    </row>
    <row r="214" spans="1:66" ht="15.95" customHeight="1">
      <c r="A214" s="3735"/>
      <c r="B214" s="462">
        <v>3</v>
      </c>
      <c r="C214" s="52"/>
      <c r="D214" s="2307" t="s">
        <v>307</v>
      </c>
      <c r="E214" s="463"/>
      <c r="F214" s="167" t="str">
        <f t="shared" si="22"/>
        <v/>
      </c>
      <c r="G214" s="449">
        <f>IF(B214="","",(B214/B183)*M181)</f>
        <v>3</v>
      </c>
      <c r="H214" s="406" t="s">
        <v>11</v>
      </c>
      <c r="I214" s="450" t="str">
        <f t="shared" si="23"/>
        <v/>
      </c>
      <c r="J214" s="2182" t="s">
        <v>61</v>
      </c>
      <c r="K214" s="2307"/>
      <c r="L214" s="2307"/>
      <c r="M214" s="2307"/>
      <c r="N214" s="627"/>
      <c r="Q214" s="3726"/>
      <c r="R214" s="2137"/>
      <c r="S214" s="173"/>
      <c r="T214" s="173"/>
      <c r="U214" s="173"/>
      <c r="V214" s="173"/>
      <c r="W214" s="173"/>
      <c r="X214" s="173"/>
      <c r="Y214" s="173"/>
      <c r="Z214" s="173"/>
      <c r="AA214" s="173"/>
      <c r="AB214" s="173"/>
      <c r="AC214" s="173"/>
      <c r="AD214" s="173"/>
      <c r="AE214" s="173"/>
      <c r="AF214" s="3725"/>
      <c r="AH214" s="3726"/>
      <c r="AI214" s="2079"/>
      <c r="AJ214" s="2079"/>
      <c r="AK214" s="2079"/>
      <c r="AL214" s="2079"/>
      <c r="AM214" s="2079"/>
      <c r="AN214" s="2079"/>
      <c r="AO214" s="2079"/>
      <c r="AP214" s="2079"/>
      <c r="AQ214" s="2079"/>
      <c r="AR214" s="2079"/>
      <c r="AS214" s="2079"/>
      <c r="AT214" s="2079"/>
      <c r="AU214" s="2079"/>
      <c r="AV214" s="2079"/>
      <c r="AW214" s="3725"/>
      <c r="AY214" s="3726"/>
      <c r="AZ214" s="173"/>
      <c r="BA214" s="173"/>
      <c r="BB214" s="173"/>
      <c r="BC214" s="173"/>
      <c r="BD214" s="173"/>
      <c r="BE214" s="173"/>
      <c r="BF214" s="173"/>
      <c r="BG214" s="173"/>
      <c r="BH214" s="173"/>
      <c r="BI214" s="173"/>
      <c r="BJ214" s="173"/>
      <c r="BK214" s="2123"/>
      <c r="BL214" s="2123"/>
      <c r="BM214" s="2148"/>
      <c r="BN214" s="3725"/>
    </row>
    <row r="215" spans="1:66" ht="15.95" customHeight="1">
      <c r="A215" s="3735"/>
      <c r="B215" s="462">
        <v>0.02</v>
      </c>
      <c r="C215" s="52"/>
      <c r="D215" s="2307" t="s">
        <v>301</v>
      </c>
      <c r="E215" s="463"/>
      <c r="F215" s="167" t="str">
        <f t="shared" si="22"/>
        <v/>
      </c>
      <c r="G215" s="449">
        <f>IF(B215="","",(B215/B183)*M181)</f>
        <v>0.02</v>
      </c>
      <c r="H215" s="406" t="s">
        <v>11</v>
      </c>
      <c r="I215" s="450" t="str">
        <f t="shared" si="23"/>
        <v/>
      </c>
      <c r="J215" s="2182" t="s">
        <v>69</v>
      </c>
      <c r="K215" s="2307"/>
      <c r="L215" s="2307"/>
      <c r="M215" s="2307"/>
      <c r="N215" s="627"/>
      <c r="Q215" s="3726"/>
      <c r="R215" s="2137"/>
      <c r="S215" s="173"/>
      <c r="T215" s="173"/>
      <c r="U215" s="173"/>
      <c r="V215" s="173"/>
      <c r="W215" s="173"/>
      <c r="X215" s="173"/>
      <c r="Y215" s="173"/>
      <c r="Z215" s="173"/>
      <c r="AA215" s="173"/>
      <c r="AB215" s="173"/>
      <c r="AC215" s="173"/>
      <c r="AD215" s="173"/>
      <c r="AE215" s="173"/>
      <c r="AF215" s="3725"/>
      <c r="AH215" s="3726"/>
      <c r="AI215" s="2079"/>
      <c r="AJ215" s="2079"/>
      <c r="AK215" s="2079"/>
      <c r="AL215" s="2079"/>
      <c r="AM215" s="2079"/>
      <c r="AN215" s="2079"/>
      <c r="AO215" s="2079"/>
      <c r="AP215" s="2079"/>
      <c r="AQ215" s="2079"/>
      <c r="AR215" s="2079"/>
      <c r="AS215" s="2079"/>
      <c r="AT215" s="2079"/>
      <c r="AU215" s="2079"/>
      <c r="AV215" s="2079"/>
      <c r="AW215" s="3725"/>
      <c r="AY215" s="3726"/>
      <c r="AZ215" s="173"/>
      <c r="BA215" s="173"/>
      <c r="BB215" s="173"/>
      <c r="BC215" s="173"/>
      <c r="BD215" s="173"/>
      <c r="BE215" s="173"/>
      <c r="BF215" s="173"/>
      <c r="BG215" s="173"/>
      <c r="BH215" s="173"/>
      <c r="BI215" s="173"/>
      <c r="BJ215" s="173"/>
      <c r="BK215" s="2123"/>
      <c r="BL215" s="2123"/>
      <c r="BM215" s="2148"/>
      <c r="BN215" s="3725"/>
    </row>
    <row r="216" spans="1:66" ht="15.95" customHeight="1" thickBot="1">
      <c r="A216" s="3735"/>
      <c r="B216" s="464">
        <v>1E-3</v>
      </c>
      <c r="C216" s="465"/>
      <c r="D216" s="466" t="s">
        <v>302</v>
      </c>
      <c r="E216" s="467"/>
      <c r="F216" s="167" t="str">
        <f t="shared" si="22"/>
        <v/>
      </c>
      <c r="G216" s="449">
        <f>IF(B216="","",(B216/B183)*M181)</f>
        <v>1E-3</v>
      </c>
      <c r="H216" s="406" t="s">
        <v>11</v>
      </c>
      <c r="I216" s="450" t="str">
        <f t="shared" si="23"/>
        <v/>
      </c>
      <c r="J216" s="2182" t="s">
        <v>78</v>
      </c>
      <c r="K216" s="2307"/>
      <c r="L216" s="2307"/>
      <c r="M216" s="2307"/>
      <c r="N216" s="627"/>
      <c r="Q216" s="3726"/>
      <c r="R216" s="2137"/>
      <c r="S216" s="3724" t="s">
        <v>712</v>
      </c>
      <c r="T216" s="3724"/>
      <c r="U216" s="3724"/>
      <c r="V216" s="173"/>
      <c r="W216" s="173"/>
      <c r="X216" s="173"/>
      <c r="Y216" s="173"/>
      <c r="Z216" s="173"/>
      <c r="AA216" s="173"/>
      <c r="AB216" s="173"/>
      <c r="AC216" s="173"/>
      <c r="AD216" s="173"/>
      <c r="AE216" s="173"/>
      <c r="AF216" s="3725"/>
      <c r="AH216" s="3726"/>
      <c r="AI216" s="2079"/>
      <c r="AJ216" s="2079"/>
      <c r="AK216" s="2079"/>
      <c r="AL216" s="2079"/>
      <c r="AM216" s="2079"/>
      <c r="AN216" s="2079"/>
      <c r="AO216" s="2079"/>
      <c r="AP216" s="2079"/>
      <c r="AQ216" s="2079"/>
      <c r="AR216" s="2079"/>
      <c r="AS216" s="2079"/>
      <c r="AT216" s="2079"/>
      <c r="AU216" s="2079"/>
      <c r="AV216" s="2079"/>
      <c r="AW216" s="3725"/>
      <c r="AY216" s="3726"/>
      <c r="AZ216" s="173"/>
      <c r="BA216" s="173"/>
      <c r="BB216" s="173"/>
      <c r="BC216" s="173"/>
      <c r="BD216" s="173"/>
      <c r="BE216" s="173"/>
      <c r="BF216" s="173"/>
      <c r="BG216" s="173"/>
      <c r="BH216" s="173"/>
      <c r="BI216" s="173"/>
      <c r="BJ216" s="173"/>
      <c r="BK216" s="2123"/>
      <c r="BL216" s="2123"/>
      <c r="BM216" s="2148"/>
      <c r="BN216" s="3725"/>
    </row>
    <row r="217" spans="1:66" ht="15.95" customHeight="1" thickBot="1">
      <c r="A217" s="3736"/>
      <c r="B217" s="2152"/>
      <c r="C217" s="2153"/>
      <c r="D217" s="2153"/>
      <c r="E217" s="2153"/>
      <c r="F217" s="2154"/>
      <c r="G217" s="2154"/>
      <c r="H217" s="2154"/>
      <c r="I217" s="2154"/>
      <c r="J217" s="2155"/>
      <c r="K217" s="2155"/>
      <c r="L217" s="2155"/>
      <c r="M217" s="2155"/>
      <c r="N217" s="2156"/>
      <c r="Q217" s="3726"/>
      <c r="R217" s="2157"/>
      <c r="S217" s="2158"/>
      <c r="T217" s="2158"/>
      <c r="U217" s="2158"/>
      <c r="V217" s="2158"/>
      <c r="W217" s="2158"/>
      <c r="X217" s="2158"/>
      <c r="Y217" s="2158"/>
      <c r="Z217" s="2158"/>
      <c r="AA217" s="2158"/>
      <c r="AB217" s="2158"/>
      <c r="AC217" s="2158"/>
      <c r="AD217" s="2158"/>
      <c r="AE217" s="2194"/>
      <c r="AF217" s="3725"/>
      <c r="AH217" s="3726"/>
      <c r="AI217" s="2158"/>
      <c r="AJ217" s="2158"/>
      <c r="AK217" s="2158"/>
      <c r="AL217" s="2158"/>
      <c r="AM217" s="2158"/>
      <c r="AN217" s="2158"/>
      <c r="AO217" s="2158"/>
      <c r="AP217" s="2158"/>
      <c r="AQ217" s="2158"/>
      <c r="AR217" s="2158"/>
      <c r="AS217" s="2158"/>
      <c r="AT217" s="2158"/>
      <c r="AU217" s="2158"/>
      <c r="AV217" s="2194"/>
      <c r="AW217" s="3725"/>
      <c r="AY217" s="3726"/>
      <c r="AZ217" s="2194"/>
      <c r="BA217" s="2194"/>
      <c r="BB217" s="2194"/>
      <c r="BC217" s="2194"/>
      <c r="BD217" s="2194"/>
      <c r="BE217" s="2194"/>
      <c r="BF217" s="2194"/>
      <c r="BG217" s="2194"/>
      <c r="BH217" s="2194"/>
      <c r="BI217" s="2194"/>
      <c r="BJ217" s="2194"/>
      <c r="BK217" s="2200"/>
      <c r="BL217" s="2194"/>
      <c r="BM217" s="2201"/>
      <c r="BN217" s="3725"/>
    </row>
    <row r="218" spans="1:66" s="2160" customFormat="1"/>
    <row r="219" spans="1:66" ht="19.5" customHeight="1">
      <c r="A219" s="99" t="s">
        <v>440</v>
      </c>
      <c r="B219" s="95"/>
      <c r="C219" s="2102" t="s">
        <v>439</v>
      </c>
      <c r="D219" s="2103"/>
      <c r="E219" s="98"/>
      <c r="F219" s="98"/>
      <c r="G219" s="98"/>
      <c r="H219" s="98"/>
      <c r="I219" s="98"/>
      <c r="J219" s="98"/>
      <c r="K219" s="98"/>
      <c r="L219" s="98"/>
      <c r="M219" s="98"/>
      <c r="N219" s="98"/>
      <c r="O219" s="99" t="s">
        <v>440</v>
      </c>
    </row>
    <row r="220" spans="1:66" s="2160" customFormat="1" ht="13.5" thickBot="1"/>
    <row r="221" spans="1:66" ht="24.75" customHeight="1">
      <c r="A221" s="2079"/>
      <c r="B221" s="3728" t="s">
        <v>1902</v>
      </c>
      <c r="C221" s="3729"/>
      <c r="D221" s="3729"/>
      <c r="E221" s="3729"/>
      <c r="F221" s="3729"/>
      <c r="G221" s="3729"/>
      <c r="H221" s="3729"/>
      <c r="I221" s="3729"/>
      <c r="J221" s="3729"/>
      <c r="K221" s="3729"/>
      <c r="L221" s="3729"/>
      <c r="M221" s="3729"/>
      <c r="N221" s="3730"/>
    </row>
    <row r="222" spans="1:66" ht="24.75" customHeight="1" thickBot="1">
      <c r="A222" s="2079"/>
      <c r="B222" s="3731"/>
      <c r="C222" s="3732"/>
      <c r="D222" s="3732"/>
      <c r="E222" s="3732"/>
      <c r="F222" s="3732"/>
      <c r="G222" s="3732"/>
      <c r="H222" s="3732"/>
      <c r="I222" s="3732"/>
      <c r="J222" s="3732"/>
      <c r="K222" s="3732"/>
      <c r="L222" s="3732"/>
      <c r="M222" s="3732"/>
      <c r="N222" s="3733"/>
    </row>
    <row r="223" spans="1:66" ht="24.75" customHeight="1" thickBot="1">
      <c r="A223" s="2079"/>
      <c r="B223" s="2177"/>
      <c r="C223" s="2177"/>
      <c r="D223" s="2177"/>
      <c r="E223" s="2177"/>
      <c r="F223" s="2177"/>
      <c r="G223" s="2177"/>
      <c r="H223" s="2177"/>
      <c r="I223" s="2177"/>
      <c r="J223" s="2177"/>
      <c r="K223" s="2177"/>
      <c r="L223" s="2177"/>
      <c r="M223" s="2177"/>
      <c r="N223" s="2405">
        <f>ROW()</f>
        <v>223</v>
      </c>
      <c r="Q223" s="2405" t="str">
        <f>ADDRESS(ROW(),COLUMN(),4)</f>
        <v>Q223</v>
      </c>
      <c r="AH223" s="2405" t="str">
        <f>ADDRESS(ROW(),COLUMN(),4)</f>
        <v>AH223</v>
      </c>
      <c r="AY223" s="2405" t="str">
        <f>ADDRESS(ROW(),COLUMN(),4)</f>
        <v>AY223</v>
      </c>
    </row>
    <row r="224" spans="1:66" ht="23.25">
      <c r="A224" s="2104" t="s">
        <v>438</v>
      </c>
      <c r="B224" s="3734" t="s">
        <v>712</v>
      </c>
      <c r="C224" s="3734"/>
      <c r="D224" s="3734"/>
      <c r="E224" s="634" t="s">
        <v>1895</v>
      </c>
      <c r="F224" s="635"/>
      <c r="G224" s="2105"/>
      <c r="H224" s="2105"/>
      <c r="I224" s="2105"/>
      <c r="J224" s="2105"/>
      <c r="K224" s="2105"/>
      <c r="L224" s="2105"/>
      <c r="M224" s="644" t="s">
        <v>71</v>
      </c>
      <c r="N224" s="2161"/>
      <c r="Q224" s="2107" t="s">
        <v>438</v>
      </c>
      <c r="R224" s="2456" t="s">
        <v>1904</v>
      </c>
      <c r="S224" s="2108"/>
      <c r="T224" s="2109"/>
      <c r="U224" s="2109"/>
      <c r="V224" s="2109"/>
      <c r="W224" s="285"/>
      <c r="X224" s="2109"/>
      <c r="Y224" s="2109"/>
      <c r="Z224" s="2109"/>
      <c r="AA224" s="2109"/>
      <c r="AB224" s="2109"/>
      <c r="AC224" s="2109"/>
      <c r="AD224" s="2109"/>
      <c r="AE224" s="2110"/>
      <c r="AF224" s="2195" t="s">
        <v>438</v>
      </c>
      <c r="AG224" s="2111"/>
      <c r="AH224" s="2107" t="s">
        <v>438</v>
      </c>
      <c r="AI224" s="213"/>
      <c r="AJ224" s="2163"/>
      <c r="AK224" s="1982"/>
      <c r="AL224" s="1982"/>
      <c r="AM224" s="1982"/>
      <c r="AN224" s="1983"/>
      <c r="AO224" s="1983"/>
      <c r="AP224" s="1983"/>
      <c r="AQ224" s="1983"/>
      <c r="AR224" s="1983"/>
      <c r="AS224" s="1983"/>
      <c r="AT224" s="1983"/>
      <c r="AU224" s="1983"/>
      <c r="AV224" s="1984"/>
      <c r="AW224" s="2107" t="s">
        <v>438</v>
      </c>
      <c r="AY224" s="2107" t="s">
        <v>438</v>
      </c>
      <c r="AZ224" s="438" t="s">
        <v>1893</v>
      </c>
      <c r="BA224" s="2108"/>
      <c r="BB224" s="2109"/>
      <c r="BC224" s="2109"/>
      <c r="BD224" s="2109"/>
      <c r="BE224" s="285"/>
      <c r="BF224" s="2109"/>
      <c r="BG224" s="2109"/>
      <c r="BH224" s="2109"/>
      <c r="BI224" s="2109"/>
      <c r="BJ224" s="2109"/>
      <c r="BK224" s="2109"/>
      <c r="BL224" s="2109"/>
      <c r="BM224" s="2110"/>
      <c r="BN224" s="2107" t="s">
        <v>438</v>
      </c>
    </row>
    <row r="225" spans="1:66" ht="24" customHeight="1">
      <c r="A225" s="3735" t="s">
        <v>1904</v>
      </c>
      <c r="B225" s="51" t="s">
        <v>1903</v>
      </c>
      <c r="C225" s="24"/>
      <c r="D225" s="7"/>
      <c r="E225" s="7"/>
      <c r="F225" s="7"/>
      <c r="G225" s="7"/>
      <c r="H225" s="7"/>
      <c r="I225" s="7"/>
      <c r="J225" s="7"/>
      <c r="K225" s="7"/>
      <c r="L225" s="28" t="s">
        <v>294</v>
      </c>
      <c r="M225" s="2178">
        <v>75</v>
      </c>
      <c r="N225" s="2179" t="s">
        <v>299</v>
      </c>
      <c r="Q225" s="3726" t="s">
        <v>1904</v>
      </c>
      <c r="R225" s="2457"/>
      <c r="S225" s="47" t="s">
        <v>313</v>
      </c>
      <c r="T225" s="47"/>
      <c r="U225" s="2365"/>
      <c r="V225" s="29"/>
      <c r="W225" s="2365"/>
      <c r="X225" s="2365"/>
      <c r="Y225" s="18"/>
      <c r="Z225" s="173"/>
      <c r="AA225" s="173"/>
      <c r="AB225" s="2365"/>
      <c r="AC225" s="2114"/>
      <c r="AD225" s="2114"/>
      <c r="AE225" s="2458" t="str">
        <f>B225</f>
        <v>NOM DE VOTRE PRÉPARATION  colonne B</v>
      </c>
      <c r="AF225" s="3725" t="s">
        <v>1904</v>
      </c>
      <c r="AG225" s="2111"/>
      <c r="AH225" s="3726" t="s">
        <v>1904</v>
      </c>
      <c r="AI225" s="218" t="s">
        <v>418</v>
      </c>
      <c r="AJ225" s="2112"/>
      <c r="AK225" s="1986"/>
      <c r="AL225" s="1986"/>
      <c r="AM225" s="1986"/>
      <c r="AN225" s="1987"/>
      <c r="AO225" s="1987"/>
      <c r="AP225" s="1987"/>
      <c r="AQ225" s="1987"/>
      <c r="AR225" s="1987"/>
      <c r="AS225" s="1987"/>
      <c r="AT225" s="1987"/>
      <c r="AU225" s="1987"/>
      <c r="AV225" s="1990"/>
      <c r="AW225" s="3725" t="s">
        <v>1904</v>
      </c>
      <c r="AY225" s="3726" t="s">
        <v>1904</v>
      </c>
      <c r="AZ225" s="132" t="s">
        <v>443</v>
      </c>
      <c r="BA225" s="2112"/>
      <c r="BB225" s="1986"/>
      <c r="BC225" s="1986"/>
      <c r="BD225" s="1986"/>
      <c r="BE225" s="1987"/>
      <c r="BF225" s="1987"/>
      <c r="BG225" s="1987"/>
      <c r="BH225" s="1987"/>
      <c r="BI225" s="1987"/>
      <c r="BJ225" s="1987"/>
      <c r="BK225" s="1987"/>
      <c r="BL225" s="1987"/>
      <c r="BM225" s="1989"/>
      <c r="BN225" s="3725" t="s">
        <v>1904</v>
      </c>
    </row>
    <row r="226" spans="1:66" ht="15.95" customHeight="1" thickBot="1">
      <c r="A226" s="3735"/>
      <c r="B226" s="2190" t="s">
        <v>78</v>
      </c>
      <c r="C226" s="116"/>
      <c r="D226" s="115"/>
      <c r="E226" s="7"/>
      <c r="F226" s="3443" t="s">
        <v>14</v>
      </c>
      <c r="G226" s="3443"/>
      <c r="H226" s="431"/>
      <c r="I226" s="7"/>
      <c r="J226" s="7"/>
      <c r="K226" s="431"/>
      <c r="L226" s="7"/>
      <c r="M226" s="102"/>
      <c r="N226" s="2041"/>
      <c r="Q226" s="3726"/>
      <c r="R226" s="2457"/>
      <c r="S226" s="47"/>
      <c r="T226" s="47"/>
      <c r="U226" s="2365"/>
      <c r="V226" s="29"/>
      <c r="W226" s="2365"/>
      <c r="X226" s="2365"/>
      <c r="Y226" s="18"/>
      <c r="Z226" s="173"/>
      <c r="AA226" s="173"/>
      <c r="AB226" s="2365"/>
      <c r="AC226" s="2114"/>
      <c r="AD226" s="2114"/>
      <c r="AE226" s="2458"/>
      <c r="AF226" s="3725"/>
      <c r="AG226" s="2111"/>
      <c r="AH226" s="3726"/>
      <c r="AI226" s="2117" t="s">
        <v>459</v>
      </c>
      <c r="AJ226" s="173"/>
      <c r="AK226" s="173"/>
      <c r="AL226" s="173"/>
      <c r="AM226" s="1987"/>
      <c r="AN226" s="1987"/>
      <c r="AO226" s="1987"/>
      <c r="AP226" s="1987"/>
      <c r="AQ226" s="1987"/>
      <c r="AR226" s="1987"/>
      <c r="AS226" s="1987"/>
      <c r="AT226" s="1987"/>
      <c r="AU226" s="1987"/>
      <c r="AV226" s="1990"/>
      <c r="AW226" s="3725"/>
      <c r="AY226" s="3726"/>
      <c r="AZ226" s="2116"/>
      <c r="BA226" s="2079"/>
      <c r="BB226" s="2079"/>
      <c r="BC226" s="2079"/>
      <c r="BD226" s="1987"/>
      <c r="BE226" s="1987"/>
      <c r="BF226" s="1987"/>
      <c r="BG226" s="1987"/>
      <c r="BH226" s="1987"/>
      <c r="BI226" s="1987"/>
      <c r="BJ226" s="1987"/>
      <c r="BK226" s="1987"/>
      <c r="BL226" s="1987"/>
      <c r="BM226" s="1989"/>
      <c r="BN226" s="3725"/>
    </row>
    <row r="227" spans="1:66" ht="15.95" customHeight="1" thickBot="1">
      <c r="A227" s="3735"/>
      <c r="B227" s="436">
        <f>SUM(B231:B234)</f>
        <v>15</v>
      </c>
      <c r="C227" s="3478" t="s">
        <v>0</v>
      </c>
      <c r="D227" s="2307" t="s">
        <v>13</v>
      </c>
      <c r="E227" s="2307"/>
      <c r="F227" s="433">
        <f>G227-I227</f>
        <v>72.850000000000009</v>
      </c>
      <c r="G227" s="433">
        <f>SUM(G230,G235,G242,G254)</f>
        <v>76.900000000000006</v>
      </c>
      <c r="H227" s="2162"/>
      <c r="I227" s="434">
        <f>SUM(I230,I242,I254)</f>
        <v>4.05</v>
      </c>
      <c r="J227" s="102"/>
      <c r="K227" s="102" t="s">
        <v>293</v>
      </c>
      <c r="L227" s="102"/>
      <c r="M227" s="102"/>
      <c r="N227" s="2041"/>
      <c r="Q227" s="3726"/>
      <c r="R227" s="2459"/>
      <c r="S227" s="40"/>
      <c r="T227" s="2365"/>
      <c r="U227" s="2365"/>
      <c r="V227" s="29"/>
      <c r="W227" s="2365"/>
      <c r="X227" s="2365"/>
      <c r="Y227" s="18"/>
      <c r="Z227" s="173"/>
      <c r="AA227" s="173"/>
      <c r="AB227" s="2365"/>
      <c r="AC227" s="2114"/>
      <c r="AD227" s="2114"/>
      <c r="AE227" s="2120"/>
      <c r="AF227" s="3725"/>
      <c r="AG227" s="2111"/>
      <c r="AH227" s="3726"/>
      <c r="AI227" s="221" t="s">
        <v>440</v>
      </c>
      <c r="AJ227" s="2102" t="s">
        <v>439</v>
      </c>
      <c r="AK227" s="2102"/>
      <c r="AL227" s="2103"/>
      <c r="AM227" s="1995"/>
      <c r="AN227" s="1995"/>
      <c r="AO227" s="1995"/>
      <c r="AP227" s="1995"/>
      <c r="AQ227" s="1995"/>
      <c r="AR227" s="1995"/>
      <c r="AS227" s="1995"/>
      <c r="AT227" s="1995"/>
      <c r="AU227" s="1995"/>
      <c r="AV227" s="1997"/>
      <c r="AW227" s="3725"/>
      <c r="AY227" s="3726"/>
      <c r="AZ227" s="133" t="s">
        <v>440</v>
      </c>
      <c r="BA227" s="2102" t="s">
        <v>439</v>
      </c>
      <c r="BB227" s="2102"/>
      <c r="BC227" s="2103"/>
      <c r="BD227" s="1995"/>
      <c r="BE227" s="1995"/>
      <c r="BF227" s="1995"/>
      <c r="BG227" s="1995"/>
      <c r="BH227" s="1995"/>
      <c r="BI227" s="1995"/>
      <c r="BJ227" s="1995"/>
      <c r="BK227" s="1995"/>
      <c r="BL227" s="1995"/>
      <c r="BM227" s="1996"/>
      <c r="BN227" s="3725"/>
    </row>
    <row r="228" spans="1:66" ht="15.95" customHeight="1">
      <c r="A228" s="3735"/>
      <c r="B228" s="104"/>
      <c r="C228" s="3479"/>
      <c r="D228" s="92"/>
      <c r="E228" s="92"/>
      <c r="F228" s="2034" t="s">
        <v>961</v>
      </c>
      <c r="G228" s="2034" t="s">
        <v>297</v>
      </c>
      <c r="H228" s="2188"/>
      <c r="I228" s="2034" t="s">
        <v>962</v>
      </c>
      <c r="J228" s="92"/>
      <c r="K228" s="92"/>
      <c r="L228" s="3727" t="s">
        <v>916</v>
      </c>
      <c r="M228" s="3727"/>
      <c r="N228" s="2189">
        <f>B227</f>
        <v>15</v>
      </c>
      <c r="Q228" s="3726"/>
      <c r="R228" s="2460"/>
      <c r="S228" s="48" t="s">
        <v>308</v>
      </c>
      <c r="T228" s="37"/>
      <c r="U228" s="2365"/>
      <c r="V228" s="29"/>
      <c r="W228" s="2365"/>
      <c r="X228" s="2365"/>
      <c r="Y228" s="18"/>
      <c r="Z228" s="173"/>
      <c r="AA228" s="173"/>
      <c r="AB228" s="2365"/>
      <c r="AC228" s="2124"/>
      <c r="AD228" s="2114"/>
      <c r="AE228" s="2120"/>
      <c r="AF228" s="3725"/>
      <c r="AG228" s="2111"/>
      <c r="AH228" s="3726"/>
      <c r="AI228" s="2122"/>
      <c r="AJ228" s="173"/>
      <c r="AK228" s="173"/>
      <c r="AL228" s="173"/>
      <c r="AM228" s="1987"/>
      <c r="AN228" s="1987"/>
      <c r="AO228" s="1987"/>
      <c r="AP228" s="1987"/>
      <c r="AQ228" s="1987"/>
      <c r="AR228" s="1987"/>
      <c r="AS228" s="1987"/>
      <c r="AT228" s="1987"/>
      <c r="AU228" s="1987"/>
      <c r="AV228" s="1990"/>
      <c r="AW228" s="3725"/>
      <c r="AY228" s="3726"/>
      <c r="AZ228" s="2121"/>
      <c r="BA228" s="2079"/>
      <c r="BB228" s="2079"/>
      <c r="BC228" s="1987"/>
      <c r="BD228" s="1987"/>
      <c r="BE228" s="1987"/>
      <c r="BF228" s="1987"/>
      <c r="BG228" s="1987"/>
      <c r="BH228" s="1987"/>
      <c r="BI228" s="1987"/>
      <c r="BJ228" s="1987"/>
      <c r="BK228" s="1987"/>
      <c r="BL228" s="1987"/>
      <c r="BM228" s="1989"/>
      <c r="BN228" s="3725"/>
    </row>
    <row r="229" spans="1:66" ht="15.95" customHeight="1">
      <c r="A229" s="3735"/>
      <c r="B229" s="115" t="s">
        <v>44</v>
      </c>
      <c r="C229" s="116" t="s">
        <v>54</v>
      </c>
      <c r="D229" s="115" t="s">
        <v>34</v>
      </c>
      <c r="E229" s="7"/>
      <c r="F229" s="156"/>
      <c r="G229" s="2125"/>
      <c r="H229" s="2125"/>
      <c r="I229" s="2126"/>
      <c r="J229" s="173"/>
      <c r="K229" s="431" t="s">
        <v>63</v>
      </c>
      <c r="L229" s="7"/>
      <c r="M229" s="589"/>
      <c r="N229" s="2043"/>
      <c r="Q229" s="3726"/>
      <c r="R229" s="2461"/>
      <c r="S229" s="20" t="s">
        <v>32</v>
      </c>
      <c r="T229" s="2365" t="s">
        <v>314</v>
      </c>
      <c r="U229" s="2365"/>
      <c r="V229" s="29"/>
      <c r="W229" s="2365"/>
      <c r="X229" s="2365"/>
      <c r="Y229" s="18"/>
      <c r="Z229" s="173"/>
      <c r="AA229" s="173"/>
      <c r="AB229" s="2365"/>
      <c r="AC229" s="2129"/>
      <c r="AD229" s="2123"/>
      <c r="AE229" s="2120"/>
      <c r="AF229" s="3725"/>
      <c r="AG229" s="2111"/>
      <c r="AH229" s="3726"/>
      <c r="AI229" s="223" t="s">
        <v>44</v>
      </c>
      <c r="AJ229" s="136" t="s">
        <v>445</v>
      </c>
      <c r="AK229" s="173"/>
      <c r="AL229" s="173"/>
      <c r="AM229" s="1987"/>
      <c r="AN229" s="1987"/>
      <c r="AO229" s="1987"/>
      <c r="AP229" s="1987"/>
      <c r="AQ229" s="1987"/>
      <c r="AR229" s="1987"/>
      <c r="AS229" s="1987"/>
      <c r="AT229" s="1987"/>
      <c r="AU229" s="1987"/>
      <c r="AV229" s="1990"/>
      <c r="AW229" s="3725"/>
      <c r="AY229" s="3726"/>
      <c r="AZ229" s="118" t="s">
        <v>34</v>
      </c>
      <c r="BA229" s="136" t="s">
        <v>1886</v>
      </c>
      <c r="BB229" s="107"/>
      <c r="BC229" s="2079"/>
      <c r="BD229" s="1987"/>
      <c r="BE229" s="1987"/>
      <c r="BF229" s="1987"/>
      <c r="BG229" s="1987"/>
      <c r="BH229" s="1987"/>
      <c r="BI229" s="1987"/>
      <c r="BJ229" s="1987"/>
      <c r="BK229" s="1987"/>
      <c r="BL229" s="1987"/>
      <c r="BM229" s="1987"/>
      <c r="BN229" s="3725"/>
    </row>
    <row r="230" spans="1:66" ht="15.95" customHeight="1">
      <c r="A230" s="3735"/>
      <c r="B230" s="10"/>
      <c r="C230" s="101"/>
      <c r="D230" s="50" t="s">
        <v>311</v>
      </c>
      <c r="E230" s="129"/>
      <c r="F230" s="447" t="str">
        <f>IF(C230&lt;=0,"",G230-(G230*C230%))</f>
        <v/>
      </c>
      <c r="G230" s="291">
        <f>SUM(G231:G234)</f>
        <v>75</v>
      </c>
      <c r="H230" s="290" t="s">
        <v>11</v>
      </c>
      <c r="I230" s="448">
        <f>SUM(I231:I234)</f>
        <v>3.75</v>
      </c>
      <c r="J230" s="50"/>
      <c r="K230" s="244"/>
      <c r="L230" s="7"/>
      <c r="M230" s="7"/>
      <c r="N230" s="615"/>
      <c r="Q230" s="3726"/>
      <c r="R230" s="2461"/>
      <c r="S230" s="20" t="s">
        <v>42</v>
      </c>
      <c r="T230" s="2365"/>
      <c r="U230" s="2365"/>
      <c r="V230" s="29"/>
      <c r="W230" s="2365"/>
      <c r="X230" s="2365"/>
      <c r="Y230" s="18"/>
      <c r="Z230" s="173"/>
      <c r="AA230" s="173"/>
      <c r="AB230" s="2365"/>
      <c r="AC230" s="2130"/>
      <c r="AD230" s="2131"/>
      <c r="AE230" s="2120"/>
      <c r="AF230" s="3725"/>
      <c r="AG230" s="2111"/>
      <c r="AH230" s="3726"/>
      <c r="AI230" s="2122"/>
      <c r="AJ230" s="173"/>
      <c r="AK230" s="173"/>
      <c r="AL230" s="173"/>
      <c r="AM230" s="1987"/>
      <c r="AN230" s="1987"/>
      <c r="AO230" s="1987"/>
      <c r="AP230" s="1987"/>
      <c r="AQ230" s="1987"/>
      <c r="AR230" s="1987"/>
      <c r="AS230" s="1987"/>
      <c r="AT230" s="1987"/>
      <c r="AU230" s="1987"/>
      <c r="AV230" s="1990"/>
      <c r="AW230" s="3725"/>
      <c r="AY230" s="3726"/>
      <c r="AZ230" s="118"/>
      <c r="BA230" s="136"/>
      <c r="BB230" s="107"/>
      <c r="BC230" s="2079"/>
      <c r="BD230" s="1987"/>
      <c r="BE230" s="1987"/>
      <c r="BF230" s="1987"/>
      <c r="BG230" s="1987"/>
      <c r="BH230" s="1987"/>
      <c r="BI230" s="1987"/>
      <c r="BJ230" s="1987"/>
      <c r="BK230" s="1987"/>
      <c r="BL230" s="1987"/>
      <c r="BM230" s="1987"/>
      <c r="BN230" s="3725"/>
    </row>
    <row r="231" spans="1:66" ht="15.95" customHeight="1">
      <c r="A231" s="3735"/>
      <c r="B231" s="10">
        <v>15</v>
      </c>
      <c r="C231" s="52">
        <v>5</v>
      </c>
      <c r="D231" s="2307"/>
      <c r="E231" s="23"/>
      <c r="F231" s="167">
        <f t="shared" ref="F231" si="24">IF(ISTEXT(B231),B231,IF(B231="","",IF(C231="",G231,G231-(G231*C231%))))</f>
        <v>71.25</v>
      </c>
      <c r="G231" s="449">
        <f>IF(ISTEXT(B231),B231,IF(B231="","",(B231/B227)*M225))</f>
        <v>75</v>
      </c>
      <c r="H231" s="406" t="s">
        <v>11</v>
      </c>
      <c r="I231" s="450">
        <f t="shared" ref="I231:I234" si="25">IF(ISBLANK(C231),"",G231-F231)</f>
        <v>3.75</v>
      </c>
      <c r="J231" s="2180" t="s">
        <v>32</v>
      </c>
      <c r="K231" s="2307"/>
      <c r="L231" s="7"/>
      <c r="M231" s="7"/>
      <c r="N231" s="615"/>
      <c r="Q231" s="3726"/>
      <c r="R231" s="2461"/>
      <c r="S231" s="20" t="s">
        <v>52</v>
      </c>
      <c r="T231" s="2365" t="s">
        <v>66</v>
      </c>
      <c r="U231" s="2365"/>
      <c r="V231" s="29"/>
      <c r="W231" s="2365"/>
      <c r="X231" s="2365"/>
      <c r="Y231" s="18"/>
      <c r="Z231" s="173"/>
      <c r="AA231" s="173"/>
      <c r="AB231" s="2365"/>
      <c r="AC231" s="2135"/>
      <c r="AD231" s="2113"/>
      <c r="AE231" s="2120"/>
      <c r="AF231" s="3725"/>
      <c r="AG231" s="2111"/>
      <c r="AH231" s="3726"/>
      <c r="AI231" s="2007"/>
      <c r="AJ231" s="2132" t="s">
        <v>420</v>
      </c>
      <c r="AK231" s="2133"/>
      <c r="AL231" s="2133"/>
      <c r="AM231" s="2134"/>
      <c r="AN231" s="173"/>
      <c r="AO231" s="1987"/>
      <c r="AP231" s="2132" t="s">
        <v>419</v>
      </c>
      <c r="AQ231" s="1987"/>
      <c r="AR231" s="1987"/>
      <c r="AS231" s="1987"/>
      <c r="AT231" s="1987"/>
      <c r="AU231" s="1987"/>
      <c r="AV231" s="1990"/>
      <c r="AW231" s="3725"/>
      <c r="AY231" s="3726"/>
      <c r="AZ231" s="118" t="s">
        <v>44</v>
      </c>
      <c r="BA231" s="136" t="s">
        <v>1887</v>
      </c>
      <c r="BB231" s="107"/>
      <c r="BC231" s="2079"/>
      <c r="BD231" s="1987"/>
      <c r="BE231" s="1987"/>
      <c r="BF231" s="1987"/>
      <c r="BG231" s="1987"/>
      <c r="BH231" s="1987"/>
      <c r="BI231" s="1987"/>
      <c r="BJ231" s="1987"/>
      <c r="BK231" s="1987"/>
      <c r="BL231" s="1987"/>
      <c r="BM231" s="1987"/>
      <c r="BN231" s="3725"/>
    </row>
    <row r="232" spans="1:66" ht="15.95" customHeight="1">
      <c r="A232" s="3735"/>
      <c r="B232" s="10" t="s">
        <v>1942</v>
      </c>
      <c r="C232" s="52"/>
      <c r="D232" s="2307"/>
      <c r="E232" s="2307"/>
      <c r="F232" s="167" t="str">
        <f t="shared" ref="F232:F234" si="26">IF(ISTEXT(B232),B232,IF(B232="","",IF(C232="",G232,G232-(G232*C232%))))</f>
        <v>pm</v>
      </c>
      <c r="G232" s="449" t="str">
        <f>IF(ISTEXT(B232),B232,IF(B232="","",(B232/B227)*M225))</f>
        <v>pm</v>
      </c>
      <c r="H232" s="406" t="s">
        <v>11</v>
      </c>
      <c r="I232" s="450" t="str">
        <f t="shared" si="25"/>
        <v/>
      </c>
      <c r="J232" s="20" t="s">
        <v>42</v>
      </c>
      <c r="K232" s="2307"/>
      <c r="L232" s="7"/>
      <c r="M232" s="7"/>
      <c r="N232" s="615"/>
      <c r="Q232" s="3726"/>
      <c r="R232" s="2461"/>
      <c r="S232" s="20" t="s">
        <v>61</v>
      </c>
      <c r="T232" s="2365"/>
      <c r="U232" s="2365"/>
      <c r="V232" s="29"/>
      <c r="W232" s="2365"/>
      <c r="X232" s="2365"/>
      <c r="Y232" s="18"/>
      <c r="Z232" s="173"/>
      <c r="AA232" s="173"/>
      <c r="AB232" s="2365"/>
      <c r="AC232" s="2114"/>
      <c r="AD232" s="2114"/>
      <c r="AE232" s="2120"/>
      <c r="AF232" s="3725"/>
      <c r="AG232" s="2111"/>
      <c r="AH232" s="3726"/>
      <c r="AI232" s="2007"/>
      <c r="AJ232" s="2136" t="s">
        <v>1860</v>
      </c>
      <c r="AK232" s="2136"/>
      <c r="AL232" s="2136"/>
      <c r="AM232" s="2136"/>
      <c r="AN232" s="173"/>
      <c r="AO232" s="1987"/>
      <c r="AP232" s="1987"/>
      <c r="AQ232" s="1987"/>
      <c r="AR232" s="1987"/>
      <c r="AS232" s="1987"/>
      <c r="AT232" s="1987"/>
      <c r="AU232" s="1987"/>
      <c r="AV232" s="1990"/>
      <c r="AW232" s="3725"/>
      <c r="AY232" s="3726"/>
      <c r="AZ232" s="118"/>
      <c r="BA232" s="2079"/>
      <c r="BB232" s="172" t="s">
        <v>420</v>
      </c>
      <c r="BC232" s="2079"/>
      <c r="BD232" s="1987"/>
      <c r="BE232" s="1987"/>
      <c r="BF232" s="1987"/>
      <c r="BG232" s="1987"/>
      <c r="BH232" s="1987"/>
      <c r="BI232" s="1987"/>
      <c r="BJ232" s="1987"/>
      <c r="BK232" s="1987"/>
      <c r="BL232" s="1987"/>
      <c r="BM232" s="1987"/>
      <c r="BN232" s="3725"/>
    </row>
    <row r="233" spans="1:66" ht="15.95" customHeight="1">
      <c r="A233" s="3735"/>
      <c r="B233" s="10"/>
      <c r="C233" s="52"/>
      <c r="D233" s="2307"/>
      <c r="E233" s="2307"/>
      <c r="F233" s="167" t="str">
        <f t="shared" si="26"/>
        <v/>
      </c>
      <c r="G233" s="449" t="str">
        <f>IF(ISTEXT(B233),B233,IF(B233="","",(B233/B227)*M225))</f>
        <v/>
      </c>
      <c r="H233" s="406" t="s">
        <v>11</v>
      </c>
      <c r="I233" s="450" t="str">
        <f t="shared" si="25"/>
        <v/>
      </c>
      <c r="J233" s="20" t="s">
        <v>52</v>
      </c>
      <c r="K233" s="2307"/>
      <c r="L233" s="7"/>
      <c r="M233" s="7"/>
      <c r="N233" s="615"/>
      <c r="Q233" s="3726"/>
      <c r="R233" s="2460"/>
      <c r="S233" s="20" t="s">
        <v>69</v>
      </c>
      <c r="T233" s="2365"/>
      <c r="U233" s="2365"/>
      <c r="V233" s="29"/>
      <c r="W233" s="2365"/>
      <c r="X233" s="2365"/>
      <c r="Y233" s="18"/>
      <c r="Z233" s="173"/>
      <c r="AA233" s="173"/>
      <c r="AB233" s="2365"/>
      <c r="AC233" s="2114"/>
      <c r="AD233" s="2114"/>
      <c r="AE233" s="2120"/>
      <c r="AF233" s="3725"/>
      <c r="AG233" s="2111"/>
      <c r="AH233" s="3726"/>
      <c r="AI233" s="2007"/>
      <c r="AJ233" s="2136"/>
      <c r="AK233" s="2136"/>
      <c r="AL233" s="2136"/>
      <c r="AM233" s="2136"/>
      <c r="AN233" s="173"/>
      <c r="AO233" s="1987"/>
      <c r="AP233" s="1987"/>
      <c r="AQ233" s="1987"/>
      <c r="AR233" s="1987"/>
      <c r="AS233" s="1987"/>
      <c r="AT233" s="1987"/>
      <c r="AU233" s="1987"/>
      <c r="AV233" s="1990"/>
      <c r="AW233" s="3725"/>
      <c r="AY233" s="3726"/>
      <c r="AZ233" s="118"/>
      <c r="BA233" s="2079"/>
      <c r="BB233" s="107" t="s">
        <v>1885</v>
      </c>
      <c r="BC233" s="2079"/>
      <c r="BD233" s="1987"/>
      <c r="BE233" s="1987"/>
      <c r="BF233" s="1987"/>
      <c r="BG233" s="1987"/>
      <c r="BH233" s="1987"/>
      <c r="BI233" s="1987"/>
      <c r="BJ233" s="1987"/>
      <c r="BK233" s="2191"/>
      <c r="BL233" s="2191"/>
      <c r="BM233" s="2192"/>
      <c r="BN233" s="3725"/>
    </row>
    <row r="234" spans="1:66" ht="15.95" customHeight="1">
      <c r="A234" s="3735"/>
      <c r="B234" s="245"/>
      <c r="C234" s="477"/>
      <c r="D234" s="246"/>
      <c r="E234" s="246"/>
      <c r="F234" s="2366" t="str">
        <f t="shared" si="26"/>
        <v/>
      </c>
      <c r="G234" s="2367" t="str">
        <f>IF(ISTEXT(B234),B234,IF(B234="","",(B234/B227)*M225))</f>
        <v/>
      </c>
      <c r="H234" s="407" t="s">
        <v>11</v>
      </c>
      <c r="I234" s="503" t="str">
        <f t="shared" si="25"/>
        <v/>
      </c>
      <c r="J234" s="2168" t="s">
        <v>61</v>
      </c>
      <c r="K234" s="246"/>
      <c r="L234" s="92"/>
      <c r="M234" s="92"/>
      <c r="N234" s="640"/>
      <c r="Q234" s="3726"/>
      <c r="R234" s="2460"/>
      <c r="S234" s="20" t="s">
        <v>78</v>
      </c>
      <c r="T234" s="2365"/>
      <c r="U234" s="2365"/>
      <c r="V234" s="29"/>
      <c r="W234" s="2365"/>
      <c r="X234" s="2365"/>
      <c r="Y234" s="18"/>
      <c r="Z234" s="173"/>
      <c r="AA234" s="173"/>
      <c r="AB234" s="2365"/>
      <c r="AC234" s="2114"/>
      <c r="AD234" s="2114"/>
      <c r="AE234" s="2120"/>
      <c r="AF234" s="3725"/>
      <c r="AG234" s="2111"/>
      <c r="AH234" s="3726"/>
      <c r="AI234" s="2007"/>
      <c r="AJ234" s="2136"/>
      <c r="AK234" s="2136"/>
      <c r="AL234" s="2136"/>
      <c r="AM234" s="2136"/>
      <c r="AN234" s="173"/>
      <c r="AO234" s="1987"/>
      <c r="AP234" s="1987"/>
      <c r="AQ234" s="1987"/>
      <c r="AR234" s="1987"/>
      <c r="AS234" s="1987"/>
      <c r="AT234" s="1987"/>
      <c r="AU234" s="1987"/>
      <c r="AV234" s="1990"/>
      <c r="AW234" s="3725"/>
      <c r="AY234" s="3726"/>
      <c r="AZ234" s="118"/>
      <c r="BA234" s="2079"/>
      <c r="BB234" s="107" t="s">
        <v>1888</v>
      </c>
      <c r="BC234" s="2079"/>
      <c r="BD234" s="1987"/>
      <c r="BE234" s="1987"/>
      <c r="BF234" s="1987"/>
      <c r="BG234" s="1987"/>
      <c r="BH234" s="1987"/>
      <c r="BI234" s="1987"/>
      <c r="BJ234" s="1987"/>
      <c r="BK234" s="2191"/>
      <c r="BL234" s="2191"/>
      <c r="BM234" s="2192"/>
      <c r="BN234" s="3725"/>
    </row>
    <row r="235" spans="1:66" ht="15.95" customHeight="1">
      <c r="A235" s="3735"/>
      <c r="B235" s="10"/>
      <c r="C235" s="10"/>
      <c r="D235" s="50" t="s">
        <v>960</v>
      </c>
      <c r="E235" s="2307"/>
      <c r="F235" s="167" t="str">
        <f>IF(C235&lt;=0,"",G235-(G235*C235%))</f>
        <v/>
      </c>
      <c r="G235" s="291">
        <f>SUM(G236:G240)</f>
        <v>0.39999999999999997</v>
      </c>
      <c r="H235" s="290" t="s">
        <v>11</v>
      </c>
      <c r="I235" s="448">
        <f>SUM(I236:I240)</f>
        <v>0</v>
      </c>
      <c r="J235" s="2166"/>
      <c r="K235" s="244"/>
      <c r="L235" s="7"/>
      <c r="M235" s="7"/>
      <c r="N235" s="2093"/>
      <c r="Q235" s="3726"/>
      <c r="R235" s="2460"/>
      <c r="S235" s="20" t="s">
        <v>86</v>
      </c>
      <c r="T235" s="2365"/>
      <c r="U235" s="2365"/>
      <c r="V235" s="29"/>
      <c r="W235" s="2365"/>
      <c r="X235" s="2365"/>
      <c r="Y235" s="18"/>
      <c r="Z235" s="173"/>
      <c r="AA235" s="173"/>
      <c r="AB235" s="2365"/>
      <c r="AC235" s="2114"/>
      <c r="AD235" s="2114"/>
      <c r="AE235" s="2120"/>
      <c r="AF235" s="3725"/>
      <c r="AG235" s="2111"/>
      <c r="AH235" s="3726"/>
      <c r="AI235" s="2007"/>
      <c r="AJ235" s="2136"/>
      <c r="AK235" s="2136" t="s">
        <v>421</v>
      </c>
      <c r="AL235" s="2136"/>
      <c r="AM235" s="2136"/>
      <c r="AN235" s="173"/>
      <c r="AO235" s="1987"/>
      <c r="AP235" s="1987"/>
      <c r="AQ235" s="1987"/>
      <c r="AR235" s="1987"/>
      <c r="AS235" s="1987"/>
      <c r="AT235" s="1987"/>
      <c r="AU235" s="1987"/>
      <c r="AV235" s="1990"/>
      <c r="AW235" s="3725"/>
      <c r="AY235" s="3726"/>
      <c r="AZ235" s="2137"/>
      <c r="BA235" s="2079"/>
      <c r="BC235" s="2079"/>
      <c r="BD235" s="1987"/>
      <c r="BE235" s="1987"/>
      <c r="BF235" s="1987"/>
      <c r="BG235" s="1987"/>
      <c r="BH235" s="1987"/>
      <c r="BI235" s="1987"/>
      <c r="BJ235" s="1987"/>
      <c r="BK235" s="1987"/>
      <c r="BL235" s="1987"/>
      <c r="BM235" s="1989"/>
      <c r="BN235" s="3725"/>
    </row>
    <row r="236" spans="1:66" ht="15.95" customHeight="1">
      <c r="A236" s="3735"/>
      <c r="B236" s="10">
        <v>0.04</v>
      </c>
      <c r="C236" s="52"/>
      <c r="D236" s="2307" t="s">
        <v>301</v>
      </c>
      <c r="E236" s="2307"/>
      <c r="F236" s="167">
        <f t="shared" ref="F236:F240" si="27">IF(ISTEXT(B236),B236,IF(B236="","",IF(C236="",G236,G236-(G236*C236%))))</f>
        <v>0.19999999999999998</v>
      </c>
      <c r="G236" s="449">
        <f>IF(ISTEXT(B236),B236,IF(B236="","",(B236/B227)*M225))</f>
        <v>0.19999999999999998</v>
      </c>
      <c r="H236" s="406" t="s">
        <v>11</v>
      </c>
      <c r="I236" s="450" t="str">
        <f t="shared" ref="I236:I240" si="28">IF(ISBLANK(C236),"",G236-F236)</f>
        <v/>
      </c>
      <c r="J236" s="20" t="s">
        <v>32</v>
      </c>
      <c r="K236" s="7"/>
      <c r="L236" s="7"/>
      <c r="M236" s="7"/>
      <c r="N236" s="615"/>
      <c r="Q236" s="3726"/>
      <c r="R236" s="2462"/>
      <c r="S236" s="40"/>
      <c r="T236" s="2365"/>
      <c r="U236" s="2365"/>
      <c r="V236" s="29"/>
      <c r="W236" s="2365"/>
      <c r="X236" s="2365"/>
      <c r="Y236" s="18"/>
      <c r="Z236" s="173"/>
      <c r="AA236" s="173"/>
      <c r="AB236" s="2365"/>
      <c r="AC236" s="2114"/>
      <c r="AD236" s="2114"/>
      <c r="AE236" s="2120"/>
      <c r="AF236" s="3725"/>
      <c r="AG236" s="2111"/>
      <c r="AH236" s="3726"/>
      <c r="AI236" s="2007"/>
      <c r="AJ236" s="2136"/>
      <c r="AK236" s="2136" t="s">
        <v>422</v>
      </c>
      <c r="AL236" s="2136"/>
      <c r="AM236" s="2136"/>
      <c r="AN236" s="173"/>
      <c r="AO236" s="1987"/>
      <c r="AP236" s="1987"/>
      <c r="AQ236" s="1987"/>
      <c r="AR236" s="1987"/>
      <c r="AS236" s="1987"/>
      <c r="AT236" s="199"/>
      <c r="AU236" s="199"/>
      <c r="AV236" s="229"/>
      <c r="AW236" s="3725"/>
      <c r="AY236" s="3726"/>
      <c r="AZ236" s="131" t="s">
        <v>54</v>
      </c>
      <c r="BA236" s="136" t="s">
        <v>1889</v>
      </c>
      <c r="BB236" s="107"/>
      <c r="BC236" s="2079"/>
      <c r="BD236" s="1987"/>
      <c r="BE236" s="1987"/>
      <c r="BF236" s="1987"/>
      <c r="BG236" s="1987"/>
      <c r="BH236" s="1987"/>
      <c r="BI236" s="1987"/>
      <c r="BJ236" s="1987"/>
      <c r="BK236" s="1987"/>
      <c r="BL236" s="1987"/>
      <c r="BM236" s="1989"/>
      <c r="BN236" s="3725"/>
    </row>
    <row r="237" spans="1:66" ht="15.95" customHeight="1">
      <c r="A237" s="3735"/>
      <c r="B237" s="10">
        <v>0.04</v>
      </c>
      <c r="C237" s="52"/>
      <c r="D237" s="2307" t="s">
        <v>302</v>
      </c>
      <c r="E237" s="13"/>
      <c r="F237" s="167">
        <f t="shared" si="27"/>
        <v>0.19999999999999998</v>
      </c>
      <c r="G237" s="449">
        <f>IF(ISTEXT(B237),B237,IF(B237="","",(B237/B227)*M225))</f>
        <v>0.19999999999999998</v>
      </c>
      <c r="H237" s="406" t="s">
        <v>11</v>
      </c>
      <c r="I237" s="450" t="str">
        <f t="shared" si="28"/>
        <v/>
      </c>
      <c r="J237" s="20" t="s">
        <v>42</v>
      </c>
      <c r="K237" s="422"/>
      <c r="L237" s="7"/>
      <c r="M237" s="7"/>
      <c r="N237" s="615"/>
      <c r="Q237" s="3726"/>
      <c r="R237" s="2462"/>
      <c r="S237" s="31" t="s">
        <v>303</v>
      </c>
      <c r="T237" s="2365"/>
      <c r="U237" s="2365"/>
      <c r="V237" s="29"/>
      <c r="W237" s="2365"/>
      <c r="X237" s="2365"/>
      <c r="Y237" s="18"/>
      <c r="Z237" s="173"/>
      <c r="AA237" s="173"/>
      <c r="AB237" s="2365"/>
      <c r="AC237" s="2114"/>
      <c r="AD237" s="2114"/>
      <c r="AE237" s="2120"/>
      <c r="AF237" s="3725"/>
      <c r="AG237" s="2111"/>
      <c r="AH237" s="3726"/>
      <c r="AI237" s="2007"/>
      <c r="AJ237" s="2136"/>
      <c r="AK237" s="2136"/>
      <c r="AL237" s="2136"/>
      <c r="AM237" s="2136"/>
      <c r="AN237" s="173"/>
      <c r="AO237" s="1987"/>
      <c r="AP237" s="1987"/>
      <c r="AQ237" s="1987"/>
      <c r="AR237" s="1987"/>
      <c r="AS237" s="1987"/>
      <c r="AT237" s="199"/>
      <c r="AU237" s="199"/>
      <c r="AV237" s="229"/>
      <c r="AW237" s="3725"/>
      <c r="AY237" s="3726"/>
      <c r="AZ237" s="131"/>
      <c r="BA237" s="52">
        <v>20</v>
      </c>
      <c r="BB237" s="107"/>
      <c r="BC237" s="2079"/>
      <c r="BD237" s="1987"/>
      <c r="BE237" s="1987"/>
      <c r="BF237" s="1987"/>
      <c r="BG237" s="1987"/>
      <c r="BH237" s="1987"/>
      <c r="BI237" s="1987"/>
      <c r="BJ237" s="1987"/>
      <c r="BK237" s="1987"/>
      <c r="BL237" s="1987"/>
      <c r="BM237" s="1989"/>
      <c r="BN237" s="3725"/>
    </row>
    <row r="238" spans="1:66" ht="15.95" customHeight="1">
      <c r="A238" s="3735"/>
      <c r="B238" s="10"/>
      <c r="C238" s="52"/>
      <c r="D238" s="2307"/>
      <c r="E238" s="13"/>
      <c r="F238" s="167" t="str">
        <f t="shared" si="27"/>
        <v/>
      </c>
      <c r="G238" s="449" t="str">
        <f>IF(ISTEXT(B238),B238,IF(B238="","",(B238/B227)*M225))</f>
        <v/>
      </c>
      <c r="H238" s="406" t="s">
        <v>11</v>
      </c>
      <c r="I238" s="450" t="str">
        <f t="shared" si="28"/>
        <v/>
      </c>
      <c r="J238" s="20" t="s">
        <v>52</v>
      </c>
      <c r="K238" s="422"/>
      <c r="L238" s="7"/>
      <c r="M238" s="7"/>
      <c r="N238" s="615"/>
      <c r="Q238" s="3726"/>
      <c r="R238" s="2461"/>
      <c r="S238" s="21" t="s">
        <v>32</v>
      </c>
      <c r="T238" s="2365" t="s">
        <v>944</v>
      </c>
      <c r="U238" s="2365"/>
      <c r="V238" s="29"/>
      <c r="W238" s="2365"/>
      <c r="X238" s="2365"/>
      <c r="Y238" s="18"/>
      <c r="Z238" s="173"/>
      <c r="AA238" s="173"/>
      <c r="AB238" s="2365"/>
      <c r="AC238" s="2114"/>
      <c r="AD238" s="2114"/>
      <c r="AE238" s="2120"/>
      <c r="AF238" s="3725"/>
      <c r="AG238" s="2111"/>
      <c r="AH238" s="3726"/>
      <c r="AI238" s="2007"/>
      <c r="AJ238" s="2136"/>
      <c r="AK238" s="2136"/>
      <c r="AL238" s="2136"/>
      <c r="AM238" s="2136"/>
      <c r="AN238" s="173"/>
      <c r="AO238" s="1987"/>
      <c r="AP238" s="1987"/>
      <c r="AQ238" s="1987"/>
      <c r="AR238" s="1987"/>
      <c r="AS238" s="1987"/>
      <c r="AT238" s="199"/>
      <c r="AU238" s="199"/>
      <c r="AV238" s="229"/>
      <c r="AW238" s="3725"/>
      <c r="AY238" s="3726"/>
      <c r="AZ238" s="2137"/>
      <c r="BA238" s="2079"/>
      <c r="BB238" s="107"/>
      <c r="BC238" s="2079"/>
      <c r="BD238" s="1987"/>
      <c r="BE238" s="1987"/>
      <c r="BF238" s="1987"/>
      <c r="BG238" s="1987"/>
      <c r="BH238" s="1987"/>
      <c r="BI238" s="1987"/>
      <c r="BJ238" s="1987"/>
      <c r="BK238" s="1987"/>
      <c r="BL238" s="1987"/>
      <c r="BM238" s="1989"/>
      <c r="BN238" s="3725"/>
    </row>
    <row r="239" spans="1:66" ht="15.95" customHeight="1">
      <c r="A239" s="3735"/>
      <c r="B239" s="10"/>
      <c r="C239" s="52"/>
      <c r="D239" s="2307"/>
      <c r="E239" s="13"/>
      <c r="F239" s="167" t="str">
        <f t="shared" si="27"/>
        <v/>
      </c>
      <c r="G239" s="449" t="str">
        <f>IF(ISTEXT(B239),B239,IF(B239="","",(B239/B227)*M225))</f>
        <v/>
      </c>
      <c r="H239" s="406" t="s">
        <v>11</v>
      </c>
      <c r="I239" s="450" t="str">
        <f t="shared" si="28"/>
        <v/>
      </c>
      <c r="J239" s="20" t="s">
        <v>61</v>
      </c>
      <c r="K239" s="422"/>
      <c r="L239" s="7"/>
      <c r="M239" s="7"/>
      <c r="N239" s="615"/>
      <c r="Q239" s="3726"/>
      <c r="R239" s="2461"/>
      <c r="S239" s="21" t="s">
        <v>42</v>
      </c>
      <c r="T239" s="2365" t="s">
        <v>945</v>
      </c>
      <c r="U239" s="2365"/>
      <c r="V239" s="29"/>
      <c r="W239" s="2365"/>
      <c r="X239" s="2365"/>
      <c r="Y239" s="18"/>
      <c r="Z239" s="173"/>
      <c r="AA239" s="173"/>
      <c r="AB239" s="2365"/>
      <c r="AC239" s="2114"/>
      <c r="AD239" s="2114"/>
      <c r="AE239" s="2120"/>
      <c r="AF239" s="3725"/>
      <c r="AG239" s="2111"/>
      <c r="AH239" s="3726"/>
      <c r="AI239" s="2007"/>
      <c r="AJ239" s="2136"/>
      <c r="AK239" s="2136"/>
      <c r="AL239" s="2136"/>
      <c r="AM239" s="2136"/>
      <c r="AN239" s="173"/>
      <c r="AO239" s="1987"/>
      <c r="AP239" s="1987"/>
      <c r="AQ239" s="1987"/>
      <c r="AR239" s="1987"/>
      <c r="AS239" s="1987"/>
      <c r="AT239" s="199"/>
      <c r="AU239" s="199"/>
      <c r="AV239" s="229"/>
      <c r="AW239" s="3725"/>
      <c r="AY239" s="3726"/>
      <c r="AZ239" s="439" t="s">
        <v>63</v>
      </c>
      <c r="BA239" s="136" t="s">
        <v>1890</v>
      </c>
      <c r="BB239" s="107"/>
      <c r="BC239" s="2079"/>
      <c r="BD239" s="1987"/>
      <c r="BE239" s="1987"/>
      <c r="BF239" s="1987"/>
      <c r="BG239" s="1987"/>
      <c r="BH239" s="1987"/>
      <c r="BI239" s="1987"/>
      <c r="BJ239" s="1987"/>
      <c r="BK239" s="1987"/>
      <c r="BL239" s="1987"/>
      <c r="BM239" s="1989"/>
      <c r="BN239" s="3725"/>
    </row>
    <row r="240" spans="1:66" ht="15.95" customHeight="1">
      <c r="A240" s="3735"/>
      <c r="B240" s="10"/>
      <c r="C240" s="52"/>
      <c r="D240" s="2307"/>
      <c r="E240" s="13"/>
      <c r="F240" s="167" t="str">
        <f t="shared" si="27"/>
        <v/>
      </c>
      <c r="G240" s="449" t="str">
        <f>IF(ISTEXT(B240),B240,IF(B240="","",(B240/B227)*M225))</f>
        <v/>
      </c>
      <c r="H240" s="406" t="s">
        <v>11</v>
      </c>
      <c r="I240" s="450" t="str">
        <f t="shared" si="28"/>
        <v/>
      </c>
      <c r="J240" s="20" t="s">
        <v>69</v>
      </c>
      <c r="K240" s="422"/>
      <c r="L240" s="7"/>
      <c r="M240" s="7"/>
      <c r="N240" s="615"/>
      <c r="Q240" s="3726"/>
      <c r="R240" s="2461"/>
      <c r="S240" s="21" t="s">
        <v>52</v>
      </c>
      <c r="T240" s="2365"/>
      <c r="U240" s="2365"/>
      <c r="V240" s="29"/>
      <c r="W240" s="2365"/>
      <c r="X240" s="2365"/>
      <c r="Y240" s="18"/>
      <c r="Z240" s="173"/>
      <c r="AA240" s="173"/>
      <c r="AB240" s="2365"/>
      <c r="AC240" s="2114"/>
      <c r="AD240" s="2114"/>
      <c r="AE240" s="2120"/>
      <c r="AF240" s="3725"/>
      <c r="AG240" s="2111"/>
      <c r="AH240" s="3726"/>
      <c r="AI240" s="2007"/>
      <c r="AJ240" s="2136"/>
      <c r="AK240" s="2136" t="s">
        <v>423</v>
      </c>
      <c r="AL240" s="2136"/>
      <c r="AM240" s="2136"/>
      <c r="AN240" s="173"/>
      <c r="AO240" s="1987"/>
      <c r="AP240" s="1987"/>
      <c r="AQ240" s="1987"/>
      <c r="AR240" s="1987"/>
      <c r="AS240" s="1987"/>
      <c r="AT240" s="199"/>
      <c r="AU240" s="199"/>
      <c r="AV240" s="229"/>
      <c r="AW240" s="3725"/>
      <c r="AY240" s="3726"/>
      <c r="AZ240" s="2137"/>
      <c r="BA240" s="2079"/>
      <c r="BB240" s="2079"/>
      <c r="BC240" s="2079"/>
      <c r="BD240" s="2142"/>
      <c r="BE240" s="2142"/>
      <c r="BF240" s="1987"/>
      <c r="BG240" s="1987"/>
      <c r="BH240" s="1987"/>
      <c r="BI240" s="1987"/>
      <c r="BJ240" s="1987"/>
      <c r="BK240" s="1987"/>
      <c r="BL240" s="1987"/>
      <c r="BM240" s="1989"/>
      <c r="BN240" s="3725"/>
    </row>
    <row r="241" spans="1:66" ht="15.95" customHeight="1">
      <c r="A241" s="3735"/>
      <c r="B241" s="427"/>
      <c r="C241" s="590"/>
      <c r="D241" s="580"/>
      <c r="E241" s="580"/>
      <c r="F241" s="625"/>
      <c r="G241" s="265"/>
      <c r="H241" s="641"/>
      <c r="I241" s="626"/>
      <c r="J241" s="2167"/>
      <c r="K241" s="428"/>
      <c r="L241" s="474"/>
      <c r="M241" s="474"/>
      <c r="N241" s="633"/>
      <c r="Q241" s="3726"/>
      <c r="R241" s="2461"/>
      <c r="S241" s="21" t="s">
        <v>61</v>
      </c>
      <c r="T241" s="2365"/>
      <c r="U241" s="2365"/>
      <c r="V241" s="29"/>
      <c r="W241" s="2365"/>
      <c r="X241" s="2365"/>
      <c r="Y241" s="18"/>
      <c r="Z241" s="173"/>
      <c r="AA241" s="173"/>
      <c r="AB241" s="173"/>
      <c r="AC241" s="2114"/>
      <c r="AD241" s="2114"/>
      <c r="AE241" s="2120"/>
      <c r="AF241" s="3725"/>
      <c r="AG241" s="2111"/>
      <c r="AH241" s="3726"/>
      <c r="AI241" s="2007"/>
      <c r="AJ241" s="2136"/>
      <c r="AK241" s="2136" t="s">
        <v>424</v>
      </c>
      <c r="AL241" s="2136"/>
      <c r="AM241" s="2136"/>
      <c r="AN241" s="173"/>
      <c r="AO241" s="1987"/>
      <c r="AP241" s="1987"/>
      <c r="AQ241" s="1987"/>
      <c r="AR241" s="1987"/>
      <c r="AS241" s="1987"/>
      <c r="AT241" s="1987"/>
      <c r="AU241" s="1987"/>
      <c r="AV241" s="1990"/>
      <c r="AW241" s="3725"/>
      <c r="AY241" s="3726"/>
      <c r="AZ241" s="440" t="s">
        <v>71</v>
      </c>
      <c r="BA241" s="136" t="s">
        <v>1891</v>
      </c>
      <c r="BB241" s="107"/>
      <c r="BC241" s="2079"/>
      <c r="BD241" s="1987"/>
      <c r="BE241" s="1987"/>
      <c r="BF241" s="1987"/>
      <c r="BG241" s="1987"/>
      <c r="BH241" s="1987"/>
      <c r="BI241" s="28" t="s">
        <v>294</v>
      </c>
      <c r="BJ241" s="135">
        <f>M225</f>
        <v>75</v>
      </c>
      <c r="BK241" s="128" t="str">
        <f>N225</f>
        <v>Kg brut</v>
      </c>
      <c r="BL241" s="173"/>
      <c r="BM241" s="1989"/>
      <c r="BN241" s="3725"/>
    </row>
    <row r="242" spans="1:66" ht="15.95" customHeight="1">
      <c r="A242" s="3735"/>
      <c r="B242" s="10"/>
      <c r="C242" s="40"/>
      <c r="D242" s="50" t="s">
        <v>312</v>
      </c>
      <c r="E242" s="129"/>
      <c r="F242" s="160" t="str">
        <f>IF(C242&lt;=0,"",G242-(G242*C242%))</f>
        <v/>
      </c>
      <c r="G242" s="291">
        <f>SUM(G243:G252)</f>
        <v>1.5</v>
      </c>
      <c r="H242" s="290" t="s">
        <v>11</v>
      </c>
      <c r="I242" s="448">
        <f>SUM(I243:I252)</f>
        <v>0.30000000000000004</v>
      </c>
      <c r="J242" s="2166"/>
      <c r="K242" s="244"/>
      <c r="L242" s="7"/>
      <c r="M242" s="7"/>
      <c r="N242" s="615"/>
      <c r="Q242" s="3726"/>
      <c r="R242" s="2461"/>
      <c r="S242" s="46"/>
      <c r="T242" s="2365"/>
      <c r="U242" s="2365"/>
      <c r="V242" s="29"/>
      <c r="W242" s="2365"/>
      <c r="X242" s="2365"/>
      <c r="Y242" s="18"/>
      <c r="Z242" s="173"/>
      <c r="AA242" s="173"/>
      <c r="AB242" s="173"/>
      <c r="AC242" s="2114"/>
      <c r="AD242" s="2114"/>
      <c r="AE242" s="2120"/>
      <c r="AF242" s="3725"/>
      <c r="AG242" s="2111"/>
      <c r="AH242" s="3726"/>
      <c r="AI242" s="2007"/>
      <c r="AJ242" s="2136"/>
      <c r="AK242" s="2139" t="s">
        <v>425</v>
      </c>
      <c r="AL242" s="2136"/>
      <c r="AM242" s="2136"/>
      <c r="AN242" s="173"/>
      <c r="AO242" s="1987"/>
      <c r="AP242" s="1987"/>
      <c r="AQ242" s="1987"/>
      <c r="AR242" s="1987"/>
      <c r="AS242" s="1987"/>
      <c r="AT242" s="199"/>
      <c r="AU242" s="199"/>
      <c r="AV242" s="229"/>
      <c r="AW242" s="3725"/>
      <c r="AY242" s="3726"/>
      <c r="AZ242" s="2121"/>
      <c r="BC242" s="2079"/>
      <c r="BD242" s="2142"/>
      <c r="BE242" s="2142"/>
      <c r="BF242" s="1987"/>
      <c r="BG242" s="1987"/>
      <c r="BH242" s="1987"/>
      <c r="BI242" s="2079"/>
      <c r="BJ242" s="2079"/>
      <c r="BK242" s="2079"/>
      <c r="BL242" s="2079"/>
      <c r="BM242" s="1989"/>
      <c r="BN242" s="3725"/>
    </row>
    <row r="243" spans="1:66" ht="15.95" customHeight="1" thickBot="1">
      <c r="A243" s="3735"/>
      <c r="B243" s="10">
        <v>0.15</v>
      </c>
      <c r="C243" s="52">
        <v>20</v>
      </c>
      <c r="D243" s="2307" t="s">
        <v>305</v>
      </c>
      <c r="E243" s="2307"/>
      <c r="F243" s="167">
        <f t="shared" ref="F243" si="29">IF(ISTEXT(B243),B243,IF(B243="","",IF(C243="",G243,G243-(G243*C243%))))</f>
        <v>0.6</v>
      </c>
      <c r="G243" s="449">
        <f>IF(ISTEXT(B243),B243,IF(B243="","",(B243/B227)*M225))</f>
        <v>0.75</v>
      </c>
      <c r="H243" s="406" t="s">
        <v>11</v>
      </c>
      <c r="I243" s="450">
        <f t="shared" ref="I243:I253" si="30">IF(ISBLANK(C243),"",G243-F243)</f>
        <v>0.15000000000000002</v>
      </c>
      <c r="J243" s="20" t="s">
        <v>32</v>
      </c>
      <c r="K243" s="2307"/>
      <c r="L243" s="2307"/>
      <c r="M243" s="2307"/>
      <c r="N243" s="627"/>
      <c r="Q243" s="3726"/>
      <c r="R243" s="2460"/>
      <c r="S243" s="49" t="s">
        <v>309</v>
      </c>
      <c r="T243" s="2365"/>
      <c r="U243" s="2365"/>
      <c r="V243" s="29"/>
      <c r="W243" s="2365"/>
      <c r="X243" s="2365"/>
      <c r="Y243" s="18"/>
      <c r="Z243" s="173"/>
      <c r="AA243" s="173"/>
      <c r="AB243" s="173"/>
      <c r="AC243" s="2123"/>
      <c r="AD243" s="2123"/>
      <c r="AE243" s="2148"/>
      <c r="AF243" s="3725"/>
      <c r="AG243" s="2111"/>
      <c r="AH243" s="3726"/>
      <c r="AI243" s="2007"/>
      <c r="AJ243" s="2136"/>
      <c r="AK243" s="2136" t="s">
        <v>427</v>
      </c>
      <c r="AL243" s="2136"/>
      <c r="AM243" s="2136"/>
      <c r="AN243" s="173"/>
      <c r="AO243" s="1987"/>
      <c r="AP243" s="1987"/>
      <c r="AQ243" s="1987"/>
      <c r="AR243" s="173"/>
      <c r="AS243" s="1987"/>
      <c r="AT243" s="199"/>
      <c r="AU243" s="199"/>
      <c r="AV243" s="229"/>
      <c r="AW243" s="3725"/>
      <c r="AY243" s="3726"/>
      <c r="AZ243" s="2187" t="s">
        <v>78</v>
      </c>
      <c r="BA243" s="437" t="s">
        <v>1894</v>
      </c>
      <c r="BB243" s="1988"/>
      <c r="BC243" s="2079"/>
      <c r="BD243" s="173"/>
      <c r="BE243" s="173"/>
      <c r="BF243" s="173"/>
      <c r="BG243" s="173"/>
      <c r="BH243" s="173"/>
      <c r="BI243" s="173"/>
      <c r="BJ243" s="173"/>
      <c r="BK243" s="173"/>
      <c r="BL243" s="173"/>
      <c r="BM243" s="2147"/>
      <c r="BN243" s="3725"/>
    </row>
    <row r="244" spans="1:66" ht="15.95" customHeight="1" thickBot="1">
      <c r="A244" s="3735"/>
      <c r="B244" s="10"/>
      <c r="C244" s="52"/>
      <c r="D244" s="2307"/>
      <c r="E244" s="2307"/>
      <c r="F244" s="167" t="str">
        <f t="shared" ref="F244:F252" si="31">IF(ISTEXT(B244),B244,IF(B244="","",IF(C244="",G244,G244-(G244*C244%))))</f>
        <v/>
      </c>
      <c r="G244" s="449" t="str">
        <f>IF(ISTEXT(B244),B244,IF(B244="","",(B244/B227)*M225))</f>
        <v/>
      </c>
      <c r="H244" s="406" t="s">
        <v>11</v>
      </c>
      <c r="I244" s="450" t="str">
        <f t="shared" si="30"/>
        <v/>
      </c>
      <c r="J244" s="20" t="s">
        <v>42</v>
      </c>
      <c r="K244" s="2307"/>
      <c r="L244" s="2307"/>
      <c r="M244" s="2307"/>
      <c r="N244" s="627"/>
      <c r="Q244" s="3726"/>
      <c r="R244" s="2457"/>
      <c r="S244" s="46" t="s">
        <v>32</v>
      </c>
      <c r="T244" s="2365" t="s">
        <v>946</v>
      </c>
      <c r="U244" s="2365"/>
      <c r="V244" s="29"/>
      <c r="W244" s="2365"/>
      <c r="X244" s="2365"/>
      <c r="Y244" s="18"/>
      <c r="Z244" s="173"/>
      <c r="AA244" s="173"/>
      <c r="AB244" s="173"/>
      <c r="AC244" s="2123"/>
      <c r="AD244" s="2123"/>
      <c r="AE244" s="2148"/>
      <c r="AF244" s="3725"/>
      <c r="AG244" s="2111"/>
      <c r="AH244" s="3726"/>
      <c r="AI244" s="2007"/>
      <c r="AJ244" s="2136"/>
      <c r="AK244" s="2139" t="s">
        <v>428</v>
      </c>
      <c r="AL244" s="2136"/>
      <c r="AM244" s="2136"/>
      <c r="AN244" s="173"/>
      <c r="AO244" s="173"/>
      <c r="AP244" s="173"/>
      <c r="AQ244" s="173"/>
      <c r="AR244" s="173"/>
      <c r="AS244" s="1987"/>
      <c r="AT244" s="199"/>
      <c r="AU244" s="199"/>
      <c r="AV244" s="229"/>
      <c r="AW244" s="3725"/>
      <c r="AY244" s="3726"/>
      <c r="AZ244" s="441">
        <v>1.0999999999999999</v>
      </c>
      <c r="BA244" s="408" t="s">
        <v>1892</v>
      </c>
      <c r="BB244" s="409"/>
      <c r="BC244" s="2079"/>
      <c r="BD244" s="173"/>
      <c r="BE244" s="173"/>
      <c r="BF244" s="173"/>
      <c r="BG244" s="173"/>
      <c r="BH244" s="173"/>
      <c r="BI244" s="173"/>
      <c r="BJ244" s="173"/>
      <c r="BK244" s="173"/>
      <c r="BL244" s="173"/>
      <c r="BM244" s="2147"/>
      <c r="BN244" s="3725"/>
    </row>
    <row r="245" spans="1:66" ht="15.95" customHeight="1">
      <c r="A245" s="3735"/>
      <c r="B245" s="10">
        <v>0.15</v>
      </c>
      <c r="C245" s="52">
        <v>20</v>
      </c>
      <c r="D245" s="2307" t="s">
        <v>305</v>
      </c>
      <c r="E245" s="2307"/>
      <c r="F245" s="167">
        <f t="shared" si="31"/>
        <v>0.6</v>
      </c>
      <c r="G245" s="449">
        <f>IF(ISTEXT(B245),B245,IF(B245="","",(B245/B227)*M225))</f>
        <v>0.75</v>
      </c>
      <c r="H245" s="406" t="s">
        <v>11</v>
      </c>
      <c r="I245" s="450">
        <f t="shared" si="30"/>
        <v>0.15000000000000002</v>
      </c>
      <c r="J245" s="20" t="s">
        <v>52</v>
      </c>
      <c r="K245" s="2307"/>
      <c r="L245" s="2307"/>
      <c r="M245" s="2307"/>
      <c r="N245" s="627"/>
      <c r="Q245" s="3726"/>
      <c r="R245" s="2460"/>
      <c r="S245" s="46" t="s">
        <v>42</v>
      </c>
      <c r="T245" s="2365" t="s">
        <v>203</v>
      </c>
      <c r="U245" s="2365"/>
      <c r="V245" s="29"/>
      <c r="W245" s="2365"/>
      <c r="X245" s="2365"/>
      <c r="Y245" s="18"/>
      <c r="Z245" s="173"/>
      <c r="AA245" s="173"/>
      <c r="AB245" s="173"/>
      <c r="AC245" s="2123"/>
      <c r="AD245" s="2123"/>
      <c r="AE245" s="2148"/>
      <c r="AF245" s="3725"/>
      <c r="AG245" s="2111"/>
      <c r="AH245" s="3726"/>
      <c r="AI245" s="2122"/>
      <c r="AJ245" s="2045"/>
      <c r="AK245" s="2133"/>
      <c r="AL245" s="2133"/>
      <c r="AM245" s="2134"/>
      <c r="AN245" s="2045"/>
      <c r="AO245" s="2045"/>
      <c r="AP245" s="2045"/>
      <c r="AQ245" s="2045"/>
      <c r="AR245" s="2045"/>
      <c r="AS245" s="2045"/>
      <c r="AT245" s="2045"/>
      <c r="AU245" s="2045"/>
      <c r="AV245" s="2045"/>
      <c r="AW245" s="3725"/>
      <c r="AY245" s="3726"/>
      <c r="AZ245" s="118"/>
      <c r="BA245" s="137"/>
      <c r="BB245" s="107"/>
      <c r="BC245" s="2079"/>
      <c r="BD245" s="173"/>
      <c r="BE245" s="173"/>
      <c r="BF245" s="173"/>
      <c r="BG245" s="173"/>
      <c r="BH245" s="173"/>
      <c r="BI245" s="173"/>
      <c r="BJ245" s="173"/>
      <c r="BK245" s="173"/>
      <c r="BL245" s="173"/>
      <c r="BM245" s="2147"/>
      <c r="BN245" s="3725"/>
    </row>
    <row r="246" spans="1:66" ht="15.95" customHeight="1">
      <c r="A246" s="3735"/>
      <c r="B246" s="10"/>
      <c r="C246" s="52"/>
      <c r="D246" s="2307"/>
      <c r="E246" s="2307"/>
      <c r="F246" s="167" t="str">
        <f t="shared" si="31"/>
        <v/>
      </c>
      <c r="G246" s="449" t="str">
        <f>IF(ISTEXT(B246),B246,IF(B246="","",(B246/B227)*M225))</f>
        <v/>
      </c>
      <c r="H246" s="406" t="s">
        <v>11</v>
      </c>
      <c r="I246" s="450" t="str">
        <f t="shared" si="30"/>
        <v/>
      </c>
      <c r="J246" s="20" t="s">
        <v>61</v>
      </c>
      <c r="K246" s="2307"/>
      <c r="L246" s="2307"/>
      <c r="M246" s="2307"/>
      <c r="N246" s="627"/>
      <c r="Q246" s="3726"/>
      <c r="R246" s="2460"/>
      <c r="S246" s="46" t="s">
        <v>52</v>
      </c>
      <c r="T246" s="2365"/>
      <c r="U246" s="2365"/>
      <c r="V246" s="29"/>
      <c r="W246" s="2365"/>
      <c r="X246" s="2365"/>
      <c r="Y246" s="18"/>
      <c r="Z246" s="173"/>
      <c r="AA246" s="173"/>
      <c r="AB246" s="173"/>
      <c r="AC246" s="2123"/>
      <c r="AD246" s="2123"/>
      <c r="AE246" s="2148"/>
      <c r="AF246" s="3725"/>
      <c r="AG246" s="2111"/>
      <c r="AH246" s="3726"/>
      <c r="AI246" s="3468" t="s">
        <v>923</v>
      </c>
      <c r="AJ246" s="3469"/>
      <c r="AK246" s="3450" t="s">
        <v>734</v>
      </c>
      <c r="AL246" s="3451"/>
      <c r="AM246" s="3451"/>
      <c r="AN246" s="3452"/>
      <c r="AO246" s="3448" t="s">
        <v>920</v>
      </c>
      <c r="AP246" s="3449"/>
      <c r="AQ246" s="3449"/>
      <c r="AR246" s="3449"/>
      <c r="AS246" s="3446" t="s">
        <v>922</v>
      </c>
      <c r="AT246" s="3447"/>
      <c r="AU246" s="3447"/>
      <c r="AV246" s="231" t="s">
        <v>919</v>
      </c>
      <c r="AW246" s="3725"/>
      <c r="AY246" s="3726"/>
      <c r="AZ246" s="2121"/>
      <c r="BD246" s="173"/>
      <c r="BE246" s="173"/>
      <c r="BF246" s="173"/>
      <c r="BG246" s="173"/>
      <c r="BH246" s="173"/>
      <c r="BI246" s="173"/>
      <c r="BJ246" s="173"/>
      <c r="BK246" s="173"/>
      <c r="BL246" s="173"/>
      <c r="BM246" s="2147"/>
      <c r="BN246" s="3725"/>
    </row>
    <row r="247" spans="1:66" ht="15.95" customHeight="1">
      <c r="A247" s="3735"/>
      <c r="B247" s="10"/>
      <c r="C247" s="52"/>
      <c r="D247" s="2307"/>
      <c r="E247" s="2307"/>
      <c r="F247" s="167" t="str">
        <f t="shared" si="31"/>
        <v/>
      </c>
      <c r="G247" s="449" t="str">
        <f>IF(ISTEXT(B247),B247,IF(B247="","",(B247/B227)*M225))</f>
        <v/>
      </c>
      <c r="H247" s="406" t="s">
        <v>11</v>
      </c>
      <c r="I247" s="450" t="str">
        <f t="shared" si="30"/>
        <v/>
      </c>
      <c r="J247" s="20" t="s">
        <v>69</v>
      </c>
      <c r="K247" s="2307"/>
      <c r="L247" s="2307"/>
      <c r="M247" s="2307"/>
      <c r="N247" s="627"/>
      <c r="Q247" s="3726"/>
      <c r="R247" s="2460"/>
      <c r="S247" s="46" t="s">
        <v>61</v>
      </c>
      <c r="T247" s="2365" t="s">
        <v>239</v>
      </c>
      <c r="U247" s="2365"/>
      <c r="V247" s="29"/>
      <c r="W247" s="2365"/>
      <c r="X247" s="2365"/>
      <c r="Y247" s="18"/>
      <c r="Z247" s="173"/>
      <c r="AA247" s="173"/>
      <c r="AB247" s="173"/>
      <c r="AC247" s="2123"/>
      <c r="AD247" s="2123"/>
      <c r="AE247" s="2148"/>
      <c r="AF247" s="3725"/>
      <c r="AG247" s="2111"/>
      <c r="AH247" s="3726"/>
      <c r="AI247" s="3459" t="s">
        <v>716</v>
      </c>
      <c r="AJ247" s="3460"/>
      <c r="AK247" s="189" t="s">
        <v>735</v>
      </c>
      <c r="AL247" s="185" t="s">
        <v>736</v>
      </c>
      <c r="AM247" s="185" t="s">
        <v>737</v>
      </c>
      <c r="AN247" s="190" t="s">
        <v>738</v>
      </c>
      <c r="AO247" s="3453" t="s">
        <v>921</v>
      </c>
      <c r="AP247" s="3454"/>
      <c r="AQ247" s="3454"/>
      <c r="AR247" s="3455"/>
      <c r="AS247" s="202"/>
      <c r="AT247" s="203">
        <v>2</v>
      </c>
      <c r="AU247" s="201" t="s">
        <v>10</v>
      </c>
      <c r="AV247" s="232">
        <f>AT247</f>
        <v>2</v>
      </c>
      <c r="AW247" s="3725"/>
      <c r="AY247" s="3726"/>
      <c r="AZ247" s="2137"/>
      <c r="BA247" s="2079"/>
      <c r="BB247" s="2079"/>
      <c r="BC247" s="2079"/>
      <c r="BD247" s="173"/>
      <c r="BE247" s="173"/>
      <c r="BF247" s="173"/>
      <c r="BG247" s="173"/>
      <c r="BH247" s="173"/>
      <c r="BI247" s="173"/>
      <c r="BJ247" s="173"/>
      <c r="BK247" s="173"/>
      <c r="BL247" s="173"/>
      <c r="BM247" s="2147"/>
      <c r="BN247" s="3725"/>
    </row>
    <row r="248" spans="1:66" ht="15.95" customHeight="1">
      <c r="A248" s="3735"/>
      <c r="B248" s="10"/>
      <c r="C248" s="52"/>
      <c r="D248" s="2307"/>
      <c r="E248" s="2307"/>
      <c r="F248" s="167" t="str">
        <f t="shared" si="31"/>
        <v/>
      </c>
      <c r="G248" s="449" t="str">
        <f>IF(ISTEXT(B248),B248,IF(B248="","",(B248/B227)*M225))</f>
        <v/>
      </c>
      <c r="H248" s="406" t="s">
        <v>11</v>
      </c>
      <c r="I248" s="450" t="str">
        <f t="shared" si="30"/>
        <v/>
      </c>
      <c r="J248" s="20" t="s">
        <v>78</v>
      </c>
      <c r="K248" s="2307"/>
      <c r="L248" s="2307"/>
      <c r="M248" s="2307"/>
      <c r="N248" s="627"/>
      <c r="Q248" s="3726"/>
      <c r="R248" s="2460"/>
      <c r="S248" s="46" t="s">
        <v>69</v>
      </c>
      <c r="T248" s="2365" t="s">
        <v>131</v>
      </c>
      <c r="U248" s="2365"/>
      <c r="V248" s="29"/>
      <c r="W248" s="2365"/>
      <c r="X248" s="2365"/>
      <c r="Y248" s="18"/>
      <c r="Z248" s="173"/>
      <c r="AA248" s="173"/>
      <c r="AB248" s="173"/>
      <c r="AC248" s="2123"/>
      <c r="AD248" s="2123"/>
      <c r="AE248" s="2148"/>
      <c r="AF248" s="3725"/>
      <c r="AG248" s="2111"/>
      <c r="AH248" s="3726"/>
      <c r="AI248" s="3459" t="s">
        <v>715</v>
      </c>
      <c r="AJ248" s="3460"/>
      <c r="AK248" s="186" t="s">
        <v>739</v>
      </c>
      <c r="AL248" s="187" t="s">
        <v>740</v>
      </c>
      <c r="AM248" s="187" t="s">
        <v>741</v>
      </c>
      <c r="AN248" s="188" t="s">
        <v>742</v>
      </c>
      <c r="AO248" s="209" t="s">
        <v>918</v>
      </c>
      <c r="AP248" s="210" t="s">
        <v>446</v>
      </c>
      <c r="AQ248" s="211" t="s">
        <v>441</v>
      </c>
      <c r="AR248" s="212" t="s">
        <v>445</v>
      </c>
      <c r="AS248" s="202"/>
      <c r="AT248" s="2140">
        <f>AT247*10</f>
        <v>20</v>
      </c>
      <c r="AU248" s="2141" t="s">
        <v>429</v>
      </c>
      <c r="AV248" s="233">
        <f>AT247/10</f>
        <v>0.2</v>
      </c>
      <c r="AW248" s="3725"/>
      <c r="AY248" s="3726"/>
      <c r="AZ248" s="2137"/>
      <c r="BA248" s="173"/>
      <c r="BB248" s="173"/>
      <c r="BC248" s="173"/>
      <c r="BD248" s="173"/>
      <c r="BE248" s="173"/>
      <c r="BF248" s="173"/>
      <c r="BG248" s="173"/>
      <c r="BH248" s="173"/>
      <c r="BI248" s="173"/>
      <c r="BJ248" s="173"/>
      <c r="BK248" s="173"/>
      <c r="BL248" s="173"/>
      <c r="BM248" s="2147"/>
      <c r="BN248" s="3725"/>
    </row>
    <row r="249" spans="1:66" ht="15.95" customHeight="1">
      <c r="A249" s="3735"/>
      <c r="B249" s="10"/>
      <c r="C249" s="52"/>
      <c r="D249" s="2307"/>
      <c r="E249" s="2307"/>
      <c r="F249" s="167" t="str">
        <f t="shared" si="31"/>
        <v/>
      </c>
      <c r="G249" s="449" t="str">
        <f>IF(ISTEXT(B249),B249,IF(B249="","",(B249/B227)*M225))</f>
        <v/>
      </c>
      <c r="H249" s="406" t="s">
        <v>11</v>
      </c>
      <c r="I249" s="450" t="str">
        <f t="shared" si="30"/>
        <v/>
      </c>
      <c r="J249" s="20" t="s">
        <v>86</v>
      </c>
      <c r="K249" s="2307"/>
      <c r="L249" s="2307"/>
      <c r="M249" s="2307"/>
      <c r="N249" s="627"/>
      <c r="Q249" s="3726"/>
      <c r="R249" s="2137"/>
      <c r="S249" s="173"/>
      <c r="T249" s="173"/>
      <c r="U249" s="173"/>
      <c r="V249" s="173"/>
      <c r="W249" s="173"/>
      <c r="X249" s="173"/>
      <c r="Y249" s="173"/>
      <c r="Z249" s="173"/>
      <c r="AA249" s="173"/>
      <c r="AB249" s="173"/>
      <c r="AC249" s="2123"/>
      <c r="AD249" s="2123"/>
      <c r="AE249" s="2148"/>
      <c r="AF249" s="3725"/>
      <c r="AG249" s="2111"/>
      <c r="AH249" s="3726"/>
      <c r="AI249" s="3459" t="s">
        <v>768</v>
      </c>
      <c r="AJ249" s="3460"/>
      <c r="AK249" s="186" t="s">
        <v>743</v>
      </c>
      <c r="AL249" s="187" t="s">
        <v>744</v>
      </c>
      <c r="AM249" s="187" t="s">
        <v>745</v>
      </c>
      <c r="AN249" s="188" t="s">
        <v>746</v>
      </c>
      <c r="AO249" s="196" t="s">
        <v>729</v>
      </c>
      <c r="AP249" s="207">
        <v>10</v>
      </c>
      <c r="AQ249" s="208">
        <v>0.05</v>
      </c>
      <c r="AR249" s="197">
        <f>AQ249*AP249</f>
        <v>0.5</v>
      </c>
      <c r="AS249" s="2143"/>
      <c r="AT249" s="2140">
        <f>AT248*10</f>
        <v>200</v>
      </c>
      <c r="AU249" s="2141" t="s">
        <v>430</v>
      </c>
      <c r="AV249" s="233">
        <f>AV248/10</f>
        <v>0.02</v>
      </c>
      <c r="AW249" s="3725"/>
      <c r="AY249" s="3726"/>
      <c r="AZ249" s="2121"/>
      <c r="BC249" s="173"/>
      <c r="BD249" s="173"/>
      <c r="BE249" s="173"/>
      <c r="BF249" s="173"/>
      <c r="BG249" s="173"/>
      <c r="BH249" s="173"/>
      <c r="BI249" s="173"/>
      <c r="BJ249" s="173"/>
      <c r="BK249" s="173"/>
      <c r="BL249" s="173"/>
      <c r="BM249" s="2147"/>
      <c r="BN249" s="3725"/>
    </row>
    <row r="250" spans="1:66" ht="15.95" customHeight="1">
      <c r="A250" s="3735"/>
      <c r="B250" s="10"/>
      <c r="C250" s="52"/>
      <c r="D250" s="2307"/>
      <c r="E250" s="2307"/>
      <c r="F250" s="167" t="str">
        <f t="shared" si="31"/>
        <v/>
      </c>
      <c r="G250" s="449" t="str">
        <f>IF(ISTEXT(B250),B250,IF(B250="","",(B250/B227)*M225))</f>
        <v/>
      </c>
      <c r="H250" s="406" t="s">
        <v>11</v>
      </c>
      <c r="I250" s="450" t="str">
        <f t="shared" si="30"/>
        <v/>
      </c>
      <c r="J250" s="20" t="s">
        <v>96</v>
      </c>
      <c r="K250" s="2307"/>
      <c r="L250" s="2307"/>
      <c r="M250" s="2307"/>
      <c r="N250" s="627"/>
      <c r="Q250" s="3726"/>
      <c r="R250" s="2137"/>
      <c r="S250" s="173"/>
      <c r="T250" s="173"/>
      <c r="U250" s="173"/>
      <c r="V250" s="173"/>
      <c r="W250" s="173"/>
      <c r="X250" s="173"/>
      <c r="Y250" s="173"/>
      <c r="Z250" s="173"/>
      <c r="AA250" s="173"/>
      <c r="AB250" s="173"/>
      <c r="AC250" s="2123"/>
      <c r="AD250" s="2123"/>
      <c r="AE250" s="2148"/>
      <c r="AF250" s="3725"/>
      <c r="AG250" s="2111"/>
      <c r="AH250" s="3726"/>
      <c r="AI250" s="3459" t="s">
        <v>725</v>
      </c>
      <c r="AJ250" s="3460"/>
      <c r="AK250" s="186" t="s">
        <v>747</v>
      </c>
      <c r="AL250" s="187" t="s">
        <v>748</v>
      </c>
      <c r="AM250" s="187" t="s">
        <v>749</v>
      </c>
      <c r="AN250" s="188" t="s">
        <v>750</v>
      </c>
      <c r="AO250" s="196" t="s">
        <v>730</v>
      </c>
      <c r="AP250" s="207">
        <v>10</v>
      </c>
      <c r="AQ250" s="208">
        <v>0.02</v>
      </c>
      <c r="AR250" s="197">
        <f t="shared" ref="AR250:AR253" si="32">AQ250*AP250</f>
        <v>0.2</v>
      </c>
      <c r="AS250" s="2144"/>
      <c r="AT250" s="2145">
        <f>AT249*10</f>
        <v>2000</v>
      </c>
      <c r="AU250" s="2146" t="s">
        <v>431</v>
      </c>
      <c r="AV250" s="234">
        <f>AV249/10</f>
        <v>2E-3</v>
      </c>
      <c r="AW250" s="3725"/>
      <c r="AY250" s="3726"/>
      <c r="AZ250" s="2121"/>
      <c r="BD250" s="173"/>
      <c r="BE250" s="173"/>
      <c r="BF250" s="173"/>
      <c r="BG250" s="173"/>
      <c r="BH250" s="173"/>
      <c r="BI250" s="173"/>
      <c r="BJ250" s="173"/>
      <c r="BK250" s="173"/>
      <c r="BL250" s="173"/>
      <c r="BM250" s="2147"/>
      <c r="BN250" s="3725"/>
    </row>
    <row r="251" spans="1:66" ht="15.95" customHeight="1">
      <c r="A251" s="3735"/>
      <c r="B251" s="10"/>
      <c r="C251" s="52"/>
      <c r="D251" s="2307"/>
      <c r="E251" s="2307"/>
      <c r="F251" s="167" t="str">
        <f t="shared" si="31"/>
        <v/>
      </c>
      <c r="G251" s="449" t="str">
        <f>IF(ISTEXT(B251),B251,IF(B251="","",(B251/B227)*M225))</f>
        <v/>
      </c>
      <c r="H251" s="406" t="s">
        <v>11</v>
      </c>
      <c r="I251" s="450" t="str">
        <f t="shared" si="30"/>
        <v/>
      </c>
      <c r="J251" s="20" t="s">
        <v>166</v>
      </c>
      <c r="K251" s="2307"/>
      <c r="L251" s="2307"/>
      <c r="M251" s="2307"/>
      <c r="N251" s="627"/>
      <c r="Q251" s="3726"/>
      <c r="R251" s="2137"/>
      <c r="S251" s="173"/>
      <c r="T251" s="173"/>
      <c r="U251" s="173"/>
      <c r="V251" s="173"/>
      <c r="W251" s="173"/>
      <c r="X251" s="173"/>
      <c r="Y251" s="173"/>
      <c r="Z251" s="173"/>
      <c r="AA251" s="173"/>
      <c r="AB251" s="173"/>
      <c r="AC251" s="2123"/>
      <c r="AD251" s="2123"/>
      <c r="AE251" s="2148"/>
      <c r="AF251" s="3725"/>
      <c r="AG251" s="2111"/>
      <c r="AH251" s="3726"/>
      <c r="AI251" s="3459" t="s">
        <v>726</v>
      </c>
      <c r="AJ251" s="3460"/>
      <c r="AK251" s="186" t="s">
        <v>751</v>
      </c>
      <c r="AL251" s="187" t="s">
        <v>752</v>
      </c>
      <c r="AM251" s="187" t="s">
        <v>753</v>
      </c>
      <c r="AN251" s="188" t="s">
        <v>754</v>
      </c>
      <c r="AO251" s="196" t="s">
        <v>731</v>
      </c>
      <c r="AP251" s="207">
        <v>10</v>
      </c>
      <c r="AQ251" s="208">
        <v>0.03</v>
      </c>
      <c r="AR251" s="197">
        <f t="shared" si="32"/>
        <v>0.3</v>
      </c>
      <c r="AS251" s="3456" t="s">
        <v>738</v>
      </c>
      <c r="AT251" s="3457"/>
      <c r="AU251" s="3457"/>
      <c r="AV251" s="3458"/>
      <c r="AW251" s="3725"/>
      <c r="AY251" s="3726"/>
      <c r="AZ251" s="2137"/>
      <c r="BA251" s="173"/>
      <c r="BB251" s="173"/>
      <c r="BC251" s="173"/>
      <c r="BD251" s="173"/>
      <c r="BE251" s="173"/>
      <c r="BF251" s="173"/>
      <c r="BG251" s="173"/>
      <c r="BH251" s="173"/>
      <c r="BI251" s="173"/>
      <c r="BJ251" s="173"/>
      <c r="BK251" s="173"/>
      <c r="BL251" s="173"/>
      <c r="BM251" s="2147"/>
      <c r="BN251" s="3725"/>
    </row>
    <row r="252" spans="1:66" ht="15.95" customHeight="1">
      <c r="A252" s="3735"/>
      <c r="B252" s="245"/>
      <c r="C252" s="477"/>
      <c r="D252" s="246"/>
      <c r="E252" s="246"/>
      <c r="F252" s="2366" t="str">
        <f t="shared" si="31"/>
        <v/>
      </c>
      <c r="G252" s="2367" t="str">
        <f>IF(ISTEXT(B252),B252,IF(B252="","",(B252/B227)*M225))</f>
        <v/>
      </c>
      <c r="H252" s="407" t="s">
        <v>11</v>
      </c>
      <c r="I252" s="503" t="str">
        <f t="shared" si="30"/>
        <v/>
      </c>
      <c r="J252" s="2168" t="s">
        <v>174</v>
      </c>
      <c r="K252" s="246"/>
      <c r="L252" s="246"/>
      <c r="M252" s="246"/>
      <c r="N252" s="648"/>
      <c r="Q252" s="3726"/>
      <c r="R252" s="2137"/>
      <c r="S252" s="173"/>
      <c r="T252" s="173"/>
      <c r="U252" s="173"/>
      <c r="V252" s="173"/>
      <c r="W252" s="173"/>
      <c r="X252" s="173"/>
      <c r="Y252" s="173"/>
      <c r="Z252" s="173"/>
      <c r="AA252" s="173"/>
      <c r="AB252" s="173"/>
      <c r="AC252" s="2123"/>
      <c r="AD252" s="2123"/>
      <c r="AE252" s="2148"/>
      <c r="AF252" s="3725"/>
      <c r="AH252" s="3726"/>
      <c r="AI252" s="3459" t="s">
        <v>727</v>
      </c>
      <c r="AJ252" s="3460"/>
      <c r="AK252" s="2122"/>
      <c r="AL252" s="173"/>
      <c r="AM252" s="173"/>
      <c r="AN252" s="198"/>
      <c r="AO252" s="196" t="s">
        <v>733</v>
      </c>
      <c r="AP252" s="207">
        <v>12</v>
      </c>
      <c r="AQ252" s="208">
        <v>0.05</v>
      </c>
      <c r="AR252" s="197">
        <f t="shared" si="32"/>
        <v>0.60000000000000009</v>
      </c>
      <c r="AS252" s="2122"/>
      <c r="AT252" s="184" t="s">
        <v>717</v>
      </c>
      <c r="AU252" s="173"/>
      <c r="AV252" s="198" t="s">
        <v>721</v>
      </c>
      <c r="AW252" s="3725"/>
      <c r="AY252" s="3726"/>
      <c r="AZ252" s="2137"/>
      <c r="BA252" s="173"/>
      <c r="BB252" s="173"/>
      <c r="BC252" s="173"/>
      <c r="BD252" s="173"/>
      <c r="BE252" s="173"/>
      <c r="BF252" s="173"/>
      <c r="BG252" s="173"/>
      <c r="BH252" s="173"/>
      <c r="BI252" s="173"/>
      <c r="BJ252" s="173"/>
      <c r="BK252" s="173"/>
      <c r="BL252" s="173"/>
      <c r="BM252" s="2147"/>
      <c r="BN252" s="3725"/>
    </row>
    <row r="253" spans="1:66" ht="15.95" customHeight="1">
      <c r="A253" s="3735"/>
      <c r="B253" s="10"/>
      <c r="C253" s="2307"/>
      <c r="D253" s="2307"/>
      <c r="E253" s="2307"/>
      <c r="F253" s="167"/>
      <c r="G253" s="86"/>
      <c r="H253" s="166"/>
      <c r="I253" s="450" t="str">
        <f t="shared" si="30"/>
        <v/>
      </c>
      <c r="J253" s="2165"/>
      <c r="K253" s="2307"/>
      <c r="L253" s="2307"/>
      <c r="M253" s="2307"/>
      <c r="N253" s="2308"/>
      <c r="Q253" s="3726"/>
      <c r="R253" s="2137"/>
      <c r="S253" s="173"/>
      <c r="T253" s="173"/>
      <c r="U253" s="173"/>
      <c r="V253" s="173"/>
      <c r="W253" s="173"/>
      <c r="X253" s="173"/>
      <c r="Y253" s="173"/>
      <c r="Z253" s="173"/>
      <c r="AA253" s="173"/>
      <c r="AB253" s="173"/>
      <c r="AC253" s="2123"/>
      <c r="AD253" s="2123"/>
      <c r="AE253" s="2148"/>
      <c r="AF253" s="3725"/>
      <c r="AH253" s="3726"/>
      <c r="AI253" s="2310"/>
      <c r="AJ253" s="2311"/>
      <c r="AK253" s="2122"/>
      <c r="AL253" s="173"/>
      <c r="AM253" s="173"/>
      <c r="AN253" s="198"/>
      <c r="AO253" s="196" t="s">
        <v>732</v>
      </c>
      <c r="AP253" s="207">
        <v>10</v>
      </c>
      <c r="AQ253" s="208">
        <v>8.0000000000000002E-3</v>
      </c>
      <c r="AR253" s="197">
        <f t="shared" si="32"/>
        <v>0.08</v>
      </c>
      <c r="AS253" s="2122"/>
      <c r="AT253" s="184" t="s">
        <v>718</v>
      </c>
      <c r="AU253" s="173"/>
      <c r="AV253" s="198" t="s">
        <v>722</v>
      </c>
      <c r="AW253" s="3725"/>
      <c r="AY253" s="3726"/>
      <c r="AZ253" s="2137"/>
      <c r="BA253" s="173"/>
      <c r="BB253" s="173"/>
      <c r="BC253" s="173"/>
      <c r="BD253" s="173"/>
      <c r="BE253" s="173"/>
      <c r="BF253" s="173"/>
      <c r="BG253" s="173"/>
      <c r="BH253" s="173"/>
      <c r="BI253" s="173"/>
      <c r="BJ253" s="173"/>
      <c r="BK253" s="173"/>
      <c r="BL253" s="173"/>
      <c r="BM253" s="2147"/>
      <c r="BN253" s="3725"/>
    </row>
    <row r="254" spans="1:66" ht="15.95" customHeight="1">
      <c r="A254" s="3735"/>
      <c r="B254" s="10"/>
      <c r="C254" s="10"/>
      <c r="D254" s="50" t="s">
        <v>348</v>
      </c>
      <c r="E254" s="129"/>
      <c r="F254" s="160" t="str">
        <f>IF(C254&lt;=0,"",G254-(G254*C254%))</f>
        <v/>
      </c>
      <c r="G254" s="291">
        <f>SUM(G255:G260)</f>
        <v>0</v>
      </c>
      <c r="H254" s="290" t="s">
        <v>11</v>
      </c>
      <c r="I254" s="448">
        <f>SUM(I255:I260)</f>
        <v>0</v>
      </c>
      <c r="J254" s="2166"/>
      <c r="K254" s="2307"/>
      <c r="L254" s="7"/>
      <c r="M254" s="7"/>
      <c r="N254" s="627"/>
      <c r="Q254" s="3726"/>
      <c r="R254" s="2137"/>
      <c r="S254" s="173"/>
      <c r="T254" s="173"/>
      <c r="U254" s="173"/>
      <c r="V254" s="173"/>
      <c r="W254" s="173"/>
      <c r="X254" s="173"/>
      <c r="Y254" s="173"/>
      <c r="Z254" s="173"/>
      <c r="AA254" s="173"/>
      <c r="AB254" s="173"/>
      <c r="AC254" s="2123"/>
      <c r="AD254" s="2123"/>
      <c r="AE254" s="2148"/>
      <c r="AF254" s="3725"/>
      <c r="AH254" s="3726"/>
      <c r="AI254" s="2310"/>
      <c r="AJ254" s="2311"/>
      <c r="AK254" s="2122"/>
      <c r="AL254" s="173"/>
      <c r="AM254" s="173"/>
      <c r="AN254" s="198"/>
      <c r="AO254" s="196"/>
      <c r="AP254" s="207"/>
      <c r="AQ254" s="208"/>
      <c r="AR254" s="197"/>
      <c r="AS254" s="2122"/>
      <c r="AT254" s="184" t="s">
        <v>719</v>
      </c>
      <c r="AU254" s="173"/>
      <c r="AV254" s="198" t="s">
        <v>723</v>
      </c>
      <c r="AW254" s="3725"/>
      <c r="AY254" s="3726"/>
      <c r="AZ254" s="2137"/>
      <c r="BA254" s="173"/>
      <c r="BB254" s="173"/>
      <c r="BC254" s="173"/>
      <c r="BG254" s="173"/>
      <c r="BH254" s="173"/>
      <c r="BI254" s="173"/>
      <c r="BJ254" s="173"/>
      <c r="BK254" s="173"/>
      <c r="BL254" s="173"/>
      <c r="BM254" s="2147"/>
      <c r="BN254" s="3725"/>
    </row>
    <row r="255" spans="1:66" ht="15.95" customHeight="1">
      <c r="A255" s="3735"/>
      <c r="B255" s="10"/>
      <c r="C255" s="52"/>
      <c r="D255" s="45"/>
      <c r="E255" s="2307"/>
      <c r="F255" s="167" t="str">
        <f t="shared" ref="F255" si="33">IF(ISTEXT(B255),B255,IF(B255="","",IF(C255="",G255,G255-(G255*C255%))))</f>
        <v/>
      </c>
      <c r="G255" s="449" t="str">
        <f>IF(ISTEXT(B255),B255,IF(B255="","",(B255/B227)*M225))</f>
        <v/>
      </c>
      <c r="H255" s="406" t="s">
        <v>11</v>
      </c>
      <c r="I255" s="450" t="str">
        <f t="shared" ref="I255:I260" si="34">IF(ISBLANK(C255),"",G255-F255)</f>
        <v/>
      </c>
      <c r="J255" s="20" t="s">
        <v>32</v>
      </c>
      <c r="K255" s="2307"/>
      <c r="L255" s="2307"/>
      <c r="M255" s="2307"/>
      <c r="N255" s="627"/>
      <c r="Q255" s="3726"/>
      <c r="R255" s="2137"/>
      <c r="S255" s="173"/>
      <c r="T255" s="173"/>
      <c r="U255" s="173"/>
      <c r="V255" s="173"/>
      <c r="W255" s="173"/>
      <c r="X255" s="173"/>
      <c r="Y255" s="173"/>
      <c r="Z255" s="173"/>
      <c r="AA255" s="173"/>
      <c r="AB255" s="173"/>
      <c r="AC255" s="2123"/>
      <c r="AD255" s="2123"/>
      <c r="AE255" s="2148"/>
      <c r="AF255" s="3725"/>
      <c r="AH255" s="3726"/>
      <c r="AI255" s="2310"/>
      <c r="AJ255" s="2311"/>
      <c r="AK255" s="2122"/>
      <c r="AL255" s="173"/>
      <c r="AM255" s="173"/>
      <c r="AN255" s="198"/>
      <c r="AO255" s="196"/>
      <c r="AP255" s="207"/>
      <c r="AQ255" s="208"/>
      <c r="AR255" s="197"/>
      <c r="AS255" s="2122"/>
      <c r="AT255" s="184" t="s">
        <v>720</v>
      </c>
      <c r="AU255" s="173"/>
      <c r="AV255" s="198" t="s">
        <v>724</v>
      </c>
      <c r="AW255" s="3725"/>
      <c r="AY255" s="3726"/>
      <c r="AZ255" s="2137"/>
      <c r="BA255" s="173"/>
      <c r="BB255" s="173"/>
      <c r="BC255" s="173"/>
      <c r="BG255" s="173"/>
      <c r="BH255" s="173"/>
      <c r="BI255" s="173"/>
      <c r="BJ255" s="173"/>
      <c r="BK255" s="173"/>
      <c r="BL255" s="173"/>
      <c r="BM255" s="2147"/>
      <c r="BN255" s="3725"/>
    </row>
    <row r="256" spans="1:66" ht="15.95" customHeight="1">
      <c r="A256" s="3735"/>
      <c r="B256" s="10"/>
      <c r="C256" s="52"/>
      <c r="D256" s="2307"/>
      <c r="E256" s="2307"/>
      <c r="F256" s="167" t="str">
        <f t="shared" ref="F256:F261" si="35">IF(ISTEXT(B256),B256,IF(B256="","",IF(C256="",G256,G256-(G256*C256%))))</f>
        <v/>
      </c>
      <c r="G256" s="449" t="str">
        <f>IF(ISTEXT(B256),B256,IF(B256="","",(B256/B227)*M225))</f>
        <v/>
      </c>
      <c r="H256" s="406" t="s">
        <v>11</v>
      </c>
      <c r="I256" s="450" t="str">
        <f t="shared" si="34"/>
        <v/>
      </c>
      <c r="J256" s="20" t="s">
        <v>42</v>
      </c>
      <c r="K256" s="2307"/>
      <c r="L256" s="2307"/>
      <c r="M256" s="2307"/>
      <c r="N256" s="627"/>
      <c r="Q256" s="3726"/>
      <c r="R256" s="2137"/>
      <c r="S256" s="173"/>
      <c r="T256" s="173"/>
      <c r="U256" s="173"/>
      <c r="V256" s="173"/>
      <c r="W256" s="173"/>
      <c r="X256" s="173"/>
      <c r="Y256" s="173"/>
      <c r="Z256" s="173"/>
      <c r="AA256" s="173"/>
      <c r="AB256" s="173"/>
      <c r="AC256" s="2123"/>
      <c r="AD256" s="2123"/>
      <c r="AE256" s="2148"/>
      <c r="AF256" s="3725"/>
      <c r="AH256" s="3726"/>
      <c r="AI256" s="2310"/>
      <c r="AJ256" s="2311"/>
      <c r="AK256" s="2122"/>
      <c r="AL256" s="173"/>
      <c r="AM256" s="173"/>
      <c r="AN256" s="198"/>
      <c r="AO256" s="196"/>
      <c r="AP256" s="207"/>
      <c r="AQ256" s="208"/>
      <c r="AR256" s="197"/>
      <c r="AS256" s="2122"/>
      <c r="AT256" s="173"/>
      <c r="AU256" s="173"/>
      <c r="AV256" s="198"/>
      <c r="AW256" s="3725"/>
      <c r="AY256" s="3726"/>
      <c r="AZ256" s="2137"/>
      <c r="BA256" s="173"/>
      <c r="BB256" s="173"/>
      <c r="BC256" s="173"/>
      <c r="BD256" s="173"/>
      <c r="BE256" s="173"/>
      <c r="BF256" s="173"/>
      <c r="BG256" s="173"/>
      <c r="BH256" s="173"/>
      <c r="BI256" s="173"/>
      <c r="BJ256" s="173"/>
      <c r="BK256" s="173"/>
      <c r="BL256" s="173"/>
      <c r="BM256" s="2147"/>
      <c r="BN256" s="3725"/>
    </row>
    <row r="257" spans="1:66" ht="15.95" customHeight="1">
      <c r="A257" s="3735"/>
      <c r="B257" s="10"/>
      <c r="C257" s="52"/>
      <c r="D257" s="2307"/>
      <c r="E257" s="2307"/>
      <c r="F257" s="167" t="str">
        <f t="shared" si="35"/>
        <v/>
      </c>
      <c r="G257" s="449" t="str">
        <f>IF(ISTEXT(B257),B257,IF(B257="","",(B257/B227)*M225))</f>
        <v/>
      </c>
      <c r="H257" s="406" t="s">
        <v>11</v>
      </c>
      <c r="I257" s="450" t="str">
        <f t="shared" si="34"/>
        <v/>
      </c>
      <c r="J257" s="20" t="s">
        <v>52</v>
      </c>
      <c r="K257" s="2307"/>
      <c r="L257" s="2307"/>
      <c r="M257" s="2307"/>
      <c r="N257" s="627"/>
      <c r="Q257" s="3726"/>
      <c r="R257" s="2137"/>
      <c r="S257" s="173"/>
      <c r="T257" s="173"/>
      <c r="U257" s="173"/>
      <c r="V257" s="173"/>
      <c r="W257" s="173"/>
      <c r="X257" s="173"/>
      <c r="Y257" s="173"/>
      <c r="Z257" s="173"/>
      <c r="AA257" s="173"/>
      <c r="AB257" s="173"/>
      <c r="AC257" s="2123"/>
      <c r="AD257" s="2123"/>
      <c r="AE257" s="2148"/>
      <c r="AF257" s="3725"/>
      <c r="AH257" s="3726"/>
      <c r="AI257" s="2310"/>
      <c r="AJ257" s="2311"/>
      <c r="AK257" s="2122"/>
      <c r="AL257" s="173"/>
      <c r="AM257" s="173"/>
      <c r="AN257" s="198"/>
      <c r="AO257" s="196"/>
      <c r="AP257" s="207"/>
      <c r="AQ257" s="208"/>
      <c r="AR257" s="197"/>
      <c r="AS257" s="2122"/>
      <c r="AT257" s="173"/>
      <c r="AU257" s="173"/>
      <c r="AV257" s="198"/>
      <c r="AW257" s="3725"/>
      <c r="AY257" s="3726"/>
      <c r="AZ257" s="2137"/>
      <c r="BA257" s="173"/>
      <c r="BB257" s="173"/>
      <c r="BC257" s="173"/>
      <c r="BD257" s="173"/>
      <c r="BE257" s="173"/>
      <c r="BF257" s="173"/>
      <c r="BG257" s="173"/>
      <c r="BH257" s="173"/>
      <c r="BI257" s="173"/>
      <c r="BJ257" s="173"/>
      <c r="BK257" s="173"/>
      <c r="BL257" s="173"/>
      <c r="BM257" s="2147"/>
      <c r="BN257" s="3725"/>
    </row>
    <row r="258" spans="1:66" ht="15.95" customHeight="1">
      <c r="A258" s="3735"/>
      <c r="B258" s="10"/>
      <c r="C258" s="52"/>
      <c r="D258" s="2307"/>
      <c r="E258" s="2307"/>
      <c r="F258" s="167" t="str">
        <f t="shared" si="35"/>
        <v/>
      </c>
      <c r="G258" s="449" t="str">
        <f>IF(ISTEXT(B258),B258,IF(B258="","",(B258/B227)*M225))</f>
        <v/>
      </c>
      <c r="H258" s="406" t="s">
        <v>11</v>
      </c>
      <c r="I258" s="450" t="str">
        <f t="shared" si="34"/>
        <v/>
      </c>
      <c r="J258" s="20" t="s">
        <v>61</v>
      </c>
      <c r="K258" s="2307"/>
      <c r="L258" s="2307"/>
      <c r="M258" s="2307"/>
      <c r="N258" s="627"/>
      <c r="Q258" s="3726"/>
      <c r="R258" s="2137"/>
      <c r="S258" s="173"/>
      <c r="T258" s="173"/>
      <c r="U258" s="173"/>
      <c r="V258" s="173"/>
      <c r="W258" s="173"/>
      <c r="X258" s="173"/>
      <c r="Y258" s="173"/>
      <c r="Z258" s="173"/>
      <c r="AA258" s="173"/>
      <c r="AB258" s="173"/>
      <c r="AC258" s="2123"/>
      <c r="AD258" s="2123"/>
      <c r="AE258" s="2148"/>
      <c r="AF258" s="3725"/>
      <c r="AH258" s="3726"/>
      <c r="AI258" s="2310"/>
      <c r="AJ258" s="2311"/>
      <c r="AK258" s="2122"/>
      <c r="AL258" s="173"/>
      <c r="AM258" s="173"/>
      <c r="AN258" s="198"/>
      <c r="AO258" s="196"/>
      <c r="AP258" s="207"/>
      <c r="AQ258" s="208"/>
      <c r="AR258" s="197"/>
      <c r="AS258" s="2122"/>
      <c r="AT258" s="173"/>
      <c r="AU258" s="173"/>
      <c r="AV258" s="198"/>
      <c r="AW258" s="3725"/>
      <c r="AY258" s="3726"/>
      <c r="AZ258" s="2137"/>
      <c r="BA258" s="173"/>
      <c r="BB258" s="173"/>
      <c r="BC258" s="173"/>
      <c r="BD258" s="173"/>
      <c r="BE258" s="173"/>
      <c r="BF258" s="173"/>
      <c r="BG258" s="173"/>
      <c r="BH258" s="173"/>
      <c r="BI258" s="173"/>
      <c r="BJ258" s="173"/>
      <c r="BK258" s="173"/>
      <c r="BL258" s="173"/>
      <c r="BM258" s="2147"/>
      <c r="BN258" s="3725"/>
    </row>
    <row r="259" spans="1:66" ht="15.95" customHeight="1">
      <c r="A259" s="3735"/>
      <c r="B259" s="10"/>
      <c r="C259" s="52"/>
      <c r="D259" s="2307"/>
      <c r="E259" s="2307"/>
      <c r="F259" s="167" t="str">
        <f t="shared" si="35"/>
        <v/>
      </c>
      <c r="G259" s="449" t="str">
        <f>IF(ISTEXT(B259),B259,IF(B259="","",(B259/B227)*M225))</f>
        <v/>
      </c>
      <c r="H259" s="406" t="s">
        <v>11</v>
      </c>
      <c r="I259" s="450" t="str">
        <f t="shared" si="34"/>
        <v/>
      </c>
      <c r="J259" s="20" t="s">
        <v>69</v>
      </c>
      <c r="K259" s="2307"/>
      <c r="L259" s="2307"/>
      <c r="M259" s="2307"/>
      <c r="N259" s="627"/>
      <c r="Q259" s="3726"/>
      <c r="R259" s="2137"/>
      <c r="S259" s="173"/>
      <c r="T259" s="173"/>
      <c r="U259" s="173"/>
      <c r="V259" s="173"/>
      <c r="W259" s="173"/>
      <c r="X259" s="173"/>
      <c r="Y259" s="173"/>
      <c r="Z259" s="173"/>
      <c r="AA259" s="173"/>
      <c r="AB259" s="173"/>
      <c r="AC259" s="2123"/>
      <c r="AD259" s="2123"/>
      <c r="AE259" s="2148"/>
      <c r="AF259" s="3725"/>
      <c r="AH259" s="3726"/>
      <c r="AI259" s="2310"/>
      <c r="AJ259" s="2311"/>
      <c r="AK259" s="2122"/>
      <c r="AL259" s="173"/>
      <c r="AM259" s="173"/>
      <c r="AN259" s="198"/>
      <c r="AO259" s="196"/>
      <c r="AP259" s="207"/>
      <c r="AQ259" s="208"/>
      <c r="AR259" s="197"/>
      <c r="AS259" s="2122"/>
      <c r="AT259" s="173"/>
      <c r="AU259" s="173"/>
      <c r="AV259" s="198"/>
      <c r="AW259" s="3725"/>
      <c r="AY259" s="3726"/>
      <c r="AZ259" s="2137"/>
      <c r="BA259" s="173"/>
      <c r="BB259" s="173"/>
      <c r="BC259" s="173"/>
      <c r="BD259" s="173"/>
      <c r="BE259" s="173"/>
      <c r="BF259" s="173"/>
      <c r="BG259" s="173"/>
      <c r="BH259" s="173"/>
      <c r="BI259" s="173"/>
      <c r="BJ259" s="173"/>
      <c r="BK259" s="173"/>
      <c r="BL259" s="173"/>
      <c r="BM259" s="2147"/>
      <c r="BN259" s="3725"/>
    </row>
    <row r="260" spans="1:66" ht="15.95" customHeight="1">
      <c r="A260" s="3735"/>
      <c r="B260" s="10"/>
      <c r="C260" s="52"/>
      <c r="D260" s="2307"/>
      <c r="E260" s="2307"/>
      <c r="F260" s="167" t="str">
        <f t="shared" si="35"/>
        <v/>
      </c>
      <c r="G260" s="449" t="str">
        <f>IF(ISTEXT(B260),B260,IF(B260="","",(B260/B227)*M225))</f>
        <v/>
      </c>
      <c r="H260" s="406" t="s">
        <v>11</v>
      </c>
      <c r="I260" s="450" t="str">
        <f t="shared" si="34"/>
        <v/>
      </c>
      <c r="J260" s="20" t="s">
        <v>78</v>
      </c>
      <c r="K260" s="2307"/>
      <c r="L260" s="2307"/>
      <c r="M260" s="2307"/>
      <c r="N260" s="627"/>
      <c r="Q260" s="3726"/>
      <c r="R260" s="2137"/>
      <c r="S260" s="173"/>
      <c r="T260" s="173"/>
      <c r="U260" s="173"/>
      <c r="V260" s="173"/>
      <c r="W260" s="173"/>
      <c r="X260" s="173"/>
      <c r="Y260" s="173"/>
      <c r="Z260" s="173"/>
      <c r="AA260" s="173"/>
      <c r="AB260" s="173"/>
      <c r="AC260" s="2123"/>
      <c r="AD260" s="2123"/>
      <c r="AE260" s="2148"/>
      <c r="AF260" s="3725"/>
      <c r="AH260" s="3726"/>
      <c r="AI260" s="2310"/>
      <c r="AJ260" s="2311"/>
      <c r="AK260" s="2122"/>
      <c r="AL260" s="173"/>
      <c r="AM260" s="173"/>
      <c r="AN260" s="198"/>
      <c r="AO260" s="196"/>
      <c r="AP260" s="207"/>
      <c r="AQ260" s="208"/>
      <c r="AR260" s="197"/>
      <c r="AS260" s="2122"/>
      <c r="AT260" s="173"/>
      <c r="AU260" s="173"/>
      <c r="AV260" s="198"/>
      <c r="AW260" s="3725"/>
      <c r="AY260" s="3726"/>
      <c r="AZ260" s="2137"/>
      <c r="BA260" s="3724" t="s">
        <v>712</v>
      </c>
      <c r="BB260" s="3724"/>
      <c r="BC260" s="3724"/>
      <c r="BD260" s="173"/>
      <c r="BE260" s="173"/>
      <c r="BF260" s="173"/>
      <c r="BG260" s="173"/>
      <c r="BH260" s="173"/>
      <c r="BI260" s="173"/>
      <c r="BJ260" s="173"/>
      <c r="BK260" s="173"/>
      <c r="BL260" s="173"/>
      <c r="BM260" s="2147"/>
      <c r="BN260" s="3725"/>
    </row>
    <row r="261" spans="1:66" ht="15.95" customHeight="1" thickBot="1">
      <c r="A261" s="3736"/>
      <c r="B261" s="2152"/>
      <c r="C261" s="2153"/>
      <c r="D261" s="2153"/>
      <c r="E261" s="2153"/>
      <c r="F261" s="2368" t="str">
        <f t="shared" si="35"/>
        <v/>
      </c>
      <c r="G261" s="2369" t="str">
        <f>IF(ISTEXT(B261),B261,IF(B261="","",(B261/B227)*M225))</f>
        <v/>
      </c>
      <c r="H261" s="2154"/>
      <c r="I261" s="2154"/>
      <c r="J261" s="2153"/>
      <c r="K261" s="2153"/>
      <c r="L261" s="2153"/>
      <c r="M261" s="2153"/>
      <c r="N261" s="2164"/>
      <c r="Q261" s="3726"/>
      <c r="R261" s="2463"/>
      <c r="S261" s="2194"/>
      <c r="T261" s="2194"/>
      <c r="U261" s="2194"/>
      <c r="V261" s="2194"/>
      <c r="W261" s="2194"/>
      <c r="X261" s="2194"/>
      <c r="Y261" s="2194"/>
      <c r="Z261" s="2194"/>
      <c r="AA261" s="2194"/>
      <c r="AB261" s="2194"/>
      <c r="AC261" s="2200"/>
      <c r="AD261" s="2194"/>
      <c r="AE261" s="2201"/>
      <c r="AF261" s="3725"/>
      <c r="AH261" s="3726"/>
      <c r="AI261" s="2149"/>
      <c r="AJ261" s="2150"/>
      <c r="AK261" s="2149"/>
      <c r="AL261" s="2151"/>
      <c r="AM261" s="2151"/>
      <c r="AN261" s="2150"/>
      <c r="AO261" s="2149"/>
      <c r="AP261" s="2151"/>
      <c r="AQ261" s="2151"/>
      <c r="AR261" s="2150"/>
      <c r="AS261" s="2149"/>
      <c r="AT261" s="2151"/>
      <c r="AU261" s="2151"/>
      <c r="AV261" s="2150"/>
      <c r="AW261" s="3725"/>
      <c r="AY261" s="3726"/>
      <c r="AZ261" s="2157"/>
      <c r="BA261" s="2158"/>
      <c r="BB261" s="2158"/>
      <c r="BC261" s="2158"/>
      <c r="BD261" s="2158"/>
      <c r="BE261" s="2158"/>
      <c r="BF261" s="2158"/>
      <c r="BG261" s="2158"/>
      <c r="BH261" s="2158"/>
      <c r="BI261" s="2158"/>
      <c r="BJ261" s="2158"/>
      <c r="BK261" s="2158"/>
      <c r="BL261" s="2158"/>
      <c r="BM261" s="2159"/>
      <c r="BN261" s="3725"/>
    </row>
    <row r="262" spans="1:66" s="2160" customFormat="1" ht="24.75" customHeight="1" thickBot="1"/>
    <row r="263" spans="1:66" ht="28.5" customHeight="1">
      <c r="B263" s="3596" t="s">
        <v>1883</v>
      </c>
      <c r="C263" s="3597"/>
      <c r="D263" s="3597"/>
      <c r="E263" s="3597"/>
      <c r="F263" s="3597"/>
      <c r="G263" s="3597"/>
      <c r="H263" s="3597"/>
      <c r="I263" s="3597"/>
      <c r="J263" s="3597"/>
      <c r="K263" s="3597"/>
      <c r="L263" s="3597"/>
      <c r="M263" s="3597"/>
      <c r="N263" s="3598"/>
    </row>
    <row r="264" spans="1:66" ht="28.5" customHeight="1" thickBot="1">
      <c r="B264" s="3529" t="s">
        <v>1884</v>
      </c>
      <c r="C264" s="3771"/>
      <c r="D264" s="3771"/>
      <c r="E264" s="3771"/>
      <c r="F264" s="3771"/>
      <c r="G264" s="3771"/>
      <c r="H264" s="3771"/>
      <c r="I264" s="3771"/>
      <c r="J264" s="3771"/>
      <c r="K264" s="3771"/>
      <c r="L264" s="3771"/>
      <c r="M264" s="3771"/>
      <c r="N264" s="3772"/>
    </row>
    <row r="265" spans="1:66" ht="12" customHeight="1" thickBot="1">
      <c r="A265" s="2045"/>
      <c r="B265" s="10"/>
      <c r="C265" s="46"/>
      <c r="D265" s="2304"/>
      <c r="E265" s="2304"/>
      <c r="F265" s="29"/>
      <c r="G265" s="2304"/>
      <c r="H265" s="2304"/>
      <c r="I265" s="18"/>
      <c r="J265" s="39"/>
      <c r="K265" s="2304"/>
      <c r="L265" s="2304"/>
      <c r="M265" s="2304"/>
      <c r="N265" s="2405">
        <f>ROW()</f>
        <v>265</v>
      </c>
      <c r="O265" s="584"/>
    </row>
    <row r="266" spans="1:66" ht="23.25" customHeight="1">
      <c r="B266" s="3773" t="s">
        <v>1947</v>
      </c>
      <c r="C266" s="3774"/>
      <c r="D266" s="3774"/>
      <c r="E266" s="3774"/>
      <c r="F266" s="3774"/>
      <c r="G266" s="3774"/>
      <c r="H266" s="3774"/>
      <c r="I266" s="3774"/>
      <c r="J266" s="3774"/>
      <c r="K266" s="3774"/>
      <c r="L266" s="2300"/>
      <c r="M266" s="2362" t="str">
        <f>ADDRESS(ROW()+1,COLUMN(),4)</f>
        <v>M267</v>
      </c>
      <c r="N266" s="2301"/>
      <c r="O266" s="2040"/>
      <c r="Q266" s="3747" t="s">
        <v>1011</v>
      </c>
      <c r="R266" s="3748"/>
      <c r="S266" s="3748"/>
      <c r="T266" s="3748"/>
      <c r="U266" s="3748"/>
      <c r="V266" s="3748"/>
      <c r="W266" s="3748"/>
      <c r="X266" s="3749"/>
    </row>
    <row r="267" spans="1:66" ht="23.25" customHeight="1">
      <c r="B267" s="3760"/>
      <c r="C267" s="3761"/>
      <c r="D267" s="3761"/>
      <c r="E267" s="3761"/>
      <c r="F267" s="3761"/>
      <c r="G267" s="3761"/>
      <c r="H267" s="3761"/>
      <c r="I267" s="3761"/>
      <c r="J267" s="3761"/>
      <c r="K267" s="3761"/>
      <c r="L267" s="2275" t="s">
        <v>294</v>
      </c>
      <c r="M267" s="2272">
        <v>10</v>
      </c>
      <c r="N267" s="2273" t="s">
        <v>299</v>
      </c>
      <c r="O267" s="2040"/>
      <c r="Q267" s="3750"/>
      <c r="R267" s="3496"/>
      <c r="S267" s="3496"/>
      <c r="T267" s="3496"/>
      <c r="U267" s="3496"/>
      <c r="V267" s="3496"/>
      <c r="W267" s="3496"/>
      <c r="X267" s="3751"/>
    </row>
    <row r="268" spans="1:66" ht="21" customHeight="1">
      <c r="B268" s="662"/>
      <c r="C268" s="3520" t="s">
        <v>0</v>
      </c>
      <c r="D268" s="3536" t="s">
        <v>1948</v>
      </c>
      <c r="E268" s="3536"/>
      <c r="F268" s="3536"/>
      <c r="G268" s="3536"/>
      <c r="H268" s="3536"/>
      <c r="I268" s="3536"/>
      <c r="J268" s="3536"/>
      <c r="K268" s="3536"/>
      <c r="L268" s="3536"/>
      <c r="M268" s="3536"/>
      <c r="N268" s="3537"/>
      <c r="O268" s="2040"/>
      <c r="Q268" s="3750"/>
      <c r="R268" s="3496"/>
      <c r="S268" s="3496"/>
      <c r="T268" s="3496"/>
      <c r="U268" s="3496"/>
      <c r="V268" s="3496"/>
      <c r="W268" s="3496"/>
      <c r="X268" s="3751"/>
    </row>
    <row r="269" spans="1:66" ht="15" customHeight="1">
      <c r="B269" s="663">
        <f>B273+B283</f>
        <v>10.3</v>
      </c>
      <c r="C269" s="3520"/>
      <c r="D269" s="2304" t="s">
        <v>13</v>
      </c>
      <c r="E269" s="2304"/>
      <c r="F269" s="11">
        <f>F272+F283</f>
        <v>7.21</v>
      </c>
      <c r="G269" s="11"/>
      <c r="H269" s="102"/>
      <c r="I269" s="12"/>
      <c r="J269" s="102"/>
      <c r="K269" s="102" t="s">
        <v>1906</v>
      </c>
      <c r="L269" s="102"/>
      <c r="M269" s="102"/>
      <c r="N269" s="2041"/>
      <c r="O269" s="2040"/>
      <c r="Q269" s="3750"/>
      <c r="R269" s="3496"/>
      <c r="S269" s="3496"/>
      <c r="T269" s="3496"/>
      <c r="U269" s="3496"/>
      <c r="V269" s="3496"/>
      <c r="W269" s="3496"/>
      <c r="X269" s="3751"/>
    </row>
    <row r="270" spans="1:66" ht="15" customHeight="1">
      <c r="B270" s="664"/>
      <c r="C270" s="3521"/>
      <c r="D270" s="7"/>
      <c r="E270" s="7"/>
      <c r="F270" s="2207" t="s">
        <v>961</v>
      </c>
      <c r="G270" s="3526" t="s">
        <v>297</v>
      </c>
      <c r="H270" s="3527"/>
      <c r="I270" s="3528"/>
      <c r="J270" s="7"/>
      <c r="K270" s="7"/>
      <c r="L270" s="7"/>
      <c r="M270" s="102"/>
      <c r="N270" s="2041"/>
      <c r="O270" s="2040"/>
      <c r="Q270" s="3775" t="s">
        <v>1907</v>
      </c>
      <c r="R270" s="3776"/>
      <c r="S270" s="3776"/>
      <c r="T270" s="3776"/>
      <c r="U270" s="3776"/>
      <c r="V270" s="3776"/>
      <c r="W270" s="3776"/>
      <c r="X270" s="2363" t="str">
        <f>M266</f>
        <v>M267</v>
      </c>
    </row>
    <row r="271" spans="1:66" ht="15" customHeight="1">
      <c r="A271" s="2042"/>
      <c r="B271" s="2261" t="s">
        <v>1016</v>
      </c>
      <c r="C271" s="585"/>
      <c r="D271" s="474"/>
      <c r="E271" s="474"/>
      <c r="F271" s="2237"/>
      <c r="G271" s="2233"/>
      <c r="H271" s="474"/>
      <c r="I271" s="2262"/>
      <c r="J271" s="2264"/>
      <c r="K271" s="2212"/>
      <c r="L271" s="2212"/>
      <c r="M271" s="2212"/>
      <c r="N271" s="2213"/>
      <c r="O271" s="2040"/>
      <c r="Q271" s="3762" t="s">
        <v>1905</v>
      </c>
      <c r="R271" s="3763"/>
      <c r="S271" s="3763"/>
      <c r="T271" s="3763"/>
      <c r="U271" s="3763"/>
      <c r="V271" s="3763"/>
      <c r="W271" s="3763"/>
      <c r="X271" s="3764"/>
    </row>
    <row r="272" spans="1:66" ht="15" customHeight="1">
      <c r="A272" s="2042" t="s">
        <v>997</v>
      </c>
      <c r="B272" s="2259">
        <f>SUM(B273:B279)</f>
        <v>10</v>
      </c>
      <c r="C272" s="1966"/>
      <c r="D272" s="50" t="s">
        <v>311</v>
      </c>
      <c r="E272" s="23"/>
      <c r="F272" s="2238">
        <f>SUM(F273:F279)</f>
        <v>7</v>
      </c>
      <c r="G272" s="2239">
        <f>M267</f>
        <v>10</v>
      </c>
      <c r="H272" s="2208" t="s">
        <v>11</v>
      </c>
      <c r="I272" s="2045"/>
      <c r="J272" s="2265" t="s">
        <v>32</v>
      </c>
      <c r="K272" s="2214"/>
      <c r="L272" s="2214"/>
      <c r="M272" s="2214"/>
      <c r="N272" s="2215"/>
      <c r="O272" s="2040"/>
      <c r="Q272" s="3762"/>
      <c r="R272" s="3763"/>
      <c r="S272" s="3763"/>
      <c r="T272" s="3763"/>
      <c r="U272" s="3763"/>
      <c r="V272" s="3763"/>
      <c r="W272" s="3763"/>
      <c r="X272" s="3764"/>
    </row>
    <row r="273" spans="1:24" ht="15" customHeight="1">
      <c r="A273" s="2044"/>
      <c r="B273" s="2258">
        <v>10</v>
      </c>
      <c r="C273" s="52">
        <v>30</v>
      </c>
      <c r="D273" s="2304" t="s">
        <v>300</v>
      </c>
      <c r="E273" s="2304"/>
      <c r="F273" s="2226">
        <f t="shared" ref="F273:F275" si="36">IF(ISTEXT(B273),B273,IF(B273="","",IF(C273="",G273,G273-(G273*C273%))))</f>
        <v>7</v>
      </c>
      <c r="G273" s="2236">
        <f>IF(ISTEXT(B273),B273,IF(B273="","",(B273/B272)*M267))</f>
        <v>10</v>
      </c>
      <c r="H273" s="2208" t="s">
        <v>11</v>
      </c>
      <c r="I273" s="2263">
        <f>IF(ISTEXT(B273),B273,IF(B273="","",B273/B272))</f>
        <v>1</v>
      </c>
      <c r="J273" s="2265" t="s">
        <v>42</v>
      </c>
      <c r="K273" s="2214"/>
      <c r="L273" s="2214"/>
      <c r="M273" s="2214"/>
      <c r="N273" s="2215"/>
      <c r="O273" s="2040"/>
      <c r="Q273" s="3765" t="s">
        <v>1882</v>
      </c>
      <c r="R273" s="3766"/>
      <c r="S273" s="3766"/>
      <c r="T273" s="3766"/>
      <c r="U273" s="3766"/>
      <c r="V273" s="3766"/>
      <c r="W273" s="3766"/>
      <c r="X273" s="3767"/>
    </row>
    <row r="274" spans="1:24" ht="15" customHeight="1">
      <c r="A274" s="2044"/>
      <c r="B274" s="2258" t="s">
        <v>1021</v>
      </c>
      <c r="C274" s="52"/>
      <c r="D274" s="2304" t="s">
        <v>1949</v>
      </c>
      <c r="E274" s="2304"/>
      <c r="F274" s="2226" t="str">
        <f t="shared" si="36"/>
        <v>PM</v>
      </c>
      <c r="G274" s="2236" t="str">
        <f>IF(ISTEXT(B274),B274,IF(B274="","",(B274/B272)*M267))</f>
        <v>PM</v>
      </c>
      <c r="H274" s="2208"/>
      <c r="I274" s="2263" t="str">
        <f>IF(ISTEXT(B274),B274,IF(B274="","",B274/B272))</f>
        <v>PM</v>
      </c>
      <c r="J274" s="2265" t="s">
        <v>52</v>
      </c>
      <c r="K274" s="2214"/>
      <c r="L274" s="2214"/>
      <c r="M274" s="2214"/>
      <c r="N274" s="2215"/>
      <c r="O274" s="2040"/>
      <c r="Q274" s="3765"/>
      <c r="R274" s="3766"/>
      <c r="S274" s="3766"/>
      <c r="T274" s="3766"/>
      <c r="U274" s="3766"/>
      <c r="V274" s="3766"/>
      <c r="W274" s="3766"/>
      <c r="X274" s="3767"/>
    </row>
    <row r="275" spans="1:24" ht="15" customHeight="1">
      <c r="A275" s="2044"/>
      <c r="B275" s="2258"/>
      <c r="C275" s="52"/>
      <c r="D275" s="2304"/>
      <c r="E275" s="2304"/>
      <c r="F275" s="2226" t="str">
        <f t="shared" si="36"/>
        <v/>
      </c>
      <c r="G275" s="2236" t="str">
        <f>IF(ISTEXT(B275),B275,IF(B275="","",(B275/B272)*M267))</f>
        <v/>
      </c>
      <c r="H275" s="2208"/>
      <c r="I275" s="2263" t="str">
        <f>IF(ISTEXT(B275),B275,IF(B275="","",B275/B272))</f>
        <v/>
      </c>
      <c r="J275" s="2265" t="s">
        <v>61</v>
      </c>
      <c r="K275" s="2214"/>
      <c r="L275" s="2214"/>
      <c r="M275" s="2214"/>
      <c r="N275" s="2215"/>
      <c r="O275" s="2040"/>
      <c r="Q275" s="3765"/>
      <c r="R275" s="3766"/>
      <c r="S275" s="3766"/>
      <c r="T275" s="3766"/>
      <c r="U275" s="3766"/>
      <c r="V275" s="3766"/>
      <c r="W275" s="3766"/>
      <c r="X275" s="3767"/>
    </row>
    <row r="276" spans="1:24" ht="15" customHeight="1">
      <c r="A276" s="2044"/>
      <c r="B276" s="2258"/>
      <c r="C276" s="52"/>
      <c r="D276" s="2304"/>
      <c r="E276" s="2304"/>
      <c r="F276" s="2226" t="str">
        <f>IF(ISTEXT(B276),B276,IF(B276="","",IF(C276="",G276,G276-(G276*C276%))))</f>
        <v/>
      </c>
      <c r="G276" s="2236" t="str">
        <f>IF(ISTEXT(B276),B276,IF(B276="","",(B276/B272)*M267))</f>
        <v/>
      </c>
      <c r="H276" s="2208"/>
      <c r="I276" s="2263" t="str">
        <f>IF(ISTEXT(B276),B276,IF(B276="","",B276/B272))</f>
        <v/>
      </c>
      <c r="J276" s="2265" t="s">
        <v>69</v>
      </c>
      <c r="K276" s="2214"/>
      <c r="L276" s="2214"/>
      <c r="M276" s="2214"/>
      <c r="N276" s="2215"/>
      <c r="O276" s="2040"/>
      <c r="Q276" s="3768" t="s">
        <v>1001</v>
      </c>
      <c r="R276" s="3769"/>
      <c r="S276" s="3769"/>
      <c r="T276" s="3769"/>
      <c r="U276" s="3769"/>
      <c r="V276" s="3769"/>
      <c r="W276" s="3769"/>
      <c r="X276" s="3770"/>
    </row>
    <row r="277" spans="1:24" ht="15" customHeight="1">
      <c r="A277" s="2044"/>
      <c r="B277" s="2258"/>
      <c r="C277" s="52"/>
      <c r="D277" s="2304"/>
      <c r="E277" s="2304"/>
      <c r="F277" s="2226" t="str">
        <f t="shared" ref="F277:F279" si="37">IF(ISTEXT(B277),B277,IF(B277="","",IF(C277="",G277,G277-(G277*C277%))))</f>
        <v/>
      </c>
      <c r="G277" s="2236" t="str">
        <f>IF(ISTEXT(B277),B277,IF(B277="","",(B277/B272)*M267))</f>
        <v/>
      </c>
      <c r="H277" s="2208"/>
      <c r="I277" s="2263" t="str">
        <f>IF(ISTEXT(B277),B277,IF(B277="","",B277/B272))</f>
        <v/>
      </c>
      <c r="J277" s="2265" t="s">
        <v>78</v>
      </c>
      <c r="K277" s="2214"/>
      <c r="L277" s="2214"/>
      <c r="M277" s="2214"/>
      <c r="N277" s="2215"/>
      <c r="O277" s="2040"/>
      <c r="Q277" s="3777"/>
      <c r="R277" s="3778"/>
      <c r="S277" s="3778"/>
      <c r="T277" s="3778"/>
      <c r="U277" s="3778"/>
      <c r="V277" s="3778"/>
      <c r="W277" s="3778"/>
      <c r="X277" s="3779"/>
    </row>
    <row r="278" spans="1:24" ht="15" customHeight="1">
      <c r="A278" s="2044"/>
      <c r="B278" s="2258"/>
      <c r="C278" s="52"/>
      <c r="D278" s="2304"/>
      <c r="E278" s="2304"/>
      <c r="F278" s="2226" t="str">
        <f t="shared" si="37"/>
        <v/>
      </c>
      <c r="G278" s="2236" t="str">
        <f>IF(ISTEXT(B278),B278,IF(B278="","",(B278/B272)*M267))</f>
        <v/>
      </c>
      <c r="H278" s="2208"/>
      <c r="I278" s="2263" t="str">
        <f>IF(ISTEXT(B278),B278,IF(B278="","",B278/B272))</f>
        <v/>
      </c>
      <c r="J278" s="2265" t="s">
        <v>86</v>
      </c>
      <c r="K278" s="2214"/>
      <c r="L278" s="2214"/>
      <c r="M278" s="2214"/>
      <c r="N278" s="2215"/>
      <c r="O278" s="2040"/>
      <c r="Q278" s="2586" t="s">
        <v>2139</v>
      </c>
      <c r="R278" s="2586"/>
      <c r="S278" s="2586"/>
      <c r="T278" s="2586"/>
    </row>
    <row r="279" spans="1:24" ht="15" customHeight="1">
      <c r="A279" s="2044"/>
      <c r="B279" s="2258"/>
      <c r="C279" s="52"/>
      <c r="D279" s="2304"/>
      <c r="E279" s="2304"/>
      <c r="F279" s="2226" t="str">
        <f t="shared" si="37"/>
        <v/>
      </c>
      <c r="G279" s="2236" t="str">
        <f>IF(ISTEXT(B279),B279,IF(B279="","",(B279/B272)*M267))</f>
        <v/>
      </c>
      <c r="H279" s="2208"/>
      <c r="I279" s="2263" t="str">
        <f>IF(ISTEXT(B279),B279,IF(B279="","",B279/B272))</f>
        <v/>
      </c>
      <c r="J279" s="2265" t="s">
        <v>96</v>
      </c>
      <c r="K279" s="2214"/>
      <c r="L279" s="2214"/>
      <c r="M279" s="2214"/>
      <c r="N279" s="2215"/>
      <c r="O279" s="2040"/>
      <c r="Q279" s="2586" t="s">
        <v>2139</v>
      </c>
      <c r="R279" s="2586"/>
      <c r="S279" s="2586"/>
      <c r="T279" s="2586"/>
      <c r="U279" s="2045"/>
      <c r="V279" s="2045"/>
      <c r="W279" s="2174"/>
    </row>
    <row r="280" spans="1:24" ht="15" customHeight="1">
      <c r="A280" s="2044"/>
      <c r="B280" s="2172"/>
      <c r="C280" s="2221"/>
      <c r="D280" s="2221"/>
      <c r="E280" s="2221"/>
      <c r="F280" s="2227"/>
      <c r="G280" s="2228"/>
      <c r="H280" s="2229"/>
      <c r="I280" s="2230"/>
      <c r="J280" s="2266"/>
      <c r="K280" s="2231"/>
      <c r="L280" s="2231"/>
      <c r="M280" s="2231"/>
      <c r="N280" s="2232"/>
      <c r="O280" s="2040"/>
      <c r="Q280" s="2586" t="s">
        <v>2139</v>
      </c>
      <c r="R280" s="2586"/>
      <c r="S280" s="2586"/>
      <c r="T280" s="2586"/>
      <c r="U280" s="2045"/>
      <c r="V280" s="2045"/>
      <c r="W280" s="2174"/>
    </row>
    <row r="281" spans="1:24" ht="15" customHeight="1">
      <c r="A281" s="2044"/>
      <c r="B281" s="2260" t="s">
        <v>1016</v>
      </c>
      <c r="C281" s="2304"/>
      <c r="D281" s="2304"/>
      <c r="E281" s="2304"/>
      <c r="F281" s="2242" t="s">
        <v>961</v>
      </c>
      <c r="G281" s="3538" t="s">
        <v>297</v>
      </c>
      <c r="H281" s="3539"/>
      <c r="I281" s="3540"/>
      <c r="J281" s="2214"/>
      <c r="K281" s="2214"/>
      <c r="L281" s="2214"/>
      <c r="M281" s="2214"/>
      <c r="N281" s="2216"/>
      <c r="O281" s="2040"/>
      <c r="Q281" s="2586" t="s">
        <v>2139</v>
      </c>
      <c r="R281" s="2586"/>
      <c r="S281" s="2586"/>
      <c r="T281" s="2586"/>
      <c r="U281" s="2045"/>
      <c r="V281" s="2045"/>
      <c r="W281" s="2174"/>
    </row>
    <row r="282" spans="1:24" ht="15" customHeight="1">
      <c r="A282" s="2044"/>
      <c r="B282" s="2260" t="s">
        <v>1914</v>
      </c>
      <c r="C282" s="2304"/>
      <c r="D282" s="2304"/>
      <c r="E282" s="2304"/>
      <c r="F282" s="2241"/>
      <c r="G282" s="16"/>
      <c r="H282" s="2209"/>
      <c r="I282" s="2234"/>
      <c r="J282" s="21" t="s">
        <v>32</v>
      </c>
      <c r="K282" s="2214"/>
      <c r="L282" s="2214"/>
      <c r="M282" s="2214"/>
      <c r="N282" s="2216"/>
      <c r="O282" s="2040"/>
      <c r="Q282" s="2588" t="s">
        <v>2140</v>
      </c>
      <c r="R282" s="2587"/>
      <c r="S282" s="2045"/>
      <c r="V282" s="2045"/>
      <c r="W282" s="2174"/>
    </row>
    <row r="283" spans="1:24" ht="15" customHeight="1">
      <c r="A283" s="2042" t="s">
        <v>997</v>
      </c>
      <c r="B283" s="2259">
        <f>SUM(B284:B295)</f>
        <v>0.3</v>
      </c>
      <c r="C283" s="52"/>
      <c r="D283" s="50" t="s">
        <v>312</v>
      </c>
      <c r="E283" s="23"/>
      <c r="F283" s="2238">
        <f>SUM(F284:F295)</f>
        <v>0.21000000000000002</v>
      </c>
      <c r="G283" s="2239">
        <f>SUM(G284:G295)</f>
        <v>0.3</v>
      </c>
      <c r="H283" s="2208" t="s">
        <v>11</v>
      </c>
      <c r="I283" s="2205"/>
      <c r="J283" s="21" t="s">
        <v>42</v>
      </c>
      <c r="K283" s="2214"/>
      <c r="L283" s="2214"/>
      <c r="M283" s="2214"/>
      <c r="N283" s="2215"/>
      <c r="O283" s="2040"/>
      <c r="Q283" s="2588" t="s">
        <v>2140</v>
      </c>
      <c r="R283" s="2587"/>
      <c r="S283" s="2045"/>
      <c r="V283" s="2045"/>
      <c r="W283" s="2045"/>
    </row>
    <row r="284" spans="1:24" ht="15" customHeight="1">
      <c r="A284" s="2044"/>
      <c r="B284" s="2258">
        <v>0.15</v>
      </c>
      <c r="C284" s="52">
        <v>50</v>
      </c>
      <c r="D284" s="2304" t="s">
        <v>305</v>
      </c>
      <c r="E284" s="2304"/>
      <c r="F284" s="2226">
        <f t="shared" ref="F284:F291" si="38">IF(ISTEXT(B284),B284,IF(B284="","",IF(C284="",G284,G284-(G284*C284%))))</f>
        <v>7.4999999999999997E-2</v>
      </c>
      <c r="G284" s="2236">
        <f>IF(ISTEXT(B284),B284,IF(B284="","",(B284/B272)*M267))</f>
        <v>0.15</v>
      </c>
      <c r="H284" s="2208"/>
      <c r="I284" s="2263">
        <f>IF(ISTEXT(B284),B284,IF(B284="","",B284/B283))</f>
        <v>0.5</v>
      </c>
      <c r="J284" s="21" t="s">
        <v>52</v>
      </c>
      <c r="K284" s="2214"/>
      <c r="L284" s="2214"/>
      <c r="M284" s="2214"/>
      <c r="N284" s="2215"/>
      <c r="O284" s="2040"/>
      <c r="Q284" s="2588" t="s">
        <v>2140</v>
      </c>
      <c r="R284" s="2587"/>
      <c r="S284" s="2045"/>
      <c r="V284" s="2045"/>
      <c r="W284" s="2045"/>
    </row>
    <row r="285" spans="1:24" ht="15" customHeight="1">
      <c r="A285" s="2044"/>
      <c r="B285" s="2258">
        <v>0.15</v>
      </c>
      <c r="C285" s="52">
        <v>10</v>
      </c>
      <c r="D285" s="2304" t="s">
        <v>306</v>
      </c>
      <c r="E285" s="2304"/>
      <c r="F285" s="2226">
        <f t="shared" si="38"/>
        <v>0.13500000000000001</v>
      </c>
      <c r="G285" s="2236">
        <f>IF(ISTEXT(B285),B285,IF(B285="","",(B285/B272)*M267))</f>
        <v>0.15</v>
      </c>
      <c r="H285" s="2208"/>
      <c r="I285" s="2263">
        <f>IF(ISTEXT(B285),B285,IF(B285="","",B285/B283))</f>
        <v>0.5</v>
      </c>
      <c r="J285" s="21" t="s">
        <v>61</v>
      </c>
      <c r="K285" s="2214"/>
      <c r="L285" s="2214"/>
      <c r="M285" s="2214"/>
      <c r="N285" s="2215"/>
      <c r="O285" s="2040"/>
      <c r="Q285" s="2588" t="s">
        <v>2140</v>
      </c>
      <c r="R285" s="2587"/>
      <c r="S285" s="2045"/>
      <c r="V285" s="2174"/>
      <c r="W285" s="2045"/>
    </row>
    <row r="286" spans="1:24" ht="15" customHeight="1">
      <c r="A286" s="2044"/>
      <c r="B286" s="2258"/>
      <c r="C286" s="52"/>
      <c r="D286" s="2304"/>
      <c r="E286" s="2304"/>
      <c r="F286" s="2226" t="str">
        <f t="shared" si="38"/>
        <v/>
      </c>
      <c r="G286" s="2236" t="str">
        <f>IF(ISTEXT(B286),B286,IF(B286="","",(B286/B272)*M267))</f>
        <v/>
      </c>
      <c r="H286" s="2208"/>
      <c r="I286" s="2263" t="str">
        <f>IF(ISTEXT(B286),B286,IF(B286="","",B286/B283))</f>
        <v/>
      </c>
      <c r="J286" s="2252" t="s">
        <v>69</v>
      </c>
      <c r="K286" s="2214"/>
      <c r="L286" s="2214"/>
      <c r="M286" s="2214"/>
      <c r="N286" s="2216"/>
      <c r="O286" s="2040"/>
      <c r="Q286" s="2588" t="s">
        <v>2140</v>
      </c>
      <c r="R286" s="2587"/>
      <c r="S286" s="2045"/>
      <c r="V286" s="2174"/>
      <c r="W286" s="2045"/>
    </row>
    <row r="287" spans="1:24" ht="15" customHeight="1">
      <c r="A287" s="2044"/>
      <c r="B287" s="2258"/>
      <c r="C287" s="52"/>
      <c r="D287" s="2304"/>
      <c r="E287" s="2304"/>
      <c r="F287" s="2226" t="str">
        <f t="shared" si="38"/>
        <v/>
      </c>
      <c r="G287" s="2236" t="str">
        <f>IF(ISTEXT(B287),B287,IF(B287="","",(B287/B272)*M267))</f>
        <v/>
      </c>
      <c r="H287" s="2208"/>
      <c r="I287" s="2263" t="str">
        <f>IF(ISTEXT(B287),B287,IF(B287="","",B287/B283))</f>
        <v/>
      </c>
      <c r="J287" s="2252" t="s">
        <v>78</v>
      </c>
      <c r="K287" s="2214"/>
      <c r="L287" s="2214"/>
      <c r="M287" s="2214"/>
      <c r="N287" s="2216"/>
      <c r="O287" s="2040"/>
      <c r="Q287" s="2588" t="s">
        <v>2140</v>
      </c>
      <c r="R287" s="2587"/>
      <c r="S287" s="2045"/>
      <c r="V287" s="2174"/>
      <c r="W287" s="2045"/>
    </row>
    <row r="288" spans="1:24" ht="15" customHeight="1">
      <c r="A288" s="2044"/>
      <c r="B288" s="2258"/>
      <c r="C288" s="52"/>
      <c r="D288" s="2304"/>
      <c r="E288" s="2304"/>
      <c r="F288" s="2226" t="str">
        <f t="shared" si="38"/>
        <v/>
      </c>
      <c r="G288" s="2236" t="str">
        <f>IF(ISTEXT(B288),B288,IF(B288="","",(B288/B272)*M267))</f>
        <v/>
      </c>
      <c r="H288" s="2208"/>
      <c r="I288" s="2263" t="str">
        <f>IF(ISTEXT(B288),B288,IF(B288="","",B288/B283))</f>
        <v/>
      </c>
      <c r="J288" s="2252" t="s">
        <v>86</v>
      </c>
      <c r="K288" s="2214"/>
      <c r="L288" s="2214"/>
      <c r="M288" s="2214"/>
      <c r="N288" s="2216"/>
      <c r="O288" s="2040"/>
      <c r="Q288" s="2588" t="s">
        <v>2140</v>
      </c>
      <c r="R288" s="2587"/>
      <c r="S288" s="2045"/>
      <c r="V288" s="2174"/>
      <c r="W288" s="2045"/>
    </row>
    <row r="289" spans="1:23" ht="15" customHeight="1">
      <c r="A289" s="2044"/>
      <c r="B289" s="2258"/>
      <c r="C289" s="52"/>
      <c r="D289" s="2304"/>
      <c r="E289" s="2304"/>
      <c r="F289" s="2226" t="str">
        <f t="shared" si="38"/>
        <v/>
      </c>
      <c r="G289" s="2236" t="str">
        <f>IF(ISTEXT(B289),B289,IF(B289="","",(B289/B272)*M267))</f>
        <v/>
      </c>
      <c r="H289" s="2208"/>
      <c r="I289" s="2263" t="str">
        <f>IF(ISTEXT(B289),B289,IF(B289="","",B289/B283))</f>
        <v/>
      </c>
      <c r="J289" s="2252" t="s">
        <v>96</v>
      </c>
      <c r="K289" s="2214"/>
      <c r="L289" s="2214"/>
      <c r="M289" s="2214"/>
      <c r="N289" s="2216"/>
      <c r="O289" s="2040"/>
      <c r="Q289" s="2588" t="s">
        <v>2140</v>
      </c>
      <c r="R289" s="2587"/>
      <c r="S289" s="2045"/>
      <c r="V289" s="2174"/>
      <c r="W289" s="2045"/>
    </row>
    <row r="290" spans="1:23" ht="15" customHeight="1">
      <c r="A290" s="2044"/>
      <c r="B290" s="2258"/>
      <c r="C290" s="52"/>
      <c r="D290" s="2304"/>
      <c r="E290" s="2304"/>
      <c r="F290" s="2226" t="str">
        <f t="shared" si="38"/>
        <v/>
      </c>
      <c r="G290" s="2236" t="str">
        <f>IF(ISTEXT(B290),B290,IF(B290="","",(B290/B272)*M267))</f>
        <v/>
      </c>
      <c r="H290" s="2208"/>
      <c r="I290" s="2263" t="str">
        <f>IF(ISTEXT(B290),B290,IF(B290="","",B290/B283))</f>
        <v/>
      </c>
      <c r="J290" s="2252" t="s">
        <v>166</v>
      </c>
      <c r="K290" s="2214"/>
      <c r="L290" s="2214"/>
      <c r="M290" s="2214"/>
      <c r="N290" s="2216"/>
      <c r="O290" s="2040"/>
      <c r="Q290" s="2588" t="s">
        <v>2140</v>
      </c>
      <c r="R290" s="2587"/>
      <c r="S290" s="2045"/>
      <c r="V290" s="2174"/>
      <c r="W290" s="2045"/>
    </row>
    <row r="291" spans="1:23" ht="15" customHeight="1">
      <c r="A291" s="2044"/>
      <c r="B291" s="2258"/>
      <c r="C291" s="52"/>
      <c r="D291" s="2304"/>
      <c r="E291" s="2304"/>
      <c r="F291" s="2226" t="str">
        <f t="shared" si="38"/>
        <v/>
      </c>
      <c r="G291" s="2236" t="str">
        <f>IF(ISTEXT(B291),B291,IF(B291="","",(B291/B272)*M267))</f>
        <v/>
      </c>
      <c r="H291" s="2208"/>
      <c r="I291" s="2263" t="str">
        <f>IF(ISTEXT(B291),B291,IF(B291="","",B291/B283))</f>
        <v/>
      </c>
      <c r="J291" s="2252" t="s">
        <v>174</v>
      </c>
      <c r="K291" s="2214"/>
      <c r="L291" s="2214"/>
      <c r="M291" s="2214"/>
      <c r="N291" s="2216"/>
      <c r="O291" s="2040"/>
      <c r="Q291" s="2588" t="s">
        <v>2140</v>
      </c>
      <c r="R291" s="2587"/>
      <c r="S291" s="2045"/>
      <c r="V291" s="2174"/>
      <c r="W291" s="2045"/>
    </row>
    <row r="292" spans="1:23" ht="15" customHeight="1">
      <c r="A292" s="2044"/>
      <c r="B292" s="2258"/>
      <c r="C292" s="52"/>
      <c r="D292" s="2304"/>
      <c r="E292" s="2304"/>
      <c r="F292" s="2226" t="str">
        <f>IF(ISTEXT(B292),B292,IF(B292="","",IF(C292="",G292,G292-(G292*C292%))))</f>
        <v/>
      </c>
      <c r="G292" s="2236" t="str">
        <f>IF(ISTEXT(B292),B292,IF(B292="","",(B292/B272)*M267))</f>
        <v/>
      </c>
      <c r="H292" s="2208"/>
      <c r="I292" s="2263" t="str">
        <f>IF(ISTEXT(B292),B292,IF(B292="","",B292/B283))</f>
        <v/>
      </c>
      <c r="J292" s="2252" t="s">
        <v>182</v>
      </c>
      <c r="K292" s="2214"/>
      <c r="L292" s="2214"/>
      <c r="M292" s="2214"/>
      <c r="N292" s="2216"/>
      <c r="O292" s="2040"/>
      <c r="Q292" s="2588" t="s">
        <v>2140</v>
      </c>
      <c r="R292" s="2587"/>
      <c r="S292" s="2045"/>
      <c r="V292" s="2174"/>
      <c r="W292" s="2045"/>
    </row>
    <row r="293" spans="1:23" ht="15" customHeight="1">
      <c r="A293" s="2044"/>
      <c r="B293" s="2258"/>
      <c r="C293" s="52"/>
      <c r="D293" s="2304"/>
      <c r="E293" s="2304"/>
      <c r="F293" s="2226" t="str">
        <f t="shared" ref="F293:F295" si="39">IF(ISTEXT(B293),B293,IF(B293="","",IF(C293="",G293,G293-(G293*C293%))))</f>
        <v/>
      </c>
      <c r="G293" s="2236" t="str">
        <f>IF(ISTEXT(B293),B293,IF(B293="","",(B293/B272)*M267))</f>
        <v/>
      </c>
      <c r="H293" s="2208"/>
      <c r="I293" s="2263" t="str">
        <f>IF(ISTEXT(B293),B293,IF(B293="","",B293/B283))</f>
        <v/>
      </c>
      <c r="J293" s="2252" t="s">
        <v>202</v>
      </c>
      <c r="K293" s="2214"/>
      <c r="L293" s="2214"/>
      <c r="M293" s="2214"/>
      <c r="N293" s="2216"/>
      <c r="O293" s="2040"/>
      <c r="Q293" s="2588" t="s">
        <v>2140</v>
      </c>
      <c r="R293" s="2587"/>
      <c r="S293" s="2045"/>
      <c r="V293" s="2174"/>
      <c r="W293" s="2045"/>
    </row>
    <row r="294" spans="1:23" ht="15" customHeight="1">
      <c r="A294" s="2044"/>
      <c r="B294" s="2258"/>
      <c r="C294" s="52"/>
      <c r="D294" s="2304"/>
      <c r="E294" s="2304"/>
      <c r="F294" s="2226" t="str">
        <f t="shared" si="39"/>
        <v/>
      </c>
      <c r="G294" s="2236" t="str">
        <f>IF(ISTEXT(B294),B294,IF(B294="","",(B294/B272)*M267))</f>
        <v/>
      </c>
      <c r="H294" s="2208"/>
      <c r="I294" s="2263" t="str">
        <f>IF(ISTEXT(B294),B294,IF(B294="","",B294/B283))</f>
        <v/>
      </c>
      <c r="J294" s="2252" t="s">
        <v>215</v>
      </c>
      <c r="K294" s="2214"/>
      <c r="L294" s="2214"/>
      <c r="M294" s="2214"/>
      <c r="N294" s="2215"/>
      <c r="O294" s="2040"/>
      <c r="Q294" s="2588" t="s">
        <v>2140</v>
      </c>
      <c r="R294" s="2587"/>
      <c r="S294" s="2045"/>
      <c r="V294" s="2045"/>
      <c r="W294" s="2045"/>
    </row>
    <row r="295" spans="1:23" ht="15" customHeight="1">
      <c r="A295" s="2044"/>
      <c r="B295" s="2258"/>
      <c r="C295" s="52"/>
      <c r="D295" s="2304"/>
      <c r="E295" s="2304"/>
      <c r="F295" s="2226" t="str">
        <f t="shared" si="39"/>
        <v/>
      </c>
      <c r="G295" s="2236" t="str">
        <f>IF(ISTEXT(B295),B295,IF(B295="","",(B295/B272)*M267))</f>
        <v/>
      </c>
      <c r="H295" s="2208"/>
      <c r="I295" s="2263" t="str">
        <f>IF(ISTEXT(B295),B295,IF(B295="","",B295/B283))</f>
        <v/>
      </c>
      <c r="J295" s="2252" t="s">
        <v>221</v>
      </c>
      <c r="K295" s="2214"/>
      <c r="L295" s="2214"/>
      <c r="M295" s="2214"/>
      <c r="N295" s="2215"/>
      <c r="O295" s="2040"/>
      <c r="Q295" s="2588" t="s">
        <v>2140</v>
      </c>
      <c r="R295" s="2587"/>
      <c r="S295" s="2045"/>
      <c r="V295" s="2045"/>
      <c r="W295" s="2045"/>
    </row>
    <row r="296" spans="1:23" ht="15" customHeight="1" thickBot="1">
      <c r="A296" s="2045"/>
      <c r="B296" s="2245"/>
      <c r="C296" s="2246"/>
      <c r="D296" s="2247"/>
      <c r="E296" s="2247"/>
      <c r="F296" s="2248"/>
      <c r="G296" s="2247"/>
      <c r="H296" s="2247"/>
      <c r="I296" s="2249"/>
      <c r="J296" s="2250"/>
      <c r="K296" s="2247"/>
      <c r="L296" s="2247"/>
      <c r="M296" s="2247"/>
      <c r="N296" s="2251"/>
      <c r="O296" s="584"/>
      <c r="Q296" s="2586" t="s">
        <v>2139</v>
      </c>
      <c r="R296" s="2586"/>
      <c r="S296" s="2586"/>
      <c r="T296" s="2586"/>
    </row>
    <row r="297" spans="1:23" ht="12" customHeight="1">
      <c r="A297" s="2045"/>
      <c r="B297" s="663"/>
      <c r="C297" s="40"/>
      <c r="D297" s="2304"/>
      <c r="E297" s="2304"/>
      <c r="F297" s="29"/>
      <c r="G297" s="2304"/>
      <c r="H297" s="2304"/>
      <c r="I297" s="18"/>
      <c r="J297" s="39"/>
      <c r="K297" s="2304"/>
      <c r="L297" s="2304"/>
      <c r="M297" s="2304"/>
      <c r="N297" s="2305"/>
      <c r="O297" s="584"/>
      <c r="Q297" s="2588" t="s">
        <v>2140</v>
      </c>
      <c r="R297" s="2587"/>
      <c r="S297" s="2045"/>
    </row>
    <row r="298" spans="1:23" ht="20.25" customHeight="1">
      <c r="A298" s="2045"/>
      <c r="B298" s="663"/>
      <c r="C298" s="47" t="s">
        <v>313</v>
      </c>
      <c r="D298" s="47"/>
      <c r="E298" s="2304"/>
      <c r="F298" s="29"/>
      <c r="G298" s="2304"/>
      <c r="H298" s="2304"/>
      <c r="I298" s="18"/>
      <c r="J298" s="39"/>
      <c r="K298" s="2304"/>
      <c r="L298" s="2304"/>
      <c r="M298" s="2304"/>
      <c r="N298" s="627"/>
      <c r="O298" s="584"/>
      <c r="Q298" s="2588" t="s">
        <v>2140</v>
      </c>
      <c r="R298" s="2587"/>
      <c r="S298" s="2045"/>
    </row>
    <row r="299" spans="1:23" ht="12" customHeight="1">
      <c r="A299" s="2045"/>
      <c r="B299" s="663"/>
      <c r="C299" s="40"/>
      <c r="D299" s="2304"/>
      <c r="E299" s="2304"/>
      <c r="F299" s="29"/>
      <c r="G299" s="2304"/>
      <c r="H299" s="2304"/>
      <c r="I299" s="18"/>
      <c r="J299" s="39"/>
      <c r="K299" s="2304"/>
      <c r="L299" s="2304"/>
      <c r="M299" s="2304"/>
      <c r="N299" s="627"/>
      <c r="O299" s="584"/>
      <c r="Q299" s="2588" t="s">
        <v>2140</v>
      </c>
      <c r="R299" s="2587"/>
      <c r="S299" s="2045"/>
    </row>
    <row r="300" spans="1:23" ht="12" customHeight="1">
      <c r="A300" s="2045"/>
      <c r="B300" s="663"/>
      <c r="C300" s="48" t="s">
        <v>308</v>
      </c>
      <c r="D300" s="37"/>
      <c r="E300" s="2304"/>
      <c r="F300" s="29"/>
      <c r="G300" s="2304"/>
      <c r="H300" s="2304"/>
      <c r="I300" s="18"/>
      <c r="J300" s="39"/>
      <c r="K300" s="2304"/>
      <c r="L300" s="2304"/>
      <c r="M300" s="2304"/>
      <c r="N300" s="627"/>
      <c r="O300" s="584"/>
      <c r="Q300" s="2588" t="s">
        <v>2140</v>
      </c>
      <c r="R300" s="2587"/>
      <c r="S300" s="2045"/>
    </row>
    <row r="301" spans="1:23" ht="12" customHeight="1">
      <c r="A301" s="2045"/>
      <c r="B301" s="663"/>
      <c r="C301" s="20" t="s">
        <v>32</v>
      </c>
      <c r="D301" s="2304"/>
      <c r="E301" s="292"/>
      <c r="F301" s="292"/>
      <c r="G301" s="292"/>
      <c r="H301" s="292"/>
      <c r="I301" s="292"/>
      <c r="J301" s="292"/>
      <c r="K301" s="292"/>
      <c r="L301" s="292"/>
      <c r="M301" s="292"/>
      <c r="N301" s="2253"/>
      <c r="O301" s="584"/>
      <c r="Q301" s="2588" t="s">
        <v>2140</v>
      </c>
      <c r="R301" s="2587"/>
      <c r="S301" s="2045"/>
    </row>
    <row r="302" spans="1:23" ht="12" customHeight="1">
      <c r="A302" s="2045"/>
      <c r="B302" s="663"/>
      <c r="C302" s="20" t="s">
        <v>42</v>
      </c>
      <c r="D302" s="2304"/>
      <c r="E302" s="292"/>
      <c r="F302" s="292"/>
      <c r="G302" s="292"/>
      <c r="H302" s="292"/>
      <c r="I302" s="292"/>
      <c r="J302" s="292"/>
      <c r="K302" s="292"/>
      <c r="L302" s="292"/>
      <c r="M302" s="292"/>
      <c r="N302" s="2253"/>
      <c r="O302" s="584"/>
      <c r="Q302" s="2588" t="s">
        <v>2140</v>
      </c>
      <c r="R302" s="2587"/>
      <c r="S302" s="2045"/>
    </row>
    <row r="303" spans="1:23" ht="12" customHeight="1">
      <c r="A303" s="2045"/>
      <c r="B303" s="663"/>
      <c r="C303" s="20" t="s">
        <v>52</v>
      </c>
      <c r="D303" s="2304"/>
      <c r="E303" s="292"/>
      <c r="F303" s="292"/>
      <c r="G303" s="292"/>
      <c r="H303" s="292"/>
      <c r="I303" s="292"/>
      <c r="J303" s="292"/>
      <c r="K303" s="292"/>
      <c r="L303" s="292"/>
      <c r="M303" s="292"/>
      <c r="N303" s="2253"/>
      <c r="O303" s="584"/>
      <c r="Q303" s="2588" t="s">
        <v>2140</v>
      </c>
      <c r="R303" s="2587"/>
      <c r="S303" s="2045"/>
    </row>
    <row r="304" spans="1:23" ht="12" customHeight="1">
      <c r="A304" s="2045"/>
      <c r="B304" s="663"/>
      <c r="C304" s="20" t="s">
        <v>61</v>
      </c>
      <c r="D304" s="2304"/>
      <c r="E304" s="292"/>
      <c r="F304" s="292"/>
      <c r="G304" s="292"/>
      <c r="H304" s="292"/>
      <c r="I304" s="292"/>
      <c r="J304" s="292"/>
      <c r="K304" s="292"/>
      <c r="L304" s="292"/>
      <c r="M304" s="292"/>
      <c r="N304" s="2253"/>
      <c r="O304" s="584"/>
      <c r="Q304" s="2588" t="s">
        <v>2140</v>
      </c>
      <c r="R304" s="2587"/>
      <c r="S304" s="2045"/>
    </row>
    <row r="305" spans="1:19" ht="12" customHeight="1">
      <c r="A305" s="2045"/>
      <c r="B305" s="663"/>
      <c r="C305" s="20" t="s">
        <v>69</v>
      </c>
      <c r="D305" s="2304"/>
      <c r="E305" s="292"/>
      <c r="F305" s="292"/>
      <c r="G305" s="292"/>
      <c r="H305" s="292"/>
      <c r="I305" s="292"/>
      <c r="J305" s="292"/>
      <c r="K305" s="292"/>
      <c r="L305" s="292"/>
      <c r="M305" s="292"/>
      <c r="N305" s="2253"/>
      <c r="O305" s="584"/>
      <c r="Q305" s="2588" t="s">
        <v>2140</v>
      </c>
      <c r="R305" s="2587"/>
      <c r="S305" s="2045"/>
    </row>
    <row r="306" spans="1:19" ht="12" customHeight="1">
      <c r="A306" s="2045"/>
      <c r="B306" s="663"/>
      <c r="C306" s="20" t="s">
        <v>78</v>
      </c>
      <c r="D306" s="2304"/>
      <c r="E306" s="292"/>
      <c r="F306" s="292"/>
      <c r="G306" s="292"/>
      <c r="H306" s="292"/>
      <c r="I306" s="292"/>
      <c r="J306" s="292"/>
      <c r="K306" s="292"/>
      <c r="L306" s="292"/>
      <c r="M306" s="292"/>
      <c r="N306" s="2253"/>
      <c r="O306" s="584"/>
      <c r="Q306" s="2588" t="s">
        <v>2140</v>
      </c>
      <c r="R306" s="2587"/>
      <c r="S306" s="2045"/>
    </row>
    <row r="307" spans="1:19" ht="12" customHeight="1">
      <c r="A307" s="2045"/>
      <c r="B307" s="663"/>
      <c r="C307" s="20" t="s">
        <v>86</v>
      </c>
      <c r="D307" s="2304"/>
      <c r="E307" s="292"/>
      <c r="F307" s="292"/>
      <c r="G307" s="292"/>
      <c r="H307" s="292"/>
      <c r="I307" s="292"/>
      <c r="J307" s="292"/>
      <c r="K307" s="292"/>
      <c r="L307" s="292"/>
      <c r="M307" s="292"/>
      <c r="N307" s="2253"/>
      <c r="O307" s="584"/>
      <c r="Q307" s="2588" t="s">
        <v>2140</v>
      </c>
      <c r="R307" s="2587"/>
      <c r="S307" s="2045"/>
    </row>
    <row r="308" spans="1:19" ht="12" customHeight="1">
      <c r="A308" s="2045"/>
      <c r="B308" s="663"/>
      <c r="C308" s="20" t="s">
        <v>96</v>
      </c>
      <c r="D308" s="292"/>
      <c r="E308" s="292"/>
      <c r="F308" s="292"/>
      <c r="G308" s="292"/>
      <c r="H308" s="292"/>
      <c r="I308" s="292"/>
      <c r="J308" s="292"/>
      <c r="K308" s="292"/>
      <c r="L308" s="292"/>
      <c r="M308" s="292"/>
      <c r="N308" s="2253"/>
      <c r="O308" s="584"/>
      <c r="Q308" s="2588" t="s">
        <v>2140</v>
      </c>
      <c r="R308" s="2587"/>
      <c r="S308" s="2045"/>
    </row>
    <row r="309" spans="1:19" ht="12" customHeight="1">
      <c r="A309" s="2045"/>
      <c r="B309" s="663"/>
      <c r="C309" s="20" t="s">
        <v>166</v>
      </c>
      <c r="D309" s="292"/>
      <c r="E309" s="292"/>
      <c r="F309" s="292"/>
      <c r="G309" s="292"/>
      <c r="H309" s="292"/>
      <c r="I309" s="292"/>
      <c r="J309" s="292"/>
      <c r="K309" s="292"/>
      <c r="L309" s="292"/>
      <c r="M309" s="292"/>
      <c r="N309" s="2253"/>
      <c r="O309" s="584"/>
      <c r="Q309" s="2588" t="s">
        <v>2140</v>
      </c>
      <c r="R309" s="2587"/>
      <c r="S309" s="2045"/>
    </row>
    <row r="310" spans="1:19" ht="12" customHeight="1">
      <c r="A310" s="2045"/>
      <c r="B310" s="663"/>
      <c r="C310" s="20" t="s">
        <v>174</v>
      </c>
      <c r="D310" s="292"/>
      <c r="E310" s="292"/>
      <c r="F310" s="292"/>
      <c r="G310" s="292"/>
      <c r="H310" s="292"/>
      <c r="I310" s="292"/>
      <c r="J310" s="292"/>
      <c r="K310" s="292"/>
      <c r="L310" s="292"/>
      <c r="M310" s="292"/>
      <c r="N310" s="2253"/>
      <c r="O310" s="584"/>
      <c r="Q310" s="2588" t="s">
        <v>2140</v>
      </c>
      <c r="R310" s="2587"/>
      <c r="S310" s="2045"/>
    </row>
    <row r="311" spans="1:19" ht="12" customHeight="1">
      <c r="A311" s="2045"/>
      <c r="B311" s="663"/>
      <c r="C311" s="40"/>
      <c r="D311" s="2304"/>
      <c r="E311" s="2304"/>
      <c r="F311" s="29"/>
      <c r="G311" s="2304"/>
      <c r="H311" s="2304"/>
      <c r="I311" s="18"/>
      <c r="J311" s="39"/>
      <c r="K311" s="2304"/>
      <c r="L311" s="2304"/>
      <c r="M311" s="2304"/>
      <c r="N311" s="627"/>
      <c r="O311" s="584"/>
      <c r="Q311" s="2588" t="s">
        <v>2140</v>
      </c>
      <c r="R311" s="2587"/>
      <c r="S311" s="2045"/>
    </row>
    <row r="312" spans="1:19" ht="12" customHeight="1">
      <c r="A312" s="2045"/>
      <c r="B312" s="663"/>
      <c r="C312" s="31" t="s">
        <v>303</v>
      </c>
      <c r="D312" s="2304"/>
      <c r="E312" s="2304"/>
      <c r="F312" s="29"/>
      <c r="G312" s="2304"/>
      <c r="H312" s="2304"/>
      <c r="I312" s="18"/>
      <c r="J312" s="39"/>
      <c r="K312" s="2304"/>
      <c r="L312" s="2304"/>
      <c r="M312" s="2304"/>
      <c r="N312" s="627"/>
      <c r="O312" s="584"/>
      <c r="Q312" s="2588" t="s">
        <v>2140</v>
      </c>
      <c r="R312" s="2587"/>
      <c r="S312" s="2045"/>
    </row>
    <row r="313" spans="1:19" ht="12" customHeight="1">
      <c r="A313" s="2045"/>
      <c r="B313" s="663"/>
      <c r="C313" s="21" t="s">
        <v>32</v>
      </c>
      <c r="D313" s="2304"/>
      <c r="E313" s="292"/>
      <c r="F313" s="292"/>
      <c r="G313" s="292"/>
      <c r="H313" s="292"/>
      <c r="I313" s="292"/>
      <c r="J313" s="292"/>
      <c r="K313" s="292"/>
      <c r="L313" s="292"/>
      <c r="M313" s="292"/>
      <c r="N313" s="2253"/>
      <c r="O313" s="584"/>
      <c r="Q313" s="2588" t="s">
        <v>2140</v>
      </c>
      <c r="R313" s="2587"/>
      <c r="S313" s="2045"/>
    </row>
    <row r="314" spans="1:19" ht="12" customHeight="1">
      <c r="A314" s="2045"/>
      <c r="B314" s="663"/>
      <c r="C314" s="21" t="s">
        <v>42</v>
      </c>
      <c r="D314" s="2304"/>
      <c r="E314" s="292"/>
      <c r="F314" s="292"/>
      <c r="G314" s="292"/>
      <c r="H314" s="292"/>
      <c r="I314" s="292"/>
      <c r="J314" s="292"/>
      <c r="K314" s="292"/>
      <c r="L314" s="292"/>
      <c r="M314" s="292"/>
      <c r="N314" s="2253"/>
      <c r="O314" s="584"/>
      <c r="Q314" s="2588" t="s">
        <v>2140</v>
      </c>
      <c r="R314" s="2587"/>
      <c r="S314" s="2045"/>
    </row>
    <row r="315" spans="1:19" ht="12" customHeight="1">
      <c r="A315" s="2045"/>
      <c r="B315" s="663"/>
      <c r="C315" s="21" t="s">
        <v>52</v>
      </c>
      <c r="D315" s="2304"/>
      <c r="E315" s="292"/>
      <c r="F315" s="292"/>
      <c r="G315" s="292"/>
      <c r="H315" s="292"/>
      <c r="I315" s="292"/>
      <c r="J315" s="292"/>
      <c r="K315" s="292"/>
      <c r="L315" s="292"/>
      <c r="M315" s="292"/>
      <c r="N315" s="2253"/>
      <c r="O315" s="584"/>
      <c r="Q315" s="2588" t="s">
        <v>2140</v>
      </c>
      <c r="R315" s="2587"/>
      <c r="S315" s="2045"/>
    </row>
    <row r="316" spans="1:19" ht="12" customHeight="1">
      <c r="A316" s="2045"/>
      <c r="B316" s="663"/>
      <c r="C316" s="21" t="s">
        <v>61</v>
      </c>
      <c r="D316" s="2304"/>
      <c r="E316" s="292"/>
      <c r="F316" s="292"/>
      <c r="G316" s="292"/>
      <c r="H316" s="292"/>
      <c r="I316" s="292"/>
      <c r="J316" s="292"/>
      <c r="K316" s="292"/>
      <c r="L316" s="292"/>
      <c r="M316" s="292"/>
      <c r="N316" s="2253"/>
      <c r="O316" s="584"/>
      <c r="Q316" s="2588" t="s">
        <v>2140</v>
      </c>
      <c r="R316" s="2587"/>
      <c r="S316" s="2045"/>
    </row>
    <row r="317" spans="1:19" ht="12" customHeight="1">
      <c r="A317" s="2045"/>
      <c r="B317" s="663"/>
      <c r="C317" s="2252" t="s">
        <v>69</v>
      </c>
      <c r="D317" s="292"/>
      <c r="E317" s="292"/>
      <c r="F317" s="292"/>
      <c r="G317" s="292"/>
      <c r="H317" s="292"/>
      <c r="I317" s="292"/>
      <c r="J317" s="292"/>
      <c r="K317" s="292"/>
      <c r="L317" s="292"/>
      <c r="M317" s="292"/>
      <c r="N317" s="2253"/>
      <c r="O317" s="584"/>
      <c r="Q317" s="2588" t="s">
        <v>2140</v>
      </c>
      <c r="R317" s="2587"/>
      <c r="S317" s="2045"/>
    </row>
    <row r="318" spans="1:19" ht="12" customHeight="1">
      <c r="A318" s="2045"/>
      <c r="B318" s="663"/>
      <c r="C318" s="2252" t="s">
        <v>78</v>
      </c>
      <c r="D318" s="292"/>
      <c r="E318" s="292"/>
      <c r="F318" s="292"/>
      <c r="G318" s="292"/>
      <c r="H318" s="292"/>
      <c r="I318" s="292"/>
      <c r="J318" s="292"/>
      <c r="K318" s="292"/>
      <c r="L318" s="292"/>
      <c r="M318" s="292"/>
      <c r="N318" s="2253"/>
      <c r="O318" s="584"/>
      <c r="Q318" s="2588" t="s">
        <v>2140</v>
      </c>
      <c r="R318" s="2587"/>
      <c r="S318" s="2045"/>
    </row>
    <row r="319" spans="1:19" ht="12" customHeight="1">
      <c r="A319" s="2045"/>
      <c r="B319" s="663"/>
      <c r="C319" s="2252" t="s">
        <v>86</v>
      </c>
      <c r="D319" s="292"/>
      <c r="E319" s="292"/>
      <c r="F319" s="292"/>
      <c r="G319" s="292"/>
      <c r="H319" s="292"/>
      <c r="I319" s="292"/>
      <c r="J319" s="292"/>
      <c r="K319" s="292"/>
      <c r="L319" s="292"/>
      <c r="M319" s="292"/>
      <c r="N319" s="2253"/>
      <c r="O319" s="584"/>
      <c r="Q319" s="2588" t="s">
        <v>2140</v>
      </c>
      <c r="R319" s="2587"/>
      <c r="S319" s="2045"/>
    </row>
    <row r="320" spans="1:19" ht="12" customHeight="1">
      <c r="A320" s="2045"/>
      <c r="B320" s="663"/>
      <c r="C320" s="2252" t="s">
        <v>96</v>
      </c>
      <c r="D320" s="292"/>
      <c r="E320" s="292"/>
      <c r="F320" s="292"/>
      <c r="G320" s="292"/>
      <c r="H320" s="292"/>
      <c r="I320" s="292"/>
      <c r="J320" s="292"/>
      <c r="K320" s="292"/>
      <c r="L320" s="292"/>
      <c r="M320" s="292"/>
      <c r="N320" s="2253"/>
      <c r="O320" s="584"/>
      <c r="Q320" s="2588" t="s">
        <v>2140</v>
      </c>
      <c r="R320" s="2587"/>
      <c r="S320" s="2045"/>
    </row>
    <row r="321" spans="1:20" ht="12" customHeight="1">
      <c r="A321" s="2045"/>
      <c r="B321" s="663"/>
      <c r="C321" s="2252" t="s">
        <v>166</v>
      </c>
      <c r="D321" s="292"/>
      <c r="E321" s="292"/>
      <c r="F321" s="292"/>
      <c r="G321" s="292"/>
      <c r="H321" s="292"/>
      <c r="I321" s="292"/>
      <c r="J321" s="292"/>
      <c r="K321" s="292"/>
      <c r="L321" s="292"/>
      <c r="M321" s="292"/>
      <c r="N321" s="2253"/>
      <c r="O321" s="584"/>
      <c r="Q321" s="2588" t="s">
        <v>2140</v>
      </c>
      <c r="R321" s="2587"/>
      <c r="S321" s="2045"/>
    </row>
    <row r="322" spans="1:20" ht="12" customHeight="1">
      <c r="A322" s="2045"/>
      <c r="B322" s="663"/>
      <c r="C322" s="2252" t="s">
        <v>174</v>
      </c>
      <c r="D322" s="292"/>
      <c r="E322" s="292"/>
      <c r="F322" s="292"/>
      <c r="G322" s="292"/>
      <c r="H322" s="292"/>
      <c r="I322" s="292"/>
      <c r="J322" s="292"/>
      <c r="K322" s="292"/>
      <c r="L322" s="292"/>
      <c r="M322" s="292"/>
      <c r="N322" s="2253"/>
      <c r="O322" s="584"/>
      <c r="Q322" s="2588" t="s">
        <v>2140</v>
      </c>
      <c r="R322" s="2587"/>
      <c r="S322" s="2045"/>
    </row>
    <row r="323" spans="1:20" ht="12" customHeight="1">
      <c r="A323" s="2045"/>
      <c r="B323" s="663"/>
      <c r="C323" s="46"/>
      <c r="D323" s="2304"/>
      <c r="E323" s="2304"/>
      <c r="F323" s="29"/>
      <c r="G323" s="2304"/>
      <c r="H323" s="2304"/>
      <c r="I323" s="18"/>
      <c r="J323" s="39"/>
      <c r="K323" s="2304"/>
      <c r="L323" s="2304"/>
      <c r="M323" s="2304"/>
      <c r="N323" s="627"/>
      <c r="O323" s="584"/>
      <c r="Q323" s="2588" t="s">
        <v>2140</v>
      </c>
      <c r="R323" s="2587"/>
      <c r="S323" s="2045"/>
    </row>
    <row r="324" spans="1:20" ht="12" customHeight="1">
      <c r="A324" s="2045"/>
      <c r="B324" s="663"/>
      <c r="C324" s="23" t="s">
        <v>309</v>
      </c>
      <c r="D324" s="2304"/>
      <c r="E324" s="2304"/>
      <c r="F324" s="29"/>
      <c r="G324" s="2304"/>
      <c r="H324" s="2304"/>
      <c r="I324" s="18"/>
      <c r="J324" s="39"/>
      <c r="K324" s="2304"/>
      <c r="L324" s="2304"/>
      <c r="M324" s="2304"/>
      <c r="N324" s="627"/>
      <c r="O324" s="584"/>
      <c r="Q324" s="2588" t="s">
        <v>2140</v>
      </c>
      <c r="R324" s="2587"/>
      <c r="S324" s="2045"/>
    </row>
    <row r="325" spans="1:20" ht="12" customHeight="1">
      <c r="A325" s="2045"/>
      <c r="B325" s="663"/>
      <c r="C325" s="2254" t="s">
        <v>32</v>
      </c>
      <c r="D325" s="292"/>
      <c r="E325" s="292"/>
      <c r="F325" s="292"/>
      <c r="G325" s="292"/>
      <c r="H325" s="292"/>
      <c r="I325" s="292"/>
      <c r="J325" s="292"/>
      <c r="K325" s="292"/>
      <c r="L325" s="292"/>
      <c r="M325" s="292"/>
      <c r="N325" s="2253"/>
      <c r="O325" s="584"/>
      <c r="Q325" s="2588" t="s">
        <v>2140</v>
      </c>
      <c r="R325" s="2587"/>
      <c r="S325" s="2045"/>
    </row>
    <row r="326" spans="1:20" ht="12" customHeight="1">
      <c r="A326" s="2045"/>
      <c r="B326" s="663"/>
      <c r="C326" s="2254" t="s">
        <v>42</v>
      </c>
      <c r="D326" s="292"/>
      <c r="E326" s="292"/>
      <c r="F326" s="292"/>
      <c r="G326" s="292"/>
      <c r="H326" s="292"/>
      <c r="I326" s="292"/>
      <c r="J326" s="292"/>
      <c r="K326" s="292"/>
      <c r="L326" s="292"/>
      <c r="M326" s="292"/>
      <c r="N326" s="2253"/>
      <c r="O326" s="584"/>
      <c r="Q326" s="2588" t="s">
        <v>2140</v>
      </c>
      <c r="R326" s="2587"/>
      <c r="S326" s="2045"/>
    </row>
    <row r="327" spans="1:20" ht="12" customHeight="1">
      <c r="A327" s="2045"/>
      <c r="B327" s="663"/>
      <c r="C327" s="2254" t="s">
        <v>52</v>
      </c>
      <c r="D327" s="292"/>
      <c r="E327" s="292"/>
      <c r="F327" s="292"/>
      <c r="G327" s="292"/>
      <c r="H327" s="292"/>
      <c r="I327" s="292"/>
      <c r="J327" s="292"/>
      <c r="K327" s="292"/>
      <c r="L327" s="292"/>
      <c r="M327" s="292"/>
      <c r="N327" s="2253"/>
      <c r="O327" s="584"/>
      <c r="Q327" s="2588" t="s">
        <v>2140</v>
      </c>
      <c r="R327" s="2587"/>
      <c r="S327" s="2045"/>
    </row>
    <row r="328" spans="1:20" ht="12" customHeight="1">
      <c r="A328" s="2045"/>
      <c r="B328" s="663"/>
      <c r="C328" s="2254" t="s">
        <v>61</v>
      </c>
      <c r="D328" s="292"/>
      <c r="E328" s="292"/>
      <c r="F328" s="292"/>
      <c r="G328" s="292"/>
      <c r="H328" s="292"/>
      <c r="I328" s="292"/>
      <c r="J328" s="292"/>
      <c r="K328" s="292"/>
      <c r="L328" s="292"/>
      <c r="M328" s="292"/>
      <c r="N328" s="2253"/>
      <c r="O328" s="584"/>
      <c r="Q328" s="2588" t="s">
        <v>2140</v>
      </c>
      <c r="R328" s="2587"/>
      <c r="S328" s="2045"/>
    </row>
    <row r="329" spans="1:20" ht="12" customHeight="1">
      <c r="A329" s="2045"/>
      <c r="B329" s="663"/>
      <c r="C329" s="2254" t="s">
        <v>69</v>
      </c>
      <c r="D329" s="292"/>
      <c r="E329" s="292"/>
      <c r="F329" s="292"/>
      <c r="G329" s="292"/>
      <c r="H329" s="292"/>
      <c r="I329" s="292"/>
      <c r="J329" s="292"/>
      <c r="K329" s="292"/>
      <c r="L329" s="292"/>
      <c r="M329" s="292"/>
      <c r="N329" s="2253"/>
      <c r="O329" s="584"/>
      <c r="Q329" s="2588" t="s">
        <v>2140</v>
      </c>
      <c r="R329" s="2587"/>
      <c r="S329" s="2045"/>
    </row>
    <row r="330" spans="1:20" ht="12" customHeight="1">
      <c r="A330" s="2045"/>
      <c r="B330" s="663"/>
      <c r="C330" s="2254" t="s">
        <v>78</v>
      </c>
      <c r="D330" s="292"/>
      <c r="E330" s="292"/>
      <c r="F330" s="292"/>
      <c r="G330" s="292"/>
      <c r="H330" s="292"/>
      <c r="I330" s="292"/>
      <c r="J330" s="292"/>
      <c r="K330" s="292"/>
      <c r="L330" s="292"/>
      <c r="M330" s="292"/>
      <c r="N330" s="2253"/>
      <c r="O330" s="584"/>
      <c r="Q330" s="2588" t="s">
        <v>2140</v>
      </c>
      <c r="R330" s="2587"/>
      <c r="S330" s="2045"/>
    </row>
    <row r="331" spans="1:20" ht="12" customHeight="1">
      <c r="A331" s="2045"/>
      <c r="B331" s="663"/>
      <c r="C331" s="2254" t="s">
        <v>86</v>
      </c>
      <c r="D331" s="292"/>
      <c r="E331" s="292"/>
      <c r="F331" s="292"/>
      <c r="G331" s="292"/>
      <c r="H331" s="292"/>
      <c r="I331" s="292"/>
      <c r="J331" s="292"/>
      <c r="K331" s="292"/>
      <c r="L331" s="292"/>
      <c r="M331" s="292"/>
      <c r="N331" s="2253"/>
      <c r="O331" s="584"/>
      <c r="Q331" s="2588" t="s">
        <v>2140</v>
      </c>
      <c r="R331" s="2587"/>
      <c r="S331" s="2045"/>
    </row>
    <row r="332" spans="1:20" ht="12" customHeight="1">
      <c r="A332" s="2045"/>
      <c r="B332" s="663"/>
      <c r="C332" s="2254" t="s">
        <v>96</v>
      </c>
      <c r="D332" s="292"/>
      <c r="E332" s="292"/>
      <c r="F332" s="292"/>
      <c r="G332" s="292"/>
      <c r="H332" s="292"/>
      <c r="I332" s="292"/>
      <c r="J332" s="292"/>
      <c r="K332" s="292"/>
      <c r="L332" s="292"/>
      <c r="M332" s="292"/>
      <c r="N332" s="2253"/>
      <c r="O332" s="584"/>
      <c r="Q332" s="2588" t="s">
        <v>2140</v>
      </c>
      <c r="R332" s="2587"/>
      <c r="S332" s="2045"/>
    </row>
    <row r="333" spans="1:20" ht="12" customHeight="1">
      <c r="A333" s="2045"/>
      <c r="B333" s="663"/>
      <c r="C333" s="2254" t="s">
        <v>166</v>
      </c>
      <c r="D333" s="292"/>
      <c r="E333" s="292"/>
      <c r="F333" s="292"/>
      <c r="G333" s="292"/>
      <c r="H333" s="292"/>
      <c r="I333" s="292"/>
      <c r="J333" s="292"/>
      <c r="K333" s="292"/>
      <c r="L333" s="292"/>
      <c r="M333" s="292"/>
      <c r="N333" s="2253"/>
      <c r="O333" s="584"/>
      <c r="Q333" s="2588" t="s">
        <v>2140</v>
      </c>
      <c r="R333" s="2587"/>
      <c r="S333" s="2045"/>
    </row>
    <row r="334" spans="1:20" ht="12" customHeight="1">
      <c r="A334" s="2045"/>
      <c r="B334" s="663"/>
      <c r="C334" s="2254" t="s">
        <v>174</v>
      </c>
      <c r="D334" s="292"/>
      <c r="E334" s="292"/>
      <c r="F334" s="292"/>
      <c r="G334" s="292"/>
      <c r="H334" s="292"/>
      <c r="I334" s="292"/>
      <c r="J334" s="292"/>
      <c r="K334" s="292"/>
      <c r="L334" s="292"/>
      <c r="M334" s="292"/>
      <c r="N334" s="2253"/>
      <c r="O334" s="584"/>
      <c r="Q334" s="2588" t="s">
        <v>2140</v>
      </c>
      <c r="R334" s="2587"/>
      <c r="S334" s="2045"/>
    </row>
    <row r="335" spans="1:20" ht="12" customHeight="1" thickBot="1">
      <c r="A335" s="2045"/>
      <c r="B335" s="667"/>
      <c r="C335" s="668"/>
      <c r="D335" s="649"/>
      <c r="E335" s="649"/>
      <c r="F335" s="657"/>
      <c r="G335" s="649"/>
      <c r="H335" s="649"/>
      <c r="I335" s="669"/>
      <c r="J335" s="670"/>
      <c r="K335" s="649"/>
      <c r="L335" s="649"/>
      <c r="M335" s="649"/>
      <c r="N335" s="650"/>
      <c r="O335" s="584"/>
      <c r="Q335" s="2586" t="s">
        <v>2139</v>
      </c>
      <c r="R335" s="2586"/>
      <c r="S335" s="2586"/>
      <c r="T335" s="2586"/>
    </row>
    <row r="336" spans="1:20" ht="44.25" customHeight="1" thickBot="1">
      <c r="A336" s="2045"/>
      <c r="B336" s="10"/>
      <c r="C336" s="46"/>
      <c r="D336" s="2304"/>
      <c r="E336" s="2304"/>
      <c r="F336" s="29"/>
      <c r="G336" s="2304"/>
      <c r="H336" s="2304"/>
      <c r="I336" s="18"/>
      <c r="J336" s="39"/>
      <c r="K336" s="2304"/>
      <c r="L336" s="2304"/>
      <c r="M336" s="2304"/>
      <c r="N336" s="2304"/>
      <c r="O336" s="584"/>
    </row>
    <row r="337" spans="1:49" ht="28.5" customHeight="1">
      <c r="B337" s="3515"/>
      <c r="C337" s="3516"/>
      <c r="D337" s="3516"/>
      <c r="E337" s="3516"/>
      <c r="F337" s="3516"/>
      <c r="G337" s="3516"/>
      <c r="H337" s="3516"/>
      <c r="I337" s="3516"/>
      <c r="J337" s="3516"/>
      <c r="K337" s="3516"/>
      <c r="L337" s="3516"/>
      <c r="M337" s="3516"/>
      <c r="N337" s="3517"/>
    </row>
    <row r="338" spans="1:49" ht="28.5" customHeight="1">
      <c r="B338" s="3707" t="s">
        <v>1946</v>
      </c>
      <c r="C338" s="3594"/>
      <c r="D338" s="3594"/>
      <c r="E338" s="3594"/>
      <c r="F338" s="3594"/>
      <c r="G338" s="3594"/>
      <c r="H338" s="3594"/>
      <c r="I338" s="3594"/>
      <c r="J338" s="3594"/>
      <c r="K338" s="3594"/>
      <c r="L338" s="3594"/>
      <c r="M338" s="3594"/>
      <c r="N338" s="3708"/>
    </row>
    <row r="339" spans="1:49" ht="28.5" customHeight="1" thickBot="1">
      <c r="B339" s="3529"/>
      <c r="C339" s="3530"/>
      <c r="D339" s="3530"/>
      <c r="E339" s="3530"/>
      <c r="F339" s="3530"/>
      <c r="G339" s="3530"/>
      <c r="H339" s="3530"/>
      <c r="I339" s="3530"/>
      <c r="J339" s="3530"/>
      <c r="K339" s="3530"/>
      <c r="L339" s="3530"/>
      <c r="M339" s="3530"/>
      <c r="N339" s="3531"/>
    </row>
    <row r="340" spans="1:49" s="1968" customFormat="1" ht="13.5" thickBot="1">
      <c r="A340" s="1967"/>
      <c r="B340" s="1967"/>
      <c r="C340" s="1967"/>
      <c r="D340" s="1967"/>
      <c r="E340" s="1967"/>
      <c r="F340" s="1967"/>
      <c r="G340" s="1967"/>
      <c r="H340" s="1967"/>
      <c r="I340" s="1967"/>
      <c r="J340" s="1967"/>
      <c r="K340" s="1967"/>
      <c r="L340" s="1967"/>
      <c r="M340" s="1967"/>
      <c r="P340" s="1970"/>
      <c r="S340" s="2039"/>
      <c r="T340" s="2039"/>
      <c r="U340" s="2039"/>
      <c r="V340" s="2039"/>
    </row>
    <row r="341" spans="1:49" s="1968" customFormat="1" ht="24.75" customHeight="1">
      <c r="A341" s="1967"/>
      <c r="B341" s="3709" t="s">
        <v>1859</v>
      </c>
      <c r="C341" s="3710"/>
      <c r="D341" s="3710"/>
      <c r="E341" s="3710"/>
      <c r="F341" s="3710"/>
      <c r="G341" s="3710"/>
      <c r="H341" s="3710"/>
      <c r="I341" s="3710"/>
      <c r="J341" s="3710"/>
      <c r="K341" s="3710"/>
      <c r="L341" s="3710"/>
      <c r="M341" s="3710"/>
      <c r="N341" s="3711"/>
      <c r="S341" s="2039"/>
      <c r="T341" s="2039"/>
      <c r="U341" s="2039"/>
      <c r="V341" s="2039"/>
    </row>
    <row r="342" spans="1:49" s="1968" customFormat="1" ht="20.25" customHeight="1">
      <c r="A342" s="1967"/>
      <c r="B342" s="3712" t="s">
        <v>710</v>
      </c>
      <c r="C342" s="3713"/>
      <c r="D342" s="3713"/>
      <c r="E342" s="3713"/>
      <c r="F342" s="3713"/>
      <c r="G342" s="3713"/>
      <c r="H342" s="3713"/>
      <c r="I342" s="3713"/>
      <c r="J342" s="3713"/>
      <c r="K342" s="3713"/>
      <c r="L342" s="3713"/>
      <c r="M342" s="3713"/>
      <c r="N342" s="3714"/>
      <c r="S342" s="2039"/>
      <c r="T342" s="2039"/>
      <c r="U342" s="2039"/>
      <c r="V342" s="2039"/>
    </row>
    <row r="343" spans="1:49" s="1968" customFormat="1" ht="24.75" customHeight="1" thickBot="1">
      <c r="A343" s="1967"/>
      <c r="B343" s="3715" t="s">
        <v>711</v>
      </c>
      <c r="C343" s="3716"/>
      <c r="D343" s="3716"/>
      <c r="E343" s="3716"/>
      <c r="F343" s="3716"/>
      <c r="G343" s="3716"/>
      <c r="H343" s="3716"/>
      <c r="I343" s="3716"/>
      <c r="J343" s="3716"/>
      <c r="K343" s="3716"/>
      <c r="L343" s="3716"/>
      <c r="M343" s="3716"/>
      <c r="N343" s="3717"/>
      <c r="S343" s="2039"/>
      <c r="T343" s="2039"/>
      <c r="U343" s="2039"/>
      <c r="V343" s="2039"/>
    </row>
    <row r="344" spans="1:49" s="1968" customFormat="1" ht="24.75" customHeight="1">
      <c r="A344" s="1967"/>
      <c r="B344" s="2306"/>
      <c r="C344" s="2306"/>
      <c r="D344" s="2306"/>
      <c r="E344" s="2306"/>
      <c r="F344" s="2306"/>
      <c r="G344" s="2306"/>
      <c r="H344" s="2306"/>
      <c r="I344" s="2306"/>
      <c r="J344" s="2306"/>
      <c r="K344" s="2306"/>
      <c r="L344" s="2306"/>
      <c r="M344" s="2306"/>
      <c r="N344" s="2306"/>
    </row>
    <row r="345" spans="1:49" s="1968" customFormat="1" ht="19.5" customHeight="1">
      <c r="A345" s="364" t="s">
        <v>440</v>
      </c>
      <c r="B345" s="365"/>
      <c r="C345" s="1971" t="s">
        <v>439</v>
      </c>
      <c r="D345" s="1972"/>
      <c r="E345" s="366"/>
      <c r="F345" s="366"/>
      <c r="G345" s="366"/>
      <c r="H345" s="366"/>
      <c r="I345" s="366"/>
      <c r="J345" s="366"/>
      <c r="K345" s="366"/>
      <c r="L345" s="366"/>
      <c r="M345" s="366"/>
      <c r="N345" s="366"/>
      <c r="O345" s="364" t="s">
        <v>440</v>
      </c>
      <c r="S345" s="2039"/>
      <c r="T345" s="2039"/>
      <c r="U345" s="2039"/>
      <c r="V345" s="2039"/>
    </row>
    <row r="346" spans="1:49" s="1968" customFormat="1" ht="24.75" customHeight="1" thickBot="1">
      <c r="A346" s="1967"/>
      <c r="B346" s="2306"/>
      <c r="C346" s="2306"/>
      <c r="D346" s="2306"/>
      <c r="E346" s="2306"/>
      <c r="F346" s="2306"/>
      <c r="G346" s="2306"/>
      <c r="H346" s="2306"/>
      <c r="I346" s="2306"/>
      <c r="J346" s="2306"/>
      <c r="K346" s="2306"/>
      <c r="L346" s="2306"/>
      <c r="M346" s="2306"/>
      <c r="N346" s="2405">
        <f>ROW()</f>
        <v>346</v>
      </c>
      <c r="Q346" s="2405" t="str">
        <f>ADDRESS(ROW(),COLUMN(),4)</f>
        <v>Q346</v>
      </c>
      <c r="AH346" s="2405" t="str">
        <f>ADDRESS(ROW(),COLUMN(),4)</f>
        <v>AH346</v>
      </c>
    </row>
    <row r="347" spans="1:49" s="1968" customFormat="1" ht="19.5" thickBot="1">
      <c r="A347" s="1973" t="s">
        <v>438</v>
      </c>
      <c r="B347" s="3702" t="s">
        <v>712</v>
      </c>
      <c r="C347" s="3702"/>
      <c r="D347" s="3702"/>
      <c r="E347" s="1974"/>
      <c r="F347" s="1974"/>
      <c r="G347" s="1974"/>
      <c r="H347" s="1974"/>
      <c r="I347" s="1974"/>
      <c r="J347" s="1974"/>
      <c r="K347" s="1974"/>
      <c r="L347" s="1975"/>
      <c r="M347" s="600" t="s">
        <v>71</v>
      </c>
      <c r="N347" s="1976"/>
      <c r="Q347" s="1977" t="s">
        <v>438</v>
      </c>
      <c r="R347" s="1978"/>
      <c r="S347" s="1978"/>
      <c r="T347" s="1978"/>
      <c r="U347" s="1978"/>
      <c r="V347" s="1978"/>
      <c r="W347" s="1978"/>
      <c r="X347" s="1978"/>
      <c r="Y347" s="1978"/>
      <c r="Z347" s="1978"/>
      <c r="AA347" s="1978"/>
      <c r="AB347" s="1978"/>
      <c r="AC347" s="117" t="s">
        <v>442</v>
      </c>
      <c r="AD347" s="1978"/>
      <c r="AE347" s="1979"/>
      <c r="AF347" s="1977" t="s">
        <v>438</v>
      </c>
      <c r="AG347" s="1980"/>
      <c r="AH347" s="1977" t="s">
        <v>438</v>
      </c>
      <c r="AI347" s="293"/>
      <c r="AJ347" s="1981"/>
      <c r="AK347" s="1982"/>
      <c r="AL347" s="1982"/>
      <c r="AM347" s="1982"/>
      <c r="AN347" s="1983"/>
      <c r="AO347" s="1983"/>
      <c r="AP347" s="1983"/>
      <c r="AQ347" s="1983"/>
      <c r="AR347" s="1983"/>
      <c r="AS347" s="1983"/>
      <c r="AT347" s="1983"/>
      <c r="AU347" s="1983"/>
      <c r="AV347" s="1984"/>
      <c r="AW347" s="1977" t="s">
        <v>438</v>
      </c>
    </row>
    <row r="348" spans="1:49" s="1968" customFormat="1" ht="24" customHeight="1" thickTop="1" thickBot="1">
      <c r="A348" s="3703" t="s">
        <v>988</v>
      </c>
      <c r="B348" s="294" t="s">
        <v>12</v>
      </c>
      <c r="C348" s="295"/>
      <c r="D348" s="296"/>
      <c r="E348" s="296"/>
      <c r="F348" s="296"/>
      <c r="G348" s="296"/>
      <c r="H348" s="296"/>
      <c r="I348" s="296"/>
      <c r="J348" s="296"/>
      <c r="K348" s="296"/>
      <c r="L348" s="385" t="s">
        <v>294</v>
      </c>
      <c r="M348" s="297">
        <v>3</v>
      </c>
      <c r="N348" s="601" t="s">
        <v>299</v>
      </c>
      <c r="Q348" s="3694" t="s">
        <v>988</v>
      </c>
      <c r="R348" s="381" t="s">
        <v>443</v>
      </c>
      <c r="S348" s="1985"/>
      <c r="T348" s="1986"/>
      <c r="U348" s="1986"/>
      <c r="V348" s="1986"/>
      <c r="W348" s="1987"/>
      <c r="X348" s="1987"/>
      <c r="Y348" s="1987"/>
      <c r="Z348" s="1987"/>
      <c r="AA348" s="1987"/>
      <c r="AB348" s="1988"/>
      <c r="AC348" s="380" t="s">
        <v>71</v>
      </c>
      <c r="AD348" s="1988"/>
      <c r="AE348" s="1989"/>
      <c r="AF348" s="3694" t="s">
        <v>988</v>
      </c>
      <c r="AG348" s="1980"/>
      <c r="AH348" s="3694" t="s">
        <v>988</v>
      </c>
      <c r="AI348" s="300" t="s">
        <v>418</v>
      </c>
      <c r="AJ348" s="1985"/>
      <c r="AK348" s="1986"/>
      <c r="AL348" s="1986"/>
      <c r="AM348" s="1986"/>
      <c r="AN348" s="1987"/>
      <c r="AO348" s="1987"/>
      <c r="AP348" s="1987"/>
      <c r="AQ348" s="1987"/>
      <c r="AR348" s="1987"/>
      <c r="AS348" s="1987"/>
      <c r="AT348" s="1987"/>
      <c r="AU348" s="1987"/>
      <c r="AV348" s="1990"/>
      <c r="AW348" s="3694" t="s">
        <v>988</v>
      </c>
    </row>
    <row r="349" spans="1:49" s="1968" customFormat="1" ht="32.25" customHeight="1" thickBot="1">
      <c r="A349" s="3703"/>
      <c r="B349" s="412" t="s">
        <v>952</v>
      </c>
      <c r="C349" s="383"/>
      <c r="D349" s="383"/>
      <c r="E349" s="382"/>
      <c r="F349" s="3545" t="s">
        <v>14</v>
      </c>
      <c r="G349" s="3545"/>
      <c r="H349" s="383"/>
      <c r="I349" s="382"/>
      <c r="J349" s="382"/>
      <c r="K349" s="383"/>
      <c r="L349" s="382"/>
      <c r="M349" s="602">
        <f>F350</f>
        <v>1.1400000000000001</v>
      </c>
      <c r="N349" s="603" t="s">
        <v>989</v>
      </c>
      <c r="Q349" s="3694"/>
      <c r="R349" s="1991" t="s">
        <v>988</v>
      </c>
      <c r="S349" s="1967"/>
      <c r="T349" s="1967"/>
      <c r="U349" s="1967"/>
      <c r="V349" s="1987"/>
      <c r="W349" s="1987"/>
      <c r="X349" s="1987"/>
      <c r="Y349" s="1987"/>
      <c r="Z349" s="1987"/>
      <c r="AA349" s="1987"/>
      <c r="AB349" s="303" t="s">
        <v>294</v>
      </c>
      <c r="AC349" s="304">
        <v>1.89</v>
      </c>
      <c r="AD349" s="305" t="s">
        <v>299</v>
      </c>
      <c r="AE349" s="1989"/>
      <c r="AF349" s="3694"/>
      <c r="AG349" s="1980"/>
      <c r="AH349" s="3694"/>
      <c r="AI349" s="1992" t="s">
        <v>988</v>
      </c>
      <c r="AJ349" s="1988"/>
      <c r="AK349" s="1988"/>
      <c r="AL349" s="1988"/>
      <c r="AM349" s="1987"/>
      <c r="AN349" s="1987"/>
      <c r="AO349" s="1987"/>
      <c r="AP349" s="1987"/>
      <c r="AQ349" s="1987"/>
      <c r="AR349" s="1987"/>
      <c r="AS349" s="1987"/>
      <c r="AT349" s="1987"/>
      <c r="AU349" s="1987"/>
      <c r="AV349" s="1990"/>
      <c r="AW349" s="3694"/>
    </row>
    <row r="350" spans="1:49" s="1968" customFormat="1" ht="24" customHeight="1" thickBot="1">
      <c r="A350" s="3703"/>
      <c r="B350" s="306">
        <f>SUM(B355:B371)</f>
        <v>1</v>
      </c>
      <c r="C350" s="3546" t="s">
        <v>0</v>
      </c>
      <c r="D350" s="384"/>
      <c r="E350" s="384"/>
      <c r="F350" s="536">
        <f>F353</f>
        <v>1.1400000000000001</v>
      </c>
      <c r="G350" s="537">
        <f>G353</f>
        <v>3.0000000000000004</v>
      </c>
      <c r="H350" s="1993"/>
      <c r="I350" s="538">
        <f>G350-F350</f>
        <v>1.8600000000000003</v>
      </c>
      <c r="J350" s="388"/>
      <c r="K350" s="388"/>
      <c r="L350" s="388"/>
      <c r="M350" s="388"/>
      <c r="N350" s="1994"/>
      <c r="Q350" s="3694"/>
      <c r="R350" s="308" t="s">
        <v>440</v>
      </c>
      <c r="S350" s="1971" t="s">
        <v>439</v>
      </c>
      <c r="T350" s="1971"/>
      <c r="U350" s="1972"/>
      <c r="V350" s="1995"/>
      <c r="W350" s="1995"/>
      <c r="X350" s="1995"/>
      <c r="Y350" s="1995"/>
      <c r="Z350" s="1995"/>
      <c r="AA350" s="1995"/>
      <c r="AB350" s="1995"/>
      <c r="AC350" s="1995"/>
      <c r="AD350" s="1995"/>
      <c r="AE350" s="1996"/>
      <c r="AF350" s="3694"/>
      <c r="AG350" s="1980"/>
      <c r="AH350" s="3694"/>
      <c r="AI350" s="309" t="s">
        <v>440</v>
      </c>
      <c r="AJ350" s="1971" t="s">
        <v>439</v>
      </c>
      <c r="AK350" s="1971"/>
      <c r="AL350" s="1972"/>
      <c r="AM350" s="1995"/>
      <c r="AN350" s="1995"/>
      <c r="AO350" s="1995"/>
      <c r="AP350" s="1995"/>
      <c r="AQ350" s="1995"/>
      <c r="AR350" s="1995"/>
      <c r="AS350" s="1995"/>
      <c r="AT350" s="1995"/>
      <c r="AU350" s="1995"/>
      <c r="AV350" s="1997"/>
      <c r="AW350" s="3694"/>
    </row>
    <row r="351" spans="1:49" s="1968" customFormat="1" ht="15.75">
      <c r="A351" s="3703"/>
      <c r="B351" s="387"/>
      <c r="C351" s="3547"/>
      <c r="D351" s="539" t="s">
        <v>13</v>
      </c>
      <c r="E351" s="386"/>
      <c r="F351" s="1998" t="s">
        <v>961</v>
      </c>
      <c r="G351" s="1999" t="s">
        <v>297</v>
      </c>
      <c r="H351" s="155"/>
      <c r="I351" s="1998" t="s">
        <v>962</v>
      </c>
      <c r="J351" s="386"/>
      <c r="K351" s="540" t="s">
        <v>293</v>
      </c>
      <c r="L351" s="3706" t="s">
        <v>916</v>
      </c>
      <c r="M351" s="3706"/>
      <c r="N351" s="604">
        <f>B350</f>
        <v>1</v>
      </c>
      <c r="Q351" s="3694"/>
      <c r="R351" s="2000"/>
      <c r="S351" s="1988"/>
      <c r="T351" s="1988"/>
      <c r="U351" s="1987"/>
      <c r="V351" s="1987"/>
      <c r="W351" s="1987"/>
      <c r="X351" s="1987"/>
      <c r="Y351" s="1987"/>
      <c r="Z351" s="1987"/>
      <c r="AA351" s="1987"/>
      <c r="AB351" s="1987"/>
      <c r="AC351" s="1987"/>
      <c r="AD351" s="1987"/>
      <c r="AE351" s="1989"/>
      <c r="AF351" s="3694"/>
      <c r="AG351" s="1980"/>
      <c r="AH351" s="3694"/>
      <c r="AI351" s="2001"/>
      <c r="AJ351" s="1988"/>
      <c r="AK351" s="1988"/>
      <c r="AL351" s="1988"/>
      <c r="AM351" s="1987"/>
      <c r="AN351" s="1987"/>
      <c r="AO351" s="1987"/>
      <c r="AP351" s="1987"/>
      <c r="AQ351" s="1987"/>
      <c r="AR351" s="1987"/>
      <c r="AS351" s="1987"/>
      <c r="AT351" s="1987"/>
      <c r="AU351" s="1987"/>
      <c r="AV351" s="1990"/>
      <c r="AW351" s="3694"/>
    </row>
    <row r="352" spans="1:49" s="1968" customFormat="1" ht="14.25" customHeight="1">
      <c r="A352" s="3703"/>
      <c r="B352" s="301" t="s">
        <v>44</v>
      </c>
      <c r="C352" s="301" t="s">
        <v>54</v>
      </c>
      <c r="D352" s="322" t="s">
        <v>34</v>
      </c>
      <c r="E352" s="302"/>
      <c r="F352" s="388"/>
      <c r="G352" s="2002"/>
      <c r="H352" s="301"/>
      <c r="I352" s="2003"/>
      <c r="J352" s="2004"/>
      <c r="K352" s="413" t="s">
        <v>63</v>
      </c>
      <c r="L352" s="302"/>
      <c r="M352" s="2005"/>
      <c r="N352" s="2006"/>
      <c r="Q352" s="3694"/>
      <c r="R352" s="311" t="s">
        <v>34</v>
      </c>
      <c r="S352" s="312" t="s">
        <v>13</v>
      </c>
      <c r="T352" s="313" t="s">
        <v>444</v>
      </c>
      <c r="U352" s="1988"/>
      <c r="V352" s="1987"/>
      <c r="W352" s="1987"/>
      <c r="X352" s="1987"/>
      <c r="Y352" s="1987"/>
      <c r="Z352" s="1987"/>
      <c r="AA352" s="1987"/>
      <c r="AB352" s="1987"/>
      <c r="AC352" s="1987"/>
      <c r="AD352" s="1987"/>
      <c r="AE352" s="1989"/>
      <c r="AF352" s="3694"/>
      <c r="AG352" s="1980"/>
      <c r="AH352" s="3694"/>
      <c r="AI352" s="314" t="s">
        <v>44</v>
      </c>
      <c r="AJ352" s="312" t="s">
        <v>445</v>
      </c>
      <c r="AK352" s="1988"/>
      <c r="AL352" s="1988"/>
      <c r="AM352" s="1987"/>
      <c r="AN352" s="1987"/>
      <c r="AO352" s="1987"/>
      <c r="AP352" s="1987"/>
      <c r="AQ352" s="1987"/>
      <c r="AR352" s="1987"/>
      <c r="AS352" s="1987"/>
      <c r="AT352" s="1987"/>
      <c r="AU352" s="1987"/>
      <c r="AV352" s="1990"/>
      <c r="AW352" s="3694"/>
    </row>
    <row r="353" spans="1:49" s="1968" customFormat="1" ht="15.75" customHeight="1">
      <c r="A353" s="3703"/>
      <c r="B353" s="315"/>
      <c r="C353" s="316"/>
      <c r="D353" s="317" t="s">
        <v>987</v>
      </c>
      <c r="E353" s="318"/>
      <c r="F353" s="538">
        <f>SUM(F355:F371)</f>
        <v>1.1400000000000001</v>
      </c>
      <c r="G353" s="390">
        <f>SUM(G355:G371)</f>
        <v>3.0000000000000004</v>
      </c>
      <c r="H353" s="389" t="s">
        <v>11</v>
      </c>
      <c r="I353" s="538">
        <f>SUM(I355:I371)</f>
        <v>6.0000000000000053E-2</v>
      </c>
      <c r="J353" s="319"/>
      <c r="K353" s="320"/>
      <c r="L353" s="302"/>
      <c r="M353" s="302"/>
      <c r="N353" s="605"/>
      <c r="Q353" s="3694"/>
      <c r="R353" s="321"/>
      <c r="S353" s="312"/>
      <c r="T353" s="313"/>
      <c r="U353" s="1988"/>
      <c r="V353" s="1987"/>
      <c r="W353" s="1987"/>
      <c r="X353" s="1987"/>
      <c r="Y353" s="1987"/>
      <c r="Z353" s="1987"/>
      <c r="AA353" s="1987"/>
      <c r="AB353" s="1987"/>
      <c r="AC353" s="1987"/>
      <c r="AD353" s="1987"/>
      <c r="AE353" s="1989"/>
      <c r="AF353" s="3694"/>
      <c r="AG353" s="1980"/>
      <c r="AH353" s="3694"/>
      <c r="AI353" s="2001"/>
      <c r="AJ353" s="1988"/>
      <c r="AK353" s="1988"/>
      <c r="AL353" s="1988"/>
      <c r="AM353" s="1987"/>
      <c r="AN353" s="1987"/>
      <c r="AO353" s="1987"/>
      <c r="AP353" s="1987"/>
      <c r="AQ353" s="1987"/>
      <c r="AR353" s="1987"/>
      <c r="AS353" s="1987"/>
      <c r="AT353" s="1987"/>
      <c r="AU353" s="1987"/>
      <c r="AV353" s="1990"/>
      <c r="AW353" s="3694"/>
    </row>
    <row r="354" spans="1:49" s="1968" customFormat="1" ht="15.75" customHeight="1" thickBot="1">
      <c r="A354" s="3703"/>
      <c r="B354" s="315"/>
      <c r="C354" s="164"/>
      <c r="D354" s="541"/>
      <c r="E354" s="542"/>
      <c r="F354" s="335"/>
      <c r="G354" s="391"/>
      <c r="H354" s="543"/>
      <c r="I354" s="392"/>
      <c r="J354" s="544"/>
      <c r="K354" s="307"/>
      <c r="L354" s="302"/>
      <c r="M354" s="302"/>
      <c r="N354" s="605"/>
      <c r="Q354" s="3694"/>
      <c r="R354" s="321" t="s">
        <v>44</v>
      </c>
      <c r="S354" s="312" t="s">
        <v>445</v>
      </c>
      <c r="T354" s="313" t="s">
        <v>458</v>
      </c>
      <c r="U354" s="1988"/>
      <c r="V354" s="1987"/>
      <c r="W354" s="1987"/>
      <c r="X354" s="1987"/>
      <c r="Y354" s="1987"/>
      <c r="Z354" s="1987"/>
      <c r="AA354" s="1987"/>
      <c r="AB354" s="1987"/>
      <c r="AC354" s="1987"/>
      <c r="AD354" s="1987"/>
      <c r="AE354" s="1989"/>
      <c r="AF354" s="3694"/>
      <c r="AG354" s="1980"/>
      <c r="AH354" s="3694"/>
      <c r="AI354" s="2007"/>
      <c r="AJ354" s="2008" t="s">
        <v>420</v>
      </c>
      <c r="AK354" s="2009"/>
      <c r="AL354" s="2009"/>
      <c r="AM354" s="2010"/>
      <c r="AN354" s="1988"/>
      <c r="AO354" s="1987"/>
      <c r="AP354" s="2008" t="s">
        <v>419</v>
      </c>
      <c r="AQ354" s="1987"/>
      <c r="AR354" s="1987"/>
      <c r="AS354" s="1987"/>
      <c r="AT354" s="1987"/>
      <c r="AU354" s="1987"/>
      <c r="AV354" s="1990"/>
      <c r="AW354" s="3694"/>
    </row>
    <row r="355" spans="1:49" s="1968" customFormat="1" ht="15.75">
      <c r="A355" s="3703"/>
      <c r="B355" s="323">
        <v>0.4</v>
      </c>
      <c r="C355" s="144">
        <v>5</v>
      </c>
      <c r="D355" s="326" t="s">
        <v>16</v>
      </c>
      <c r="E355" s="324"/>
      <c r="F355" s="325">
        <f>IF(C355&lt;=0,"",G355-(G355*C355%))</f>
        <v>1.1400000000000001</v>
      </c>
      <c r="G355" s="391">
        <f>IF(B355="","",(B355/B350)*M348)</f>
        <v>1.2000000000000002</v>
      </c>
      <c r="H355" s="545" t="s">
        <v>11</v>
      </c>
      <c r="I355" s="450">
        <f t="shared" ref="I355:I371" si="40">IF(ISBLANK(C355),"",G355-F355)</f>
        <v>6.0000000000000053E-2</v>
      </c>
      <c r="J355" s="546"/>
      <c r="K355" s="326"/>
      <c r="L355" s="327"/>
      <c r="M355" s="327"/>
      <c r="N355" s="606"/>
      <c r="Q355" s="3694"/>
      <c r="R355" s="321"/>
      <c r="S355" s="312"/>
      <c r="T355" s="328" t="s">
        <v>420</v>
      </c>
      <c r="U355" s="1988"/>
      <c r="V355" s="1987"/>
      <c r="W355" s="1987"/>
      <c r="X355" s="1987"/>
      <c r="Y355" s="1987"/>
      <c r="Z355" s="1987"/>
      <c r="AA355" s="1987"/>
      <c r="AB355" s="1987"/>
      <c r="AC355" s="1987"/>
      <c r="AD355" s="1987"/>
      <c r="AE355" s="1989"/>
      <c r="AF355" s="3694"/>
      <c r="AG355" s="1980"/>
      <c r="AH355" s="3694"/>
      <c r="AI355" s="2007"/>
      <c r="AJ355" s="2011" t="s">
        <v>1860</v>
      </c>
      <c r="AK355" s="2011"/>
      <c r="AL355" s="2011"/>
      <c r="AM355" s="2011"/>
      <c r="AN355" s="1988"/>
      <c r="AO355" s="1987"/>
      <c r="AP355" s="1987"/>
      <c r="AQ355" s="1987"/>
      <c r="AR355" s="1987"/>
      <c r="AS355" s="1987"/>
      <c r="AT355" s="1987"/>
      <c r="AU355" s="1987"/>
      <c r="AV355" s="1990"/>
      <c r="AW355" s="3694"/>
    </row>
    <row r="356" spans="1:49" s="1968" customFormat="1" ht="15.75">
      <c r="A356" s="3703"/>
      <c r="B356" s="329"/>
      <c r="C356" s="130"/>
      <c r="D356" s="331"/>
      <c r="E356" s="330"/>
      <c r="F356" s="325" t="str">
        <f t="shared" ref="F356:F371" si="41">IF(C356&lt;=0,"",G356-(G356*C356%))</f>
        <v/>
      </c>
      <c r="G356" s="391" t="str">
        <f>IF(B356="","",(B356/B350)*M348)</f>
        <v/>
      </c>
      <c r="H356" s="545" t="s">
        <v>11</v>
      </c>
      <c r="I356" s="450" t="str">
        <f t="shared" si="40"/>
        <v/>
      </c>
      <c r="J356" s="547"/>
      <c r="K356" s="331"/>
      <c r="L356" s="296"/>
      <c r="M356" s="296"/>
      <c r="N356" s="599"/>
      <c r="Q356" s="3694"/>
      <c r="R356" s="1988"/>
      <c r="S356" s="1988"/>
      <c r="T356" s="313" t="s">
        <v>714</v>
      </c>
      <c r="U356" s="1988"/>
      <c r="V356" s="1987"/>
      <c r="W356" s="1987"/>
      <c r="X356" s="1987"/>
      <c r="Y356" s="1987"/>
      <c r="Z356" s="1987"/>
      <c r="AA356" s="1987"/>
      <c r="AB356" s="1987"/>
      <c r="AC356" s="1987"/>
      <c r="AD356" s="1987"/>
      <c r="AE356" s="1989"/>
      <c r="AF356" s="3694"/>
      <c r="AG356" s="1980"/>
      <c r="AH356" s="3694"/>
      <c r="AI356" s="2007"/>
      <c r="AJ356" s="2011"/>
      <c r="AK356" s="2011" t="s">
        <v>421</v>
      </c>
      <c r="AL356" s="2011"/>
      <c r="AM356" s="2011"/>
      <c r="AN356" s="1988"/>
      <c r="AO356" s="1987"/>
      <c r="AP356" s="1987"/>
      <c r="AQ356" s="1987"/>
      <c r="AR356" s="1987"/>
      <c r="AS356" s="1987"/>
      <c r="AT356" s="1987"/>
      <c r="AU356" s="1987"/>
      <c r="AV356" s="1990"/>
      <c r="AW356" s="3694"/>
    </row>
    <row r="357" spans="1:49" s="1968" customFormat="1" ht="15.75">
      <c r="A357" s="3703"/>
      <c r="B357" s="329"/>
      <c r="C357" s="130"/>
      <c r="D357" s="379" t="s">
        <v>18</v>
      </c>
      <c r="E357" s="330"/>
      <c r="F357" s="325" t="str">
        <f t="shared" si="41"/>
        <v/>
      </c>
      <c r="G357" s="391" t="str">
        <f>IF(B357="","",(B357/B350)*M348)</f>
        <v/>
      </c>
      <c r="H357" s="545" t="s">
        <v>11</v>
      </c>
      <c r="I357" s="450" t="str">
        <f t="shared" si="40"/>
        <v/>
      </c>
      <c r="J357" s="547" t="s">
        <v>32</v>
      </c>
      <c r="K357" s="331" t="s">
        <v>25</v>
      </c>
      <c r="L357" s="296"/>
      <c r="M357" s="296"/>
      <c r="N357" s="599"/>
      <c r="Q357" s="3694"/>
      <c r="R357" s="1988"/>
      <c r="S357" s="1988"/>
      <c r="T357" s="313" t="s">
        <v>463</v>
      </c>
      <c r="U357" s="1988"/>
      <c r="V357" s="1987"/>
      <c r="W357" s="1987"/>
      <c r="X357" s="1987"/>
      <c r="Y357" s="1987"/>
      <c r="Z357" s="1987"/>
      <c r="AA357" s="1987"/>
      <c r="AB357" s="1987"/>
      <c r="AC357" s="1987"/>
      <c r="AD357" s="1987"/>
      <c r="AE357" s="1989"/>
      <c r="AF357" s="3694"/>
      <c r="AG357" s="1980"/>
      <c r="AH357" s="3694"/>
      <c r="AI357" s="2007"/>
      <c r="AJ357" s="2011"/>
      <c r="AK357" s="2011" t="s">
        <v>422</v>
      </c>
      <c r="AL357" s="2011"/>
      <c r="AM357" s="2011"/>
      <c r="AN357" s="1988"/>
      <c r="AO357" s="1987"/>
      <c r="AP357" s="1987"/>
      <c r="AQ357" s="1987"/>
      <c r="AR357" s="1987"/>
      <c r="AS357" s="1987"/>
      <c r="AT357" s="332"/>
      <c r="AU357" s="332"/>
      <c r="AV357" s="333"/>
      <c r="AW357" s="3694"/>
    </row>
    <row r="358" spans="1:49" s="1968" customFormat="1" ht="15.75">
      <c r="A358" s="3703"/>
      <c r="B358" s="329">
        <v>0.26500000000000001</v>
      </c>
      <c r="C358" s="130"/>
      <c r="D358" s="331" t="s">
        <v>19</v>
      </c>
      <c r="E358" s="330"/>
      <c r="F358" s="325" t="str">
        <f t="shared" si="41"/>
        <v/>
      </c>
      <c r="G358" s="391">
        <f>IF(B358="","",(B358/B350)*M348)</f>
        <v>0.79500000000000004</v>
      </c>
      <c r="H358" s="545" t="s">
        <v>11</v>
      </c>
      <c r="I358" s="450" t="str">
        <f t="shared" si="40"/>
        <v/>
      </c>
      <c r="J358" s="547" t="s">
        <v>42</v>
      </c>
      <c r="K358" s="331" t="s">
        <v>26</v>
      </c>
      <c r="L358" s="296"/>
      <c r="M358" s="296"/>
      <c r="N358" s="599"/>
      <c r="Q358" s="3694"/>
      <c r="R358" s="1988"/>
      <c r="S358" s="1988"/>
      <c r="T358" s="1988"/>
      <c r="U358" s="1988"/>
      <c r="V358" s="1987"/>
      <c r="W358" s="1987"/>
      <c r="X358" s="1987"/>
      <c r="Y358" s="1987"/>
      <c r="Z358" s="1987"/>
      <c r="AA358" s="1987"/>
      <c r="AB358" s="1987"/>
      <c r="AC358" s="1987"/>
      <c r="AD358" s="1987"/>
      <c r="AE358" s="1989"/>
      <c r="AF358" s="3694"/>
      <c r="AG358" s="1980"/>
      <c r="AH358" s="3694"/>
      <c r="AI358" s="2007"/>
      <c r="AJ358" s="2011"/>
      <c r="AK358" s="2011" t="s">
        <v>423</v>
      </c>
      <c r="AL358" s="2011"/>
      <c r="AM358" s="2011"/>
      <c r="AN358" s="1988"/>
      <c r="AO358" s="1987"/>
      <c r="AP358" s="1987"/>
      <c r="AQ358" s="1987"/>
      <c r="AR358" s="1987"/>
      <c r="AS358" s="1987"/>
      <c r="AT358" s="332"/>
      <c r="AU358" s="332"/>
      <c r="AV358" s="333"/>
      <c r="AW358" s="3694"/>
    </row>
    <row r="359" spans="1:49" s="1968" customFormat="1" ht="15.75">
      <c r="A359" s="3703"/>
      <c r="B359" s="329">
        <v>0.13500000000000001</v>
      </c>
      <c r="C359" s="130"/>
      <c r="D359" s="331" t="s">
        <v>20</v>
      </c>
      <c r="E359" s="330"/>
      <c r="F359" s="325" t="str">
        <f t="shared" si="41"/>
        <v/>
      </c>
      <c r="G359" s="391">
        <f>IF(B359="","",(B359/B350)*M348)</f>
        <v>0.40500000000000003</v>
      </c>
      <c r="H359" s="545" t="s">
        <v>11</v>
      </c>
      <c r="I359" s="450" t="str">
        <f t="shared" si="40"/>
        <v/>
      </c>
      <c r="J359" s="547" t="s">
        <v>52</v>
      </c>
      <c r="K359" s="331" t="s">
        <v>27</v>
      </c>
      <c r="L359" s="296"/>
      <c r="M359" s="296"/>
      <c r="N359" s="599"/>
      <c r="Q359" s="3694"/>
      <c r="R359" s="321" t="s">
        <v>54</v>
      </c>
      <c r="S359" s="312" t="s">
        <v>460</v>
      </c>
      <c r="T359" s="313" t="s">
        <v>461</v>
      </c>
      <c r="U359" s="1988"/>
      <c r="V359" s="1987"/>
      <c r="W359" s="1987"/>
      <c r="X359" s="1987"/>
      <c r="Y359" s="1987"/>
      <c r="Z359" s="1987"/>
      <c r="AA359" s="1987"/>
      <c r="AB359" s="1987"/>
      <c r="AC359" s="1987"/>
      <c r="AD359" s="1987"/>
      <c r="AE359" s="1989"/>
      <c r="AF359" s="3694"/>
      <c r="AG359" s="1980"/>
      <c r="AH359" s="3694"/>
      <c r="AI359" s="2007"/>
      <c r="AJ359" s="2011"/>
      <c r="AK359" s="2011" t="s">
        <v>424</v>
      </c>
      <c r="AL359" s="2011"/>
      <c r="AM359" s="2011"/>
      <c r="AN359" s="1988"/>
      <c r="AO359" s="1987"/>
      <c r="AP359" s="1987"/>
      <c r="AQ359" s="1987"/>
      <c r="AR359" s="1987"/>
      <c r="AS359" s="1987"/>
      <c r="AT359" s="1987"/>
      <c r="AU359" s="1987"/>
      <c r="AV359" s="1990"/>
      <c r="AW359" s="3694"/>
    </row>
    <row r="360" spans="1:49" s="1968" customFormat="1" ht="15.75">
      <c r="A360" s="3703"/>
      <c r="B360" s="329">
        <v>0.04</v>
      </c>
      <c r="C360" s="130"/>
      <c r="D360" s="331" t="s">
        <v>21</v>
      </c>
      <c r="E360" s="330"/>
      <c r="F360" s="325" t="str">
        <f t="shared" si="41"/>
        <v/>
      </c>
      <c r="G360" s="391">
        <f>IF(B360="","",(B360/B350)*M348)</f>
        <v>0.12</v>
      </c>
      <c r="H360" s="545" t="s">
        <v>11</v>
      </c>
      <c r="I360" s="450" t="str">
        <f t="shared" si="40"/>
        <v/>
      </c>
      <c r="J360" s="547" t="s">
        <v>61</v>
      </c>
      <c r="K360" s="331" t="s">
        <v>28</v>
      </c>
      <c r="L360" s="296"/>
      <c r="M360" s="296"/>
      <c r="N360" s="599"/>
      <c r="Q360" s="3694"/>
      <c r="R360" s="338"/>
      <c r="S360" s="312"/>
      <c r="T360" s="313"/>
      <c r="U360" s="1988"/>
      <c r="V360" s="1987"/>
      <c r="W360" s="1987"/>
      <c r="X360" s="1987"/>
      <c r="Y360" s="1987"/>
      <c r="Z360" s="1987"/>
      <c r="AA360" s="1987"/>
      <c r="AB360" s="1987"/>
      <c r="AC360" s="1987"/>
      <c r="AD360" s="1987"/>
      <c r="AE360" s="1989"/>
      <c r="AF360" s="3694"/>
      <c r="AG360" s="1980"/>
      <c r="AH360" s="3694"/>
      <c r="AI360" s="2007"/>
      <c r="AJ360" s="2011"/>
      <c r="AK360" s="2012" t="s">
        <v>425</v>
      </c>
      <c r="AL360" s="2011"/>
      <c r="AM360" s="2011"/>
      <c r="AN360" s="1988"/>
      <c r="AO360" s="1987"/>
      <c r="AP360" s="1987"/>
      <c r="AQ360" s="1987"/>
      <c r="AR360" s="1987"/>
      <c r="AS360" s="3549" t="s">
        <v>922</v>
      </c>
      <c r="AT360" s="3550"/>
      <c r="AU360" s="3550"/>
      <c r="AV360" s="340" t="s">
        <v>919</v>
      </c>
      <c r="AW360" s="3694"/>
    </row>
    <row r="361" spans="1:49" s="1968" customFormat="1" ht="31.5">
      <c r="A361" s="3703"/>
      <c r="B361" s="329">
        <v>0.15</v>
      </c>
      <c r="C361" s="130"/>
      <c r="D361" s="331" t="s">
        <v>22</v>
      </c>
      <c r="E361" s="330"/>
      <c r="F361" s="325" t="str">
        <f t="shared" si="41"/>
        <v/>
      </c>
      <c r="G361" s="391">
        <f>IF(B361="","",(B361/B350)*M348)</f>
        <v>0.44999999999999996</v>
      </c>
      <c r="H361" s="545" t="s">
        <v>11</v>
      </c>
      <c r="I361" s="450" t="str">
        <f t="shared" si="40"/>
        <v/>
      </c>
      <c r="J361" s="547"/>
      <c r="K361" s="331"/>
      <c r="L361" s="296"/>
      <c r="M361" s="296"/>
      <c r="N361" s="599"/>
      <c r="Q361" s="3694"/>
      <c r="R361" s="321" t="s">
        <v>63</v>
      </c>
      <c r="S361" s="346" t="s">
        <v>293</v>
      </c>
      <c r="T361" s="313" t="s">
        <v>950</v>
      </c>
      <c r="U361" s="1988"/>
      <c r="V361" s="1987"/>
      <c r="W361" s="1987"/>
      <c r="X361" s="1987"/>
      <c r="Y361" s="1987"/>
      <c r="Z361" s="1987"/>
      <c r="AA361" s="1987"/>
      <c r="AB361" s="1987"/>
      <c r="AC361" s="1987"/>
      <c r="AD361" s="1987"/>
      <c r="AE361" s="1989"/>
      <c r="AF361" s="3694"/>
      <c r="AG361" s="1980"/>
      <c r="AH361" s="3694"/>
      <c r="AI361" s="2007"/>
      <c r="AJ361" s="2011"/>
      <c r="AK361" s="2011" t="s">
        <v>426</v>
      </c>
      <c r="AL361" s="2011"/>
      <c r="AM361" s="2011"/>
      <c r="AN361" s="1988"/>
      <c r="AO361" s="1987"/>
      <c r="AP361" s="1987"/>
      <c r="AQ361" s="1987"/>
      <c r="AR361" s="1987"/>
      <c r="AS361" s="343"/>
      <c r="AT361" s="344">
        <v>2</v>
      </c>
      <c r="AU361" s="328" t="s">
        <v>10</v>
      </c>
      <c r="AV361" s="345">
        <f>AT361</f>
        <v>2</v>
      </c>
      <c r="AW361" s="3694"/>
    </row>
    <row r="362" spans="1:49" s="1968" customFormat="1" ht="15.75">
      <c r="A362" s="3703"/>
      <c r="B362" s="329">
        <v>0.01</v>
      </c>
      <c r="C362" s="130"/>
      <c r="D362" s="331" t="s">
        <v>23</v>
      </c>
      <c r="E362" s="330"/>
      <c r="F362" s="325" t="str">
        <f t="shared" si="41"/>
        <v/>
      </c>
      <c r="G362" s="391">
        <f>IF(B362="","",(B362/B350)*M348)</f>
        <v>0.03</v>
      </c>
      <c r="H362" s="545" t="s">
        <v>11</v>
      </c>
      <c r="I362" s="450" t="str">
        <f t="shared" si="40"/>
        <v/>
      </c>
      <c r="J362" s="547"/>
      <c r="K362" s="331"/>
      <c r="L362" s="296"/>
      <c r="M362" s="296"/>
      <c r="N362" s="599"/>
      <c r="Q362" s="3694"/>
      <c r="R362" s="321"/>
      <c r="S362" s="346"/>
      <c r="T362" s="313"/>
      <c r="U362" s="1988"/>
      <c r="V362" s="1988"/>
      <c r="W362" s="1988"/>
      <c r="X362" s="1988"/>
      <c r="Y362" s="1988"/>
      <c r="Z362" s="1988"/>
      <c r="AA362" s="1988"/>
      <c r="AB362" s="1988"/>
      <c r="AC362" s="1988"/>
      <c r="AD362" s="1988"/>
      <c r="AE362" s="2013"/>
      <c r="AF362" s="3694"/>
      <c r="AG362" s="1980"/>
      <c r="AH362" s="3694"/>
      <c r="AI362" s="2007"/>
      <c r="AJ362" s="2011"/>
      <c r="AK362" s="2011" t="s">
        <v>427</v>
      </c>
      <c r="AL362" s="2011"/>
      <c r="AM362" s="2011"/>
      <c r="AN362" s="1988"/>
      <c r="AO362" s="1987"/>
      <c r="AP362" s="1987"/>
      <c r="AQ362" s="1987"/>
      <c r="AR362" s="1988"/>
      <c r="AS362" s="343"/>
      <c r="AT362" s="2014">
        <f>AT361*10</f>
        <v>20</v>
      </c>
      <c r="AU362" s="2015" t="s">
        <v>429</v>
      </c>
      <c r="AV362" s="347">
        <f>AT361/10</f>
        <v>0.2</v>
      </c>
      <c r="AW362" s="3694"/>
    </row>
    <row r="363" spans="1:49" s="1968" customFormat="1" ht="16.5" thickBot="1">
      <c r="A363" s="3703"/>
      <c r="B363" s="329"/>
      <c r="C363" s="130"/>
      <c r="D363" s="331" t="s">
        <v>24</v>
      </c>
      <c r="E363" s="330"/>
      <c r="F363" s="325" t="str">
        <f t="shared" si="41"/>
        <v/>
      </c>
      <c r="G363" s="391" t="str">
        <f>IF(B363="","",(B363/B350)*M348)</f>
        <v/>
      </c>
      <c r="H363" s="545"/>
      <c r="I363" s="450" t="str">
        <f t="shared" si="40"/>
        <v/>
      </c>
      <c r="J363" s="547"/>
      <c r="K363" s="331"/>
      <c r="L363" s="296"/>
      <c r="M363" s="296"/>
      <c r="N363" s="599"/>
      <c r="Q363" s="3694"/>
      <c r="R363" s="380" t="s">
        <v>71</v>
      </c>
      <c r="U363" s="1988"/>
      <c r="V363" s="1988"/>
      <c r="W363" s="1988"/>
      <c r="X363" s="1988"/>
      <c r="Y363" s="1988"/>
      <c r="Z363" s="1988"/>
      <c r="AA363" s="1988"/>
      <c r="AB363" s="1988"/>
      <c r="AC363" s="1988"/>
      <c r="AD363" s="1988"/>
      <c r="AE363" s="2013"/>
      <c r="AF363" s="3694"/>
      <c r="AG363" s="1980"/>
      <c r="AH363" s="3694"/>
      <c r="AI363" s="2007"/>
      <c r="AJ363" s="2011"/>
      <c r="AK363" s="2012" t="s">
        <v>428</v>
      </c>
      <c r="AL363" s="2011"/>
      <c r="AM363" s="2011"/>
      <c r="AN363" s="1988"/>
      <c r="AO363" s="1988"/>
      <c r="AP363" s="1988"/>
      <c r="AQ363" s="1988"/>
      <c r="AR363" s="1988"/>
      <c r="AS363" s="2016"/>
      <c r="AT363" s="2014">
        <f>AT362*10</f>
        <v>200</v>
      </c>
      <c r="AU363" s="2015" t="s">
        <v>430</v>
      </c>
      <c r="AV363" s="347">
        <f>AV362/10</f>
        <v>0.02</v>
      </c>
      <c r="AW363" s="3694"/>
    </row>
    <row r="364" spans="1:49" s="1968" customFormat="1" ht="31.5" customHeight="1" thickBot="1">
      <c r="A364" s="3703"/>
      <c r="B364" s="329"/>
      <c r="C364" s="130"/>
      <c r="D364" s="331"/>
      <c r="E364" s="330"/>
      <c r="F364" s="325" t="str">
        <f t="shared" si="41"/>
        <v/>
      </c>
      <c r="G364" s="391" t="str">
        <f>IF(B364="","",(B364/B350)*M348)</f>
        <v/>
      </c>
      <c r="H364" s="545"/>
      <c r="I364" s="450" t="str">
        <f t="shared" si="40"/>
        <v/>
      </c>
      <c r="J364" s="547"/>
      <c r="K364" s="331"/>
      <c r="L364" s="296"/>
      <c r="M364" s="296"/>
      <c r="N364" s="599"/>
      <c r="Q364" s="3694"/>
      <c r="R364" s="297">
        <v>1</v>
      </c>
      <c r="S364" s="346" t="s">
        <v>457</v>
      </c>
      <c r="T364" s="313" t="s">
        <v>951</v>
      </c>
      <c r="U364" s="1988"/>
      <c r="V364" s="1988"/>
      <c r="W364" s="1988"/>
      <c r="X364" s="1988"/>
      <c r="Y364" s="1988"/>
      <c r="Z364" s="1988"/>
      <c r="AA364" s="1988"/>
      <c r="AB364" s="1988"/>
      <c r="AC364" s="1988"/>
      <c r="AD364" s="1988"/>
      <c r="AE364" s="2013"/>
      <c r="AF364" s="3694"/>
      <c r="AG364" s="1980"/>
      <c r="AH364" s="3694"/>
      <c r="AI364" s="2001"/>
      <c r="AJ364" s="2000"/>
      <c r="AK364" s="2009"/>
      <c r="AL364" s="2009"/>
      <c r="AM364" s="2010"/>
      <c r="AN364" s="2000"/>
      <c r="AO364" s="3551" t="s">
        <v>920</v>
      </c>
      <c r="AP364" s="3552"/>
      <c r="AQ364" s="3552"/>
      <c r="AR364" s="3552"/>
      <c r="AS364" s="2017"/>
      <c r="AT364" s="2018">
        <f>AT363*10</f>
        <v>2000</v>
      </c>
      <c r="AU364" s="2019" t="s">
        <v>431</v>
      </c>
      <c r="AV364" s="348">
        <f>AV363/10</f>
        <v>2E-3</v>
      </c>
      <c r="AW364" s="3694"/>
    </row>
    <row r="365" spans="1:49" s="1968" customFormat="1" ht="15.75">
      <c r="A365" s="3703"/>
      <c r="B365" s="329"/>
      <c r="C365" s="130"/>
      <c r="D365" s="331"/>
      <c r="E365" s="330"/>
      <c r="F365" s="325" t="str">
        <f t="shared" si="41"/>
        <v/>
      </c>
      <c r="G365" s="391" t="str">
        <f>IF(B365="","",(B365/B350)*M348)</f>
        <v/>
      </c>
      <c r="H365" s="545"/>
      <c r="I365" s="450" t="str">
        <f t="shared" si="40"/>
        <v/>
      </c>
      <c r="J365" s="547"/>
      <c r="K365" s="331"/>
      <c r="L365" s="296"/>
      <c r="M365" s="296"/>
      <c r="N365" s="599"/>
      <c r="Q365" s="3694"/>
      <c r="U365" s="1988"/>
      <c r="V365" s="1988"/>
      <c r="W365" s="1988"/>
      <c r="X365" s="1988"/>
      <c r="Y365" s="1988"/>
      <c r="Z365" s="1988"/>
      <c r="AA365" s="1988"/>
      <c r="AB365" s="1988"/>
      <c r="AC365" s="1988"/>
      <c r="AD365" s="1988"/>
      <c r="AE365" s="2013"/>
      <c r="AF365" s="3694"/>
      <c r="AG365" s="1980"/>
      <c r="AH365" s="3694"/>
      <c r="AI365" s="3553" t="s">
        <v>923</v>
      </c>
      <c r="AJ365" s="3554"/>
      <c r="AK365" s="3555" t="s">
        <v>734</v>
      </c>
      <c r="AL365" s="3556"/>
      <c r="AM365" s="3556"/>
      <c r="AN365" s="3557"/>
      <c r="AO365" s="3558" t="s">
        <v>921</v>
      </c>
      <c r="AP365" s="3559"/>
      <c r="AQ365" s="3559"/>
      <c r="AR365" s="3560"/>
      <c r="AS365" s="3561" t="s">
        <v>738</v>
      </c>
      <c r="AT365" s="3562"/>
      <c r="AU365" s="3562"/>
      <c r="AV365" s="3563"/>
      <c r="AW365" s="3694"/>
    </row>
    <row r="366" spans="1:49" s="1968" customFormat="1" ht="26.25" thickBot="1">
      <c r="A366" s="3703"/>
      <c r="B366" s="329"/>
      <c r="C366" s="130"/>
      <c r="D366" s="331"/>
      <c r="E366" s="330"/>
      <c r="F366" s="325" t="str">
        <f t="shared" si="41"/>
        <v/>
      </c>
      <c r="G366" s="391" t="str">
        <f>IF(B366="","",(B366/B350)*M348)</f>
        <v/>
      </c>
      <c r="H366" s="545"/>
      <c r="I366" s="450" t="str">
        <f t="shared" si="40"/>
        <v/>
      </c>
      <c r="J366" s="547"/>
      <c r="K366" s="331"/>
      <c r="L366" s="296"/>
      <c r="M366" s="296"/>
      <c r="N366" s="599"/>
      <c r="Q366" s="3694"/>
      <c r="R366" s="411" t="s">
        <v>952</v>
      </c>
      <c r="S366" s="1988"/>
      <c r="T366" s="1988"/>
      <c r="U366" s="1988"/>
      <c r="V366" s="1988"/>
      <c r="W366" s="1988"/>
      <c r="X366" s="1988"/>
      <c r="Y366" s="1988"/>
      <c r="Z366" s="1988"/>
      <c r="AA366" s="1988"/>
      <c r="AB366" s="1988"/>
      <c r="AC366" s="1988"/>
      <c r="AD366" s="1988"/>
      <c r="AE366" s="2013"/>
      <c r="AF366" s="3694"/>
      <c r="AG366" s="1980"/>
      <c r="AH366" s="3694"/>
      <c r="AI366" s="3564" t="s">
        <v>716</v>
      </c>
      <c r="AJ366" s="3565"/>
      <c r="AK366" s="349" t="s">
        <v>735</v>
      </c>
      <c r="AL366" s="350" t="s">
        <v>736</v>
      </c>
      <c r="AM366" s="350" t="s">
        <v>737</v>
      </c>
      <c r="AN366" s="351" t="s">
        <v>738</v>
      </c>
      <c r="AO366" s="352" t="s">
        <v>918</v>
      </c>
      <c r="AP366" s="353" t="s">
        <v>446</v>
      </c>
      <c r="AQ366" s="354" t="s">
        <v>441</v>
      </c>
      <c r="AR366" s="355" t="s">
        <v>445</v>
      </c>
      <c r="AS366" s="2001"/>
      <c r="AT366" s="356" t="s">
        <v>717</v>
      </c>
      <c r="AU366" s="1988"/>
      <c r="AV366" s="357" t="s">
        <v>721</v>
      </c>
      <c r="AW366" s="3694"/>
    </row>
    <row r="367" spans="1:49" s="1968" customFormat="1" ht="16.5" thickBot="1">
      <c r="A367" s="3703"/>
      <c r="B367" s="329"/>
      <c r="C367" s="130"/>
      <c r="D367" s="331"/>
      <c r="E367" s="330"/>
      <c r="F367" s="325" t="str">
        <f t="shared" si="41"/>
        <v/>
      </c>
      <c r="G367" s="391" t="str">
        <f>IF(B367="","",(B367/B350)*M348)</f>
        <v/>
      </c>
      <c r="H367" s="545"/>
      <c r="I367" s="450" t="str">
        <f t="shared" si="40"/>
        <v/>
      </c>
      <c r="J367" s="547"/>
      <c r="K367" s="331"/>
      <c r="L367" s="296"/>
      <c r="M367" s="296"/>
      <c r="N367" s="599"/>
      <c r="Q367" s="3694"/>
      <c r="R367" s="410">
        <v>1.0999999999999999</v>
      </c>
      <c r="S367" s="408" t="s">
        <v>947</v>
      </c>
      <c r="T367" s="409" t="s">
        <v>953</v>
      </c>
      <c r="U367" s="1988"/>
      <c r="V367" s="1988"/>
      <c r="W367" s="1988"/>
      <c r="X367" s="1988"/>
      <c r="Y367" s="1988"/>
      <c r="Z367" s="1988"/>
      <c r="AA367" s="1988"/>
      <c r="AB367" s="1988"/>
      <c r="AC367" s="1988"/>
      <c r="AD367" s="1988"/>
      <c r="AE367" s="2013"/>
      <c r="AF367" s="3694"/>
      <c r="AG367" s="1980"/>
      <c r="AH367" s="3694"/>
      <c r="AI367" s="3564" t="s">
        <v>715</v>
      </c>
      <c r="AJ367" s="3565"/>
      <c r="AK367" s="358" t="s">
        <v>739</v>
      </c>
      <c r="AL367" s="359" t="s">
        <v>740</v>
      </c>
      <c r="AM367" s="359" t="s">
        <v>741</v>
      </c>
      <c r="AN367" s="360" t="s">
        <v>742</v>
      </c>
      <c r="AO367" s="361" t="s">
        <v>729</v>
      </c>
      <c r="AP367" s="207">
        <v>10</v>
      </c>
      <c r="AQ367" s="208">
        <v>0.05</v>
      </c>
      <c r="AR367" s="362">
        <f>AQ367*AP367</f>
        <v>0.5</v>
      </c>
      <c r="AS367" s="2001"/>
      <c r="AT367" s="356" t="s">
        <v>718</v>
      </c>
      <c r="AU367" s="1988"/>
      <c r="AV367" s="357" t="s">
        <v>722</v>
      </c>
      <c r="AW367" s="3694"/>
    </row>
    <row r="368" spans="1:49" s="1968" customFormat="1" ht="15.75">
      <c r="A368" s="3703"/>
      <c r="B368" s="329"/>
      <c r="C368" s="130"/>
      <c r="D368" s="331"/>
      <c r="E368" s="330"/>
      <c r="F368" s="325" t="str">
        <f t="shared" si="41"/>
        <v/>
      </c>
      <c r="G368" s="391" t="str">
        <f>IF(B368="","",(B368/B350)*M348)</f>
        <v/>
      </c>
      <c r="H368" s="545"/>
      <c r="I368" s="450" t="str">
        <f t="shared" si="40"/>
        <v/>
      </c>
      <c r="J368" s="547"/>
      <c r="K368" s="331"/>
      <c r="L368" s="296"/>
      <c r="M368" s="296"/>
      <c r="N368" s="599"/>
      <c r="Q368" s="3694"/>
      <c r="R368" s="1988"/>
      <c r="S368" s="1988"/>
      <c r="T368" s="1988"/>
      <c r="U368" s="1988"/>
      <c r="V368" s="1988"/>
      <c r="W368" s="1988"/>
      <c r="X368" s="1988"/>
      <c r="Y368" s="1988"/>
      <c r="Z368" s="1988"/>
      <c r="AA368" s="1988"/>
      <c r="AB368" s="1988"/>
      <c r="AC368" s="1988"/>
      <c r="AD368" s="1988"/>
      <c r="AE368" s="2013"/>
      <c r="AF368" s="3694"/>
      <c r="AG368" s="1980"/>
      <c r="AH368" s="3694"/>
      <c r="AI368" s="3564" t="s">
        <v>768</v>
      </c>
      <c r="AJ368" s="3565"/>
      <c r="AK368" s="358" t="s">
        <v>743</v>
      </c>
      <c r="AL368" s="359" t="s">
        <v>744</v>
      </c>
      <c r="AM368" s="359" t="s">
        <v>745</v>
      </c>
      <c r="AN368" s="360" t="s">
        <v>746</v>
      </c>
      <c r="AO368" s="361" t="s">
        <v>730</v>
      </c>
      <c r="AP368" s="207">
        <v>10</v>
      </c>
      <c r="AQ368" s="208">
        <v>0.02</v>
      </c>
      <c r="AR368" s="362">
        <f t="shared" ref="AR368:AR371" si="42">AQ368*AP368</f>
        <v>0.2</v>
      </c>
      <c r="AS368" s="2001"/>
      <c r="AT368" s="356" t="s">
        <v>719</v>
      </c>
      <c r="AU368" s="1988"/>
      <c r="AV368" s="357" t="s">
        <v>723</v>
      </c>
      <c r="AW368" s="3694"/>
    </row>
    <row r="369" spans="1:49" s="1968" customFormat="1" ht="15.75">
      <c r="A369" s="3703"/>
      <c r="B369" s="329"/>
      <c r="C369" s="130"/>
      <c r="D369" s="331"/>
      <c r="E369" s="330"/>
      <c r="F369" s="325" t="str">
        <f t="shared" si="41"/>
        <v/>
      </c>
      <c r="G369" s="391" t="str">
        <f>IF(B369="","",(B369/B350)*M348)</f>
        <v/>
      </c>
      <c r="H369" s="545"/>
      <c r="I369" s="450" t="str">
        <f t="shared" si="40"/>
        <v/>
      </c>
      <c r="J369" s="547"/>
      <c r="K369" s="331"/>
      <c r="L369" s="296"/>
      <c r="M369" s="296"/>
      <c r="N369" s="599"/>
      <c r="Q369" s="3694"/>
      <c r="R369" s="1988"/>
      <c r="S369" s="1988"/>
      <c r="T369" s="1988"/>
      <c r="U369" s="1988"/>
      <c r="V369" s="1988"/>
      <c r="W369" s="1988"/>
      <c r="X369" s="1988"/>
      <c r="Y369" s="1988"/>
      <c r="Z369" s="1988"/>
      <c r="AA369" s="1988"/>
      <c r="AB369" s="1988"/>
      <c r="AC369" s="1988"/>
      <c r="AD369" s="1988"/>
      <c r="AE369" s="2013"/>
      <c r="AF369" s="3694"/>
      <c r="AG369" s="1980"/>
      <c r="AH369" s="3694"/>
      <c r="AI369" s="3564" t="s">
        <v>725</v>
      </c>
      <c r="AJ369" s="3565"/>
      <c r="AK369" s="358" t="s">
        <v>747</v>
      </c>
      <c r="AL369" s="359" t="s">
        <v>748</v>
      </c>
      <c r="AM369" s="359" t="s">
        <v>749</v>
      </c>
      <c r="AN369" s="360" t="s">
        <v>750</v>
      </c>
      <c r="AO369" s="361" t="s">
        <v>731</v>
      </c>
      <c r="AP369" s="207">
        <v>10</v>
      </c>
      <c r="AQ369" s="208">
        <v>0.03</v>
      </c>
      <c r="AR369" s="362">
        <f t="shared" si="42"/>
        <v>0.3</v>
      </c>
      <c r="AS369" s="2001"/>
      <c r="AT369" s="356" t="s">
        <v>720</v>
      </c>
      <c r="AU369" s="1988"/>
      <c r="AV369" s="357" t="s">
        <v>724</v>
      </c>
      <c r="AW369" s="3694"/>
    </row>
    <row r="370" spans="1:49" s="1968" customFormat="1" ht="15.75">
      <c r="A370" s="3703"/>
      <c r="B370" s="329"/>
      <c r="C370" s="130"/>
      <c r="D370" s="331"/>
      <c r="E370" s="330"/>
      <c r="F370" s="325" t="str">
        <f t="shared" si="41"/>
        <v/>
      </c>
      <c r="G370" s="391" t="str">
        <f>IF(B370="","",(B370/B350)*M348)</f>
        <v/>
      </c>
      <c r="H370" s="545"/>
      <c r="I370" s="450" t="str">
        <f t="shared" si="40"/>
        <v/>
      </c>
      <c r="J370" s="547"/>
      <c r="K370" s="331"/>
      <c r="L370" s="296"/>
      <c r="M370" s="296"/>
      <c r="N370" s="599"/>
      <c r="Q370" s="3694"/>
      <c r="R370" s="1988"/>
      <c r="S370" s="3576" t="s">
        <v>949</v>
      </c>
      <c r="T370" s="3576"/>
      <c r="U370" s="3576"/>
      <c r="V370" s="1988"/>
      <c r="W370" s="1988"/>
      <c r="X370" s="1988"/>
      <c r="Y370" s="1988"/>
      <c r="Z370" s="1988"/>
      <c r="AA370" s="1988"/>
      <c r="AB370" s="1988"/>
      <c r="AC370" s="1988"/>
      <c r="AD370" s="1988"/>
      <c r="AE370" s="2013"/>
      <c r="AF370" s="3694"/>
      <c r="AG370" s="1980"/>
      <c r="AH370" s="3694"/>
      <c r="AI370" s="3564" t="s">
        <v>726</v>
      </c>
      <c r="AJ370" s="3565"/>
      <c r="AK370" s="358" t="s">
        <v>751</v>
      </c>
      <c r="AL370" s="359" t="s">
        <v>752</v>
      </c>
      <c r="AM370" s="359" t="s">
        <v>753</v>
      </c>
      <c r="AN370" s="360" t="s">
        <v>754</v>
      </c>
      <c r="AO370" s="361" t="s">
        <v>733</v>
      </c>
      <c r="AP370" s="207">
        <v>12</v>
      </c>
      <c r="AQ370" s="208">
        <v>0.05</v>
      </c>
      <c r="AR370" s="362">
        <f t="shared" si="42"/>
        <v>0.60000000000000009</v>
      </c>
      <c r="AS370" s="2001"/>
      <c r="AT370" s="1988"/>
      <c r="AU370" s="1988"/>
      <c r="AV370" s="357"/>
      <c r="AW370" s="3694"/>
    </row>
    <row r="371" spans="1:49" s="1968" customFormat="1" ht="19.5" thickBot="1">
      <c r="A371" s="3703"/>
      <c r="B371" s="334"/>
      <c r="C371" s="145"/>
      <c r="D371" s="336"/>
      <c r="E371" s="363"/>
      <c r="F371" s="325" t="str">
        <f t="shared" si="41"/>
        <v/>
      </c>
      <c r="G371" s="391" t="str">
        <f>IF(B371="","",(B371/B350)*M348)</f>
        <v/>
      </c>
      <c r="H371" s="545"/>
      <c r="I371" s="450" t="str">
        <f t="shared" si="40"/>
        <v/>
      </c>
      <c r="J371" s="548"/>
      <c r="K371" s="336"/>
      <c r="L371" s="337"/>
      <c r="M371" s="337"/>
      <c r="N371" s="607"/>
      <c r="Q371" s="3694"/>
      <c r="R371" s="1988"/>
      <c r="S371" s="3705" t="s">
        <v>712</v>
      </c>
      <c r="T371" s="3705"/>
      <c r="U371" s="3705"/>
      <c r="V371" s="1988"/>
      <c r="W371" s="1988"/>
      <c r="X371" s="1988"/>
      <c r="Y371" s="1988"/>
      <c r="Z371" s="1988"/>
      <c r="AA371" s="1988"/>
      <c r="AB371" s="1988"/>
      <c r="AC371" s="1988"/>
      <c r="AD371" s="1988"/>
      <c r="AE371" s="2013"/>
      <c r="AF371" s="3694"/>
      <c r="AH371" s="3694"/>
      <c r="AI371" s="3564" t="s">
        <v>727</v>
      </c>
      <c r="AJ371" s="3565"/>
      <c r="AK371" s="2001"/>
      <c r="AL371" s="1988"/>
      <c r="AM371" s="1988"/>
      <c r="AN371" s="357"/>
      <c r="AO371" s="361" t="s">
        <v>732</v>
      </c>
      <c r="AP371" s="207">
        <v>10</v>
      </c>
      <c r="AQ371" s="208">
        <v>8.0000000000000002E-3</v>
      </c>
      <c r="AR371" s="362">
        <f t="shared" si="42"/>
        <v>0.08</v>
      </c>
      <c r="AS371" s="2001"/>
      <c r="AT371" s="1988"/>
      <c r="AU371" s="1988"/>
      <c r="AV371" s="357"/>
      <c r="AW371" s="3694"/>
    </row>
    <row r="372" spans="1:49" s="1968" customFormat="1" ht="13.5" thickBot="1">
      <c r="A372" s="3704"/>
      <c r="B372" s="2020"/>
      <c r="C372" s="2021"/>
      <c r="D372" s="2021"/>
      <c r="E372" s="2021"/>
      <c r="F372" s="2021"/>
      <c r="G372" s="2021"/>
      <c r="H372" s="2021"/>
      <c r="I372" s="2021"/>
      <c r="J372" s="2021"/>
      <c r="K372" s="2021"/>
      <c r="L372" s="2021"/>
      <c r="M372" s="2021"/>
      <c r="N372" s="2022"/>
      <c r="Q372" s="3694"/>
      <c r="R372" s="2023"/>
      <c r="S372" s="2023"/>
      <c r="T372" s="2023"/>
      <c r="U372" s="2023"/>
      <c r="V372" s="2023"/>
      <c r="W372" s="2023"/>
      <c r="X372" s="2023"/>
      <c r="Y372" s="2023"/>
      <c r="Z372" s="2023"/>
      <c r="AA372" s="2023"/>
      <c r="AB372" s="2023"/>
      <c r="AC372" s="2023"/>
      <c r="AD372" s="2023"/>
      <c r="AE372" s="2024"/>
      <c r="AF372" s="3694"/>
      <c r="AH372" s="3694"/>
      <c r="AI372" s="2025"/>
      <c r="AJ372" s="2026"/>
      <c r="AK372" s="2025"/>
      <c r="AL372" s="2027"/>
      <c r="AM372" s="2027"/>
      <c r="AN372" s="2026"/>
      <c r="AO372" s="2025"/>
      <c r="AP372" s="2027"/>
      <c r="AQ372" s="2027"/>
      <c r="AR372" s="2026"/>
      <c r="AS372" s="2025"/>
      <c r="AT372" s="2027"/>
      <c r="AU372" s="2027"/>
      <c r="AV372" s="2026"/>
      <c r="AW372" s="3694"/>
    </row>
    <row r="373" spans="1:49" s="1968" customFormat="1"/>
    <row r="374" spans="1:49" s="1968" customFormat="1" ht="19.5" customHeight="1">
      <c r="A374" s="364" t="s">
        <v>440</v>
      </c>
      <c r="B374" s="365"/>
      <c r="C374" s="1971" t="s">
        <v>439</v>
      </c>
      <c r="D374" s="1972"/>
      <c r="E374" s="366"/>
      <c r="F374" s="366"/>
      <c r="G374" s="366"/>
      <c r="H374" s="366"/>
      <c r="I374" s="366"/>
      <c r="J374" s="366"/>
      <c r="K374" s="366"/>
      <c r="L374" s="366"/>
      <c r="M374" s="366"/>
      <c r="N374" s="366"/>
      <c r="O374" s="364" t="s">
        <v>440</v>
      </c>
    </row>
    <row r="375" spans="1:49" s="1968" customFormat="1" ht="19.5" customHeight="1" thickBot="1"/>
    <row r="376" spans="1:49" s="1968" customFormat="1" ht="24.75" customHeight="1">
      <c r="A376" s="1967"/>
      <c r="B376" s="3696" t="s">
        <v>1862</v>
      </c>
      <c r="C376" s="3697"/>
      <c r="D376" s="3697"/>
      <c r="E376" s="3697"/>
      <c r="F376" s="3697"/>
      <c r="G376" s="3697"/>
      <c r="H376" s="3697"/>
      <c r="I376" s="3697"/>
      <c r="J376" s="3697"/>
      <c r="K376" s="3697"/>
      <c r="L376" s="3697"/>
      <c r="M376" s="3697"/>
      <c r="N376" s="3698"/>
    </row>
    <row r="377" spans="1:49" s="1968" customFormat="1" ht="24.75" customHeight="1" thickBot="1">
      <c r="A377" s="1967"/>
      <c r="B377" s="3699" t="s">
        <v>1946</v>
      </c>
      <c r="C377" s="3700"/>
      <c r="D377" s="3700"/>
      <c r="E377" s="3700"/>
      <c r="F377" s="3700"/>
      <c r="G377" s="3700"/>
      <c r="H377" s="3700"/>
      <c r="I377" s="3700"/>
      <c r="J377" s="3700"/>
      <c r="K377" s="3700"/>
      <c r="L377" s="3700"/>
      <c r="M377" s="3700"/>
      <c r="N377" s="3701"/>
    </row>
    <row r="378" spans="1:49" s="1968" customFormat="1" ht="24.75" customHeight="1" thickBot="1">
      <c r="A378" s="1967"/>
      <c r="B378" s="1969"/>
      <c r="C378" s="1969"/>
      <c r="D378" s="1969"/>
      <c r="E378" s="1969"/>
      <c r="F378" s="1969"/>
      <c r="G378" s="1969"/>
      <c r="H378" s="1969"/>
      <c r="I378" s="1969"/>
      <c r="J378" s="1969"/>
      <c r="K378" s="1969"/>
      <c r="L378" s="1969"/>
      <c r="M378" s="1969"/>
      <c r="N378" s="1969"/>
    </row>
    <row r="379" spans="1:49" s="1968" customFormat="1" ht="19.5" thickBot="1">
      <c r="A379" s="1973" t="s">
        <v>438</v>
      </c>
      <c r="B379" s="3702" t="s">
        <v>712</v>
      </c>
      <c r="C379" s="3702"/>
      <c r="D379" s="3702"/>
      <c r="E379" s="2028"/>
      <c r="F379" s="2028"/>
      <c r="G379" s="2028"/>
      <c r="H379" s="2028"/>
      <c r="I379" s="2028"/>
      <c r="J379" s="2028"/>
      <c r="K379" s="2028"/>
      <c r="L379" s="2029"/>
      <c r="M379" s="594" t="s">
        <v>71</v>
      </c>
      <c r="N379" s="2030"/>
      <c r="Q379" s="1977" t="s">
        <v>438</v>
      </c>
      <c r="R379" s="1978"/>
      <c r="S379" s="1978"/>
      <c r="T379" s="1978"/>
      <c r="U379" s="1978"/>
      <c r="V379" s="1978"/>
      <c r="W379" s="1978"/>
      <c r="X379" s="1978"/>
      <c r="Y379" s="1978"/>
      <c r="Z379" s="1978"/>
      <c r="AA379" s="1978"/>
      <c r="AB379" s="1978"/>
      <c r="AC379" s="117" t="s">
        <v>442</v>
      </c>
      <c r="AD379" s="1978"/>
      <c r="AE379" s="1979"/>
      <c r="AF379" s="1977" t="s">
        <v>438</v>
      </c>
      <c r="AG379" s="1980"/>
      <c r="AH379" s="1977" t="s">
        <v>438</v>
      </c>
      <c r="AI379" s="293"/>
      <c r="AJ379" s="1981"/>
      <c r="AK379" s="1982"/>
      <c r="AL379" s="1982"/>
      <c r="AM379" s="1982"/>
      <c r="AN379" s="1983"/>
      <c r="AO379" s="1983"/>
      <c r="AP379" s="1983"/>
      <c r="AQ379" s="1983"/>
      <c r="AR379" s="1983"/>
      <c r="AS379" s="1983"/>
      <c r="AT379" s="1983"/>
      <c r="AU379" s="1983"/>
      <c r="AV379" s="1984"/>
      <c r="AW379" s="1977" t="s">
        <v>438</v>
      </c>
    </row>
    <row r="380" spans="1:49" s="1968" customFormat="1" ht="24" customHeight="1" thickTop="1" thickBot="1">
      <c r="A380" s="3703" t="s">
        <v>988</v>
      </c>
      <c r="B380" s="294" t="s">
        <v>1863</v>
      </c>
      <c r="C380" s="295"/>
      <c r="D380" s="296"/>
      <c r="E380" s="296"/>
      <c r="F380" s="296"/>
      <c r="G380" s="296"/>
      <c r="H380" s="296"/>
      <c r="I380" s="296"/>
      <c r="J380" s="296"/>
      <c r="K380" s="296"/>
      <c r="L380" s="396" t="s">
        <v>294</v>
      </c>
      <c r="M380" s="297">
        <v>3</v>
      </c>
      <c r="N380" s="595" t="s">
        <v>299</v>
      </c>
      <c r="Q380" s="3694" t="s">
        <v>988</v>
      </c>
      <c r="R380" s="381" t="s">
        <v>443</v>
      </c>
      <c r="S380" s="1985"/>
      <c r="T380" s="1986"/>
      <c r="U380" s="1986"/>
      <c r="V380" s="1986"/>
      <c r="W380" s="1987"/>
      <c r="X380" s="1987"/>
      <c r="Y380" s="1987"/>
      <c r="Z380" s="1987"/>
      <c r="AA380" s="1987"/>
      <c r="AB380" s="1988"/>
      <c r="AC380" s="380" t="s">
        <v>71</v>
      </c>
      <c r="AD380" s="1988"/>
      <c r="AE380" s="1989"/>
      <c r="AF380" s="3694" t="s">
        <v>988</v>
      </c>
      <c r="AG380" s="1980"/>
      <c r="AH380" s="3694" t="s">
        <v>988</v>
      </c>
      <c r="AI380" s="300" t="s">
        <v>418</v>
      </c>
      <c r="AJ380" s="1985"/>
      <c r="AK380" s="1986"/>
      <c r="AL380" s="1986"/>
      <c r="AM380" s="1986"/>
      <c r="AN380" s="1987"/>
      <c r="AO380" s="1987"/>
      <c r="AP380" s="1987"/>
      <c r="AQ380" s="1987"/>
      <c r="AR380" s="1987"/>
      <c r="AS380" s="1987"/>
      <c r="AT380" s="1987"/>
      <c r="AU380" s="1987"/>
      <c r="AV380" s="1990"/>
      <c r="AW380" s="3694" t="s">
        <v>988</v>
      </c>
    </row>
    <row r="381" spans="1:49" s="1968" customFormat="1" ht="32.25" customHeight="1" thickBot="1">
      <c r="A381" s="3703"/>
      <c r="B381" s="411" t="s">
        <v>952</v>
      </c>
      <c r="C381" s="394"/>
      <c r="D381" s="394"/>
      <c r="E381" s="393"/>
      <c r="F381" s="393"/>
      <c r="G381" s="393"/>
      <c r="H381" s="393"/>
      <c r="I381" s="393"/>
      <c r="J381" s="393"/>
      <c r="K381" s="394"/>
      <c r="L381" s="393"/>
      <c r="M381" s="596" t="str">
        <f>F382</f>
        <v>Quantité</v>
      </c>
      <c r="N381" s="597" t="s">
        <v>989</v>
      </c>
      <c r="Q381" s="3694"/>
      <c r="R381" s="1991" t="s">
        <v>988</v>
      </c>
      <c r="S381" s="1967"/>
      <c r="T381" s="1967"/>
      <c r="U381" s="1967"/>
      <c r="V381" s="1987"/>
      <c r="W381" s="1987"/>
      <c r="X381" s="1987"/>
      <c r="Y381" s="1987"/>
      <c r="Z381" s="1987"/>
      <c r="AA381" s="1987"/>
      <c r="AB381" s="303" t="s">
        <v>294</v>
      </c>
      <c r="AC381" s="304">
        <v>1.89</v>
      </c>
      <c r="AD381" s="305" t="s">
        <v>299</v>
      </c>
      <c r="AE381" s="1989"/>
      <c r="AF381" s="3694"/>
      <c r="AG381" s="1980"/>
      <c r="AH381" s="3694"/>
      <c r="AI381" s="1992" t="s">
        <v>988</v>
      </c>
      <c r="AJ381" s="1988"/>
      <c r="AK381" s="1988"/>
      <c r="AL381" s="1988"/>
      <c r="AM381" s="1987"/>
      <c r="AN381" s="1987"/>
      <c r="AO381" s="1987"/>
      <c r="AP381" s="1987"/>
      <c r="AQ381" s="1987"/>
      <c r="AR381" s="1987"/>
      <c r="AS381" s="1987"/>
      <c r="AT381" s="1987"/>
      <c r="AU381" s="1987"/>
      <c r="AV381" s="1990"/>
      <c r="AW381" s="3694"/>
    </row>
    <row r="382" spans="1:49" s="1968" customFormat="1" ht="24" customHeight="1" thickBot="1">
      <c r="A382" s="3703"/>
      <c r="B382" s="367">
        <f>SUM(B387:B403)</f>
        <v>0.1</v>
      </c>
      <c r="C382" s="3587" t="s">
        <v>0</v>
      </c>
      <c r="D382" s="395"/>
      <c r="E382" s="395"/>
      <c r="F382" s="3586" t="s">
        <v>14</v>
      </c>
      <c r="G382" s="3586"/>
      <c r="H382" s="2031"/>
      <c r="I382" s="532"/>
      <c r="J382" s="399"/>
      <c r="K382" s="399"/>
      <c r="L382" s="399"/>
      <c r="M382" s="399"/>
      <c r="N382" s="2032"/>
      <c r="Q382" s="3694"/>
      <c r="R382" s="308" t="s">
        <v>440</v>
      </c>
      <c r="S382" s="1971" t="s">
        <v>439</v>
      </c>
      <c r="T382" s="1971"/>
      <c r="U382" s="1972"/>
      <c r="V382" s="1995"/>
      <c r="W382" s="1995"/>
      <c r="X382" s="1995"/>
      <c r="Y382" s="1995"/>
      <c r="Z382" s="1995"/>
      <c r="AA382" s="1995"/>
      <c r="AB382" s="1995"/>
      <c r="AC382" s="1995"/>
      <c r="AD382" s="1995"/>
      <c r="AE382" s="1996"/>
      <c r="AF382" s="3694"/>
      <c r="AG382" s="1980"/>
      <c r="AH382" s="3694"/>
      <c r="AI382" s="309" t="s">
        <v>440</v>
      </c>
      <c r="AJ382" s="1971" t="s">
        <v>439</v>
      </c>
      <c r="AK382" s="1971"/>
      <c r="AL382" s="1972"/>
      <c r="AM382" s="1995"/>
      <c r="AN382" s="1995"/>
      <c r="AO382" s="1995"/>
      <c r="AP382" s="1995"/>
      <c r="AQ382" s="1995"/>
      <c r="AR382" s="1995"/>
      <c r="AS382" s="1995"/>
      <c r="AT382" s="1995"/>
      <c r="AU382" s="1995"/>
      <c r="AV382" s="1997"/>
      <c r="AW382" s="3694"/>
    </row>
    <row r="383" spans="1:49" s="1968" customFormat="1" ht="15.75">
      <c r="A383" s="3703"/>
      <c r="B383" s="398"/>
      <c r="C383" s="3588"/>
      <c r="D383" s="533" t="s">
        <v>13</v>
      </c>
      <c r="E383" s="397"/>
      <c r="F383" s="2033" t="s">
        <v>961</v>
      </c>
      <c r="G383" s="2034" t="s">
        <v>297</v>
      </c>
      <c r="H383" s="105"/>
      <c r="I383" s="574" t="s">
        <v>962</v>
      </c>
      <c r="J383" s="397"/>
      <c r="K383" s="534" t="s">
        <v>293</v>
      </c>
      <c r="L383" s="3695" t="s">
        <v>916</v>
      </c>
      <c r="M383" s="3695"/>
      <c r="N383" s="598">
        <f>B382</f>
        <v>0.1</v>
      </c>
      <c r="Q383" s="3694"/>
      <c r="R383" s="2000"/>
      <c r="S383" s="1988"/>
      <c r="T383" s="1988"/>
      <c r="U383" s="1987"/>
      <c r="V383" s="1987"/>
      <c r="W383" s="1987"/>
      <c r="X383" s="1987"/>
      <c r="Y383" s="1987"/>
      <c r="Z383" s="1987"/>
      <c r="AA383" s="1987"/>
      <c r="AB383" s="1987"/>
      <c r="AC383" s="1987"/>
      <c r="AD383" s="1987"/>
      <c r="AE383" s="1989"/>
      <c r="AF383" s="3694"/>
      <c r="AG383" s="1980"/>
      <c r="AH383" s="3694"/>
      <c r="AI383" s="2001"/>
      <c r="AJ383" s="1988"/>
      <c r="AK383" s="1988"/>
      <c r="AL383" s="1988"/>
      <c r="AM383" s="1987"/>
      <c r="AN383" s="1987"/>
      <c r="AO383" s="1987"/>
      <c r="AP383" s="1987"/>
      <c r="AQ383" s="1987"/>
      <c r="AR383" s="1987"/>
      <c r="AS383" s="1987"/>
      <c r="AT383" s="1987"/>
      <c r="AU383" s="1987"/>
      <c r="AV383" s="1990"/>
      <c r="AW383" s="3694"/>
    </row>
    <row r="384" spans="1:49" s="1968" customFormat="1" ht="14.25" customHeight="1">
      <c r="A384" s="3703"/>
      <c r="B384" s="299" t="s">
        <v>44</v>
      </c>
      <c r="C384" s="299" t="s">
        <v>54</v>
      </c>
      <c r="D384" s="368" t="s">
        <v>34</v>
      </c>
      <c r="E384" s="296"/>
      <c r="F384" s="399"/>
      <c r="G384" s="2035"/>
      <c r="H384" s="299"/>
      <c r="I384" s="2036"/>
      <c r="J384" s="1988"/>
      <c r="K384" s="321" t="s">
        <v>63</v>
      </c>
      <c r="L384" s="296"/>
      <c r="M384" s="2037"/>
      <c r="N384" s="2038"/>
      <c r="Q384" s="3694"/>
      <c r="R384" s="311" t="s">
        <v>34</v>
      </c>
      <c r="S384" s="312" t="s">
        <v>13</v>
      </c>
      <c r="T384" s="313" t="s">
        <v>444</v>
      </c>
      <c r="U384" s="1988"/>
      <c r="V384" s="1987"/>
      <c r="W384" s="1987"/>
      <c r="X384" s="1987"/>
      <c r="Y384" s="1987"/>
      <c r="Z384" s="1987"/>
      <c r="AA384" s="1987"/>
      <c r="AB384" s="1987"/>
      <c r="AC384" s="1987"/>
      <c r="AD384" s="1987"/>
      <c r="AE384" s="1989"/>
      <c r="AF384" s="3694"/>
      <c r="AG384" s="1980"/>
      <c r="AH384" s="3694"/>
      <c r="AI384" s="314" t="s">
        <v>44</v>
      </c>
      <c r="AJ384" s="312" t="s">
        <v>445</v>
      </c>
      <c r="AK384" s="1988"/>
      <c r="AL384" s="1988"/>
      <c r="AM384" s="1987"/>
      <c r="AN384" s="1987"/>
      <c r="AO384" s="1987"/>
      <c r="AP384" s="1987"/>
      <c r="AQ384" s="1987"/>
      <c r="AR384" s="1987"/>
      <c r="AS384" s="1987"/>
      <c r="AT384" s="1987"/>
      <c r="AU384" s="1987"/>
      <c r="AV384" s="1990"/>
      <c r="AW384" s="3694"/>
    </row>
    <row r="385" spans="1:49" s="1968" customFormat="1" ht="15.75" customHeight="1">
      <c r="A385" s="3703"/>
      <c r="B385" s="369"/>
      <c r="C385" s="370"/>
      <c r="D385" s="371" t="s">
        <v>987</v>
      </c>
      <c r="E385" s="372"/>
      <c r="F385" s="532">
        <f>SUM(F387:F403)</f>
        <v>2.7</v>
      </c>
      <c r="G385" s="400">
        <f>SUM(G387:G403)</f>
        <v>3</v>
      </c>
      <c r="H385" s="401" t="s">
        <v>11</v>
      </c>
      <c r="I385" s="532">
        <f>G385-F385</f>
        <v>0.29999999999999982</v>
      </c>
      <c r="J385" s="373"/>
      <c r="K385" s="374"/>
      <c r="L385" s="296"/>
      <c r="M385" s="296"/>
      <c r="N385" s="599"/>
      <c r="Q385" s="3694"/>
      <c r="R385" s="321"/>
      <c r="S385" s="312"/>
      <c r="T385" s="313"/>
      <c r="U385" s="1988"/>
      <c r="V385" s="1987"/>
      <c r="W385" s="1987"/>
      <c r="X385" s="1987"/>
      <c r="Y385" s="1987"/>
      <c r="Z385" s="1987"/>
      <c r="AA385" s="1987"/>
      <c r="AB385" s="1987"/>
      <c r="AC385" s="1987"/>
      <c r="AD385" s="1987"/>
      <c r="AE385" s="1989"/>
      <c r="AF385" s="3694"/>
      <c r="AG385" s="1980"/>
      <c r="AH385" s="3694"/>
      <c r="AI385" s="2001"/>
      <c r="AJ385" s="1988"/>
      <c r="AK385" s="1988"/>
      <c r="AL385" s="1988"/>
      <c r="AM385" s="1987"/>
      <c r="AN385" s="1987"/>
      <c r="AO385" s="1987"/>
      <c r="AP385" s="1987"/>
      <c r="AQ385" s="1987"/>
      <c r="AR385" s="1987"/>
      <c r="AS385" s="1987"/>
      <c r="AT385" s="1987"/>
      <c r="AU385" s="1987"/>
      <c r="AV385" s="1990"/>
      <c r="AW385" s="3694"/>
    </row>
    <row r="386" spans="1:49" s="1968" customFormat="1" ht="15.75" customHeight="1">
      <c r="A386" s="3703"/>
      <c r="B386" s="369"/>
      <c r="C386" s="130"/>
      <c r="D386" s="375"/>
      <c r="E386" s="376"/>
      <c r="F386" s="377"/>
      <c r="G386" s="402">
        <f>IF(B386="",0,(B386/B382)*M380)</f>
        <v>0</v>
      </c>
      <c r="H386" s="403"/>
      <c r="I386" s="404"/>
      <c r="J386" s="378"/>
      <c r="K386" s="331"/>
      <c r="L386" s="296"/>
      <c r="M386" s="296"/>
      <c r="N386" s="599"/>
      <c r="Q386" s="3694"/>
      <c r="R386" s="321" t="s">
        <v>44</v>
      </c>
      <c r="S386" s="312" t="s">
        <v>445</v>
      </c>
      <c r="T386" s="313" t="s">
        <v>458</v>
      </c>
      <c r="U386" s="1988"/>
      <c r="V386" s="1987"/>
      <c r="W386" s="1987"/>
      <c r="X386" s="1987"/>
      <c r="Y386" s="1987"/>
      <c r="Z386" s="1987"/>
      <c r="AA386" s="1987"/>
      <c r="AB386" s="1987"/>
      <c r="AC386" s="1987"/>
      <c r="AD386" s="1987"/>
      <c r="AE386" s="1989"/>
      <c r="AF386" s="3694"/>
      <c r="AG386" s="1980"/>
      <c r="AH386" s="3694"/>
      <c r="AI386" s="2007"/>
      <c r="AJ386" s="2008" t="s">
        <v>420</v>
      </c>
      <c r="AK386" s="2009"/>
      <c r="AL386" s="2009"/>
      <c r="AM386" s="2010"/>
      <c r="AN386" s="1988"/>
      <c r="AO386" s="1987"/>
      <c r="AP386" s="2008" t="s">
        <v>419</v>
      </c>
      <c r="AQ386" s="1987"/>
      <c r="AR386" s="1987"/>
      <c r="AS386" s="1987"/>
      <c r="AT386" s="1987"/>
      <c r="AU386" s="1987"/>
      <c r="AV386" s="1990"/>
      <c r="AW386" s="3694"/>
    </row>
    <row r="387" spans="1:49" s="1968" customFormat="1" ht="15.75">
      <c r="A387" s="3703"/>
      <c r="B387" s="2364">
        <v>0.1</v>
      </c>
      <c r="C387" s="130">
        <v>10</v>
      </c>
      <c r="D387" s="331" t="s">
        <v>464</v>
      </c>
      <c r="E387" s="331"/>
      <c r="F387" s="29">
        <f t="shared" ref="F387:F403" si="43">IF(ISTEXT(B387),B387,IF(B387="","",IF(C387="",G387,G387-(G387*C387%))))</f>
        <v>2.7</v>
      </c>
      <c r="G387" s="402">
        <f>IF(ISTEXT(B387),B387,IF(B387="","",(B387/B382)*M380))</f>
        <v>3</v>
      </c>
      <c r="H387" s="405" t="s">
        <v>11</v>
      </c>
      <c r="I387" s="530">
        <f>IF(B387="","",G387-F387)</f>
        <v>0.29999999999999982</v>
      </c>
      <c r="J387" s="535" t="s">
        <v>32</v>
      </c>
      <c r="K387" s="331"/>
      <c r="L387" s="296"/>
      <c r="M387" s="296"/>
      <c r="N387" s="599"/>
      <c r="Q387" s="3694"/>
      <c r="R387" s="321"/>
      <c r="S387" s="312"/>
      <c r="T387" s="328" t="s">
        <v>420</v>
      </c>
      <c r="U387" s="1988"/>
      <c r="V387" s="1987"/>
      <c r="W387" s="1987"/>
      <c r="X387" s="1987"/>
      <c r="Y387" s="1987"/>
      <c r="Z387" s="1987"/>
      <c r="AA387" s="1987"/>
      <c r="AB387" s="1987"/>
      <c r="AC387" s="1987"/>
      <c r="AD387" s="1987"/>
      <c r="AE387" s="1989"/>
      <c r="AF387" s="3694"/>
      <c r="AG387" s="1980"/>
      <c r="AH387" s="3694"/>
      <c r="AI387" s="2007"/>
      <c r="AJ387" s="2011" t="s">
        <v>1860</v>
      </c>
      <c r="AK387" s="2011"/>
      <c r="AL387" s="2011"/>
      <c r="AM387" s="2011"/>
      <c r="AN387" s="1988"/>
      <c r="AO387" s="1987"/>
      <c r="AP387" s="1987"/>
      <c r="AQ387" s="1987"/>
      <c r="AR387" s="1987"/>
      <c r="AS387" s="1987"/>
      <c r="AT387" s="1987"/>
      <c r="AU387" s="1987"/>
      <c r="AV387" s="1990"/>
      <c r="AW387" s="3694"/>
    </row>
    <row r="388" spans="1:49" s="1968" customFormat="1" ht="15.75">
      <c r="A388" s="3703"/>
      <c r="B388" s="2364"/>
      <c r="C388" s="130"/>
      <c r="D388" s="331"/>
      <c r="E388" s="331"/>
      <c r="F388" s="29" t="str">
        <f t="shared" si="43"/>
        <v/>
      </c>
      <c r="G388" s="402" t="str">
        <f>IF(ISTEXT(B388),B388,IF(B388="","",(B388/B382)*M380))</f>
        <v/>
      </c>
      <c r="H388" s="405" t="s">
        <v>11</v>
      </c>
      <c r="I388" s="530" t="str">
        <f>IF(B388="","",G388-F388)</f>
        <v/>
      </c>
      <c r="J388" s="535" t="s">
        <v>42</v>
      </c>
      <c r="K388" s="331" t="s">
        <v>708</v>
      </c>
      <c r="L388" s="296"/>
      <c r="M388" s="296"/>
      <c r="N388" s="599"/>
      <c r="Q388" s="3694"/>
      <c r="R388" s="1988"/>
      <c r="S388" s="1988"/>
      <c r="T388" s="313" t="s">
        <v>714</v>
      </c>
      <c r="U388" s="1988"/>
      <c r="V388" s="1987"/>
      <c r="W388" s="1987"/>
      <c r="X388" s="1987"/>
      <c r="Y388" s="1987"/>
      <c r="Z388" s="1987"/>
      <c r="AA388" s="1987"/>
      <c r="AB388" s="1987"/>
      <c r="AC388" s="1987"/>
      <c r="AD388" s="1987"/>
      <c r="AE388" s="1989"/>
      <c r="AF388" s="3694"/>
      <c r="AG388" s="1980"/>
      <c r="AH388" s="3694"/>
      <c r="AI388" s="2007"/>
      <c r="AJ388" s="2011"/>
      <c r="AK388" s="2011" t="s">
        <v>421</v>
      </c>
      <c r="AL388" s="2011"/>
      <c r="AM388" s="2011"/>
      <c r="AN388" s="1988"/>
      <c r="AO388" s="1987"/>
      <c r="AP388" s="1987"/>
      <c r="AQ388" s="1987"/>
      <c r="AR388" s="1987"/>
      <c r="AS388" s="1987"/>
      <c r="AT388" s="1987"/>
      <c r="AU388" s="1987"/>
      <c r="AV388" s="1990"/>
      <c r="AW388" s="3694"/>
    </row>
    <row r="389" spans="1:49" s="1968" customFormat="1" ht="15.75">
      <c r="A389" s="3703"/>
      <c r="B389" s="2364"/>
      <c r="C389" s="130"/>
      <c r="D389" s="331"/>
      <c r="E389" s="331"/>
      <c r="F389" s="29" t="str">
        <f t="shared" si="43"/>
        <v/>
      </c>
      <c r="G389" s="402" t="str">
        <f>IF(ISTEXT(B389),B389,IF(B389="","",(B389/B382)*M380))</f>
        <v/>
      </c>
      <c r="H389" s="405" t="s">
        <v>11</v>
      </c>
      <c r="I389" s="530" t="str">
        <f t="shared" ref="I389:I403" si="44">IF(B389="","",G389-F389)</f>
        <v/>
      </c>
      <c r="J389" s="535" t="s">
        <v>52</v>
      </c>
      <c r="K389" s="331" t="s">
        <v>709</v>
      </c>
      <c r="L389" s="296"/>
      <c r="M389" s="296"/>
      <c r="N389" s="599"/>
      <c r="Q389" s="3694"/>
      <c r="R389" s="1988"/>
      <c r="S389" s="1988"/>
      <c r="T389" s="313" t="s">
        <v>463</v>
      </c>
      <c r="U389" s="1988"/>
      <c r="V389" s="1987"/>
      <c r="W389" s="1987"/>
      <c r="X389" s="1987"/>
      <c r="Y389" s="1987"/>
      <c r="Z389" s="1987"/>
      <c r="AA389" s="1987"/>
      <c r="AB389" s="1987"/>
      <c r="AC389" s="1987"/>
      <c r="AD389" s="1987"/>
      <c r="AE389" s="1989"/>
      <c r="AF389" s="3694"/>
      <c r="AG389" s="1980"/>
      <c r="AH389" s="3694"/>
      <c r="AI389" s="2007"/>
      <c r="AJ389" s="2011"/>
      <c r="AK389" s="2011" t="s">
        <v>422</v>
      </c>
      <c r="AL389" s="2011"/>
      <c r="AM389" s="2011"/>
      <c r="AN389" s="1988"/>
      <c r="AO389" s="1987"/>
      <c r="AP389" s="1987"/>
      <c r="AQ389" s="1987"/>
      <c r="AR389" s="1987"/>
      <c r="AS389" s="1987"/>
      <c r="AT389" s="332"/>
      <c r="AU389" s="332"/>
      <c r="AV389" s="333"/>
      <c r="AW389" s="3694"/>
    </row>
    <row r="390" spans="1:49" s="1968" customFormat="1" ht="15.75">
      <c r="A390" s="3703"/>
      <c r="B390" s="2364"/>
      <c r="C390" s="130"/>
      <c r="D390" s="331"/>
      <c r="E390" s="331"/>
      <c r="F390" s="29" t="str">
        <f t="shared" si="43"/>
        <v/>
      </c>
      <c r="G390" s="402" t="str">
        <f>IF(ISTEXT(B390),B390,IF(B390="","",(B390/B382)*M380))</f>
        <v/>
      </c>
      <c r="H390" s="405" t="s">
        <v>11</v>
      </c>
      <c r="I390" s="530" t="str">
        <f t="shared" si="44"/>
        <v/>
      </c>
      <c r="J390" s="535" t="s">
        <v>61</v>
      </c>
      <c r="K390" s="331"/>
      <c r="L390" s="296"/>
      <c r="M390" s="296"/>
      <c r="N390" s="599"/>
      <c r="Q390" s="3694"/>
      <c r="R390" s="1988"/>
      <c r="S390" s="1988"/>
      <c r="T390" s="1988"/>
      <c r="U390" s="1988"/>
      <c r="V390" s="1987"/>
      <c r="W390" s="1987"/>
      <c r="X390" s="1987"/>
      <c r="Y390" s="1987"/>
      <c r="Z390" s="1987"/>
      <c r="AA390" s="1987"/>
      <c r="AB390" s="1987"/>
      <c r="AC390" s="1987"/>
      <c r="AD390" s="1987"/>
      <c r="AE390" s="1989"/>
      <c r="AF390" s="3694"/>
      <c r="AG390" s="1980"/>
      <c r="AH390" s="3694"/>
      <c r="AI390" s="2007"/>
      <c r="AJ390" s="2011"/>
      <c r="AK390" s="2011" t="s">
        <v>423</v>
      </c>
      <c r="AL390" s="2011"/>
      <c r="AM390" s="2011"/>
      <c r="AN390" s="1988"/>
      <c r="AO390" s="1987"/>
      <c r="AP390" s="1987"/>
      <c r="AQ390" s="1987"/>
      <c r="AR390" s="1987"/>
      <c r="AS390" s="1987"/>
      <c r="AT390" s="332"/>
      <c r="AU390" s="332"/>
      <c r="AV390" s="333"/>
      <c r="AW390" s="3694"/>
    </row>
    <row r="391" spans="1:49" s="1968" customFormat="1" ht="15.75">
      <c r="A391" s="3703"/>
      <c r="B391" s="2364"/>
      <c r="C391" s="130"/>
      <c r="D391" s="331"/>
      <c r="E391" s="331"/>
      <c r="F391" s="29" t="str">
        <f t="shared" si="43"/>
        <v/>
      </c>
      <c r="G391" s="402" t="str">
        <f>IF(ISTEXT(B391),B391,IF(B391="","",(B391/B382)*M380))</f>
        <v/>
      </c>
      <c r="H391" s="405" t="s">
        <v>11</v>
      </c>
      <c r="I391" s="530" t="str">
        <f t="shared" si="44"/>
        <v/>
      </c>
      <c r="J391" s="535" t="s">
        <v>69</v>
      </c>
      <c r="K391" s="331"/>
      <c r="L391" s="296"/>
      <c r="M391" s="296"/>
      <c r="N391" s="599"/>
      <c r="Q391" s="3694"/>
      <c r="R391" s="321" t="s">
        <v>54</v>
      </c>
      <c r="S391" s="312" t="s">
        <v>460</v>
      </c>
      <c r="T391" s="313" t="s">
        <v>461</v>
      </c>
      <c r="U391" s="1988"/>
      <c r="V391" s="1987"/>
      <c r="W391" s="1987"/>
      <c r="X391" s="1987"/>
      <c r="Y391" s="1987"/>
      <c r="Z391" s="1987"/>
      <c r="AA391" s="1987"/>
      <c r="AB391" s="1987"/>
      <c r="AC391" s="1987"/>
      <c r="AD391" s="1987"/>
      <c r="AE391" s="1989"/>
      <c r="AF391" s="3694"/>
      <c r="AG391" s="1980"/>
      <c r="AH391" s="3694"/>
      <c r="AI391" s="2007"/>
      <c r="AJ391" s="2011"/>
      <c r="AK391" s="2011" t="s">
        <v>424</v>
      </c>
      <c r="AL391" s="2011"/>
      <c r="AM391" s="2011"/>
      <c r="AN391" s="1988"/>
      <c r="AO391" s="1987"/>
      <c r="AP391" s="1987"/>
      <c r="AQ391" s="1987"/>
      <c r="AR391" s="1987"/>
      <c r="AS391" s="1987"/>
      <c r="AT391" s="1987"/>
      <c r="AU391" s="1987"/>
      <c r="AV391" s="1990"/>
      <c r="AW391" s="3694"/>
    </row>
    <row r="392" spans="1:49" s="1968" customFormat="1" ht="15.75">
      <c r="A392" s="3703"/>
      <c r="B392" s="2364"/>
      <c r="C392" s="130"/>
      <c r="D392" s="331"/>
      <c r="E392" s="331"/>
      <c r="F392" s="29" t="str">
        <f t="shared" si="43"/>
        <v/>
      </c>
      <c r="G392" s="402" t="str">
        <f>IF(ISTEXT(B392),B392,IF(B392="","",(B392/B382)*M380))</f>
        <v/>
      </c>
      <c r="H392" s="405" t="s">
        <v>11</v>
      </c>
      <c r="I392" s="530" t="str">
        <f t="shared" si="44"/>
        <v/>
      </c>
      <c r="J392" s="535" t="s">
        <v>78</v>
      </c>
      <c r="K392" s="331"/>
      <c r="L392" s="296"/>
      <c r="M392" s="296"/>
      <c r="N392" s="599"/>
      <c r="Q392" s="3694"/>
      <c r="R392" s="338"/>
      <c r="S392" s="312"/>
      <c r="T392" s="313"/>
      <c r="U392" s="1988"/>
      <c r="V392" s="1987"/>
      <c r="W392" s="1987"/>
      <c r="X392" s="1987"/>
      <c r="Y392" s="1987"/>
      <c r="Z392" s="1987"/>
      <c r="AA392" s="1987"/>
      <c r="AB392" s="1987"/>
      <c r="AC392" s="1987"/>
      <c r="AD392" s="1987"/>
      <c r="AE392" s="1989"/>
      <c r="AF392" s="3694"/>
      <c r="AG392" s="1980"/>
      <c r="AH392" s="3694"/>
      <c r="AI392" s="2007"/>
      <c r="AJ392" s="2011"/>
      <c r="AK392" s="2012" t="s">
        <v>425</v>
      </c>
      <c r="AL392" s="2011"/>
      <c r="AM392" s="2011"/>
      <c r="AN392" s="1988"/>
      <c r="AO392" s="1987"/>
      <c r="AP392" s="1987"/>
      <c r="AQ392" s="1987"/>
      <c r="AR392" s="1987"/>
      <c r="AS392" s="3549" t="s">
        <v>922</v>
      </c>
      <c r="AT392" s="3550"/>
      <c r="AU392" s="3550"/>
      <c r="AV392" s="340" t="s">
        <v>919</v>
      </c>
      <c r="AW392" s="3694"/>
    </row>
    <row r="393" spans="1:49" s="1968" customFormat="1" ht="31.5">
      <c r="A393" s="3703"/>
      <c r="B393" s="2364"/>
      <c r="C393" s="130"/>
      <c r="D393" s="331"/>
      <c r="E393" s="331"/>
      <c r="F393" s="29" t="str">
        <f t="shared" si="43"/>
        <v/>
      </c>
      <c r="G393" s="402" t="str">
        <f>IF(ISTEXT(B393),B393,IF(B393="","",(B393/B382)*M380))</f>
        <v/>
      </c>
      <c r="H393" s="405" t="s">
        <v>11</v>
      </c>
      <c r="I393" s="530" t="str">
        <f t="shared" si="44"/>
        <v/>
      </c>
      <c r="J393" s="535" t="s">
        <v>86</v>
      </c>
      <c r="K393" s="331"/>
      <c r="L393" s="296"/>
      <c r="M393" s="296"/>
      <c r="N393" s="599"/>
      <c r="Q393" s="3694"/>
      <c r="R393" s="321" t="s">
        <v>63</v>
      </c>
      <c r="S393" s="346" t="s">
        <v>293</v>
      </c>
      <c r="T393" s="313" t="s">
        <v>950</v>
      </c>
      <c r="U393" s="1988"/>
      <c r="V393" s="1987"/>
      <c r="W393" s="1987"/>
      <c r="X393" s="1987"/>
      <c r="Y393" s="1987"/>
      <c r="Z393" s="1987"/>
      <c r="AA393" s="1987"/>
      <c r="AB393" s="1987"/>
      <c r="AC393" s="1987"/>
      <c r="AD393" s="1987"/>
      <c r="AE393" s="1989"/>
      <c r="AF393" s="3694"/>
      <c r="AG393" s="1980"/>
      <c r="AH393" s="3694"/>
      <c r="AI393" s="2007"/>
      <c r="AJ393" s="2011"/>
      <c r="AK393" s="2011" t="s">
        <v>426</v>
      </c>
      <c r="AL393" s="2011"/>
      <c r="AM393" s="2011"/>
      <c r="AN393" s="1988"/>
      <c r="AO393" s="1987"/>
      <c r="AP393" s="1987"/>
      <c r="AQ393" s="1987"/>
      <c r="AR393" s="1987"/>
      <c r="AS393" s="343"/>
      <c r="AT393" s="344">
        <v>2</v>
      </c>
      <c r="AU393" s="328" t="s">
        <v>10</v>
      </c>
      <c r="AV393" s="345">
        <f>AT393</f>
        <v>2</v>
      </c>
      <c r="AW393" s="3694"/>
    </row>
    <row r="394" spans="1:49" s="1968" customFormat="1" ht="15.75">
      <c r="A394" s="3703"/>
      <c r="B394" s="2364"/>
      <c r="C394" s="130"/>
      <c r="D394" s="331"/>
      <c r="E394" s="331"/>
      <c r="F394" s="29" t="str">
        <f t="shared" si="43"/>
        <v/>
      </c>
      <c r="G394" s="402" t="str">
        <f>IF(ISTEXT(B394),B394,IF(B394="","",(B394/B382)*M380))</f>
        <v/>
      </c>
      <c r="H394" s="405" t="s">
        <v>11</v>
      </c>
      <c r="I394" s="530" t="str">
        <f t="shared" si="44"/>
        <v/>
      </c>
      <c r="J394" s="535" t="s">
        <v>96</v>
      </c>
      <c r="K394" s="331"/>
      <c r="L394" s="296"/>
      <c r="M394" s="296"/>
      <c r="N394" s="599"/>
      <c r="Q394" s="3694"/>
      <c r="R394" s="321"/>
      <c r="S394" s="346"/>
      <c r="T394" s="313"/>
      <c r="U394" s="1988"/>
      <c r="V394" s="1988"/>
      <c r="W394" s="1988"/>
      <c r="X394" s="1988"/>
      <c r="Y394" s="1988"/>
      <c r="Z394" s="1988"/>
      <c r="AA394" s="1988"/>
      <c r="AB394" s="1988"/>
      <c r="AC394" s="1988"/>
      <c r="AD394" s="1988"/>
      <c r="AE394" s="2013"/>
      <c r="AF394" s="3694"/>
      <c r="AG394" s="1980"/>
      <c r="AH394" s="3694"/>
      <c r="AI394" s="2007"/>
      <c r="AJ394" s="2011"/>
      <c r="AK394" s="2011" t="s">
        <v>427</v>
      </c>
      <c r="AL394" s="2011"/>
      <c r="AM394" s="2011"/>
      <c r="AN394" s="1988"/>
      <c r="AO394" s="1987"/>
      <c r="AP394" s="1987"/>
      <c r="AQ394" s="1987"/>
      <c r="AR394" s="1988"/>
      <c r="AS394" s="343"/>
      <c r="AT394" s="2014">
        <f>AT393*10</f>
        <v>20</v>
      </c>
      <c r="AU394" s="2015" t="s">
        <v>429</v>
      </c>
      <c r="AV394" s="347">
        <f>AT393/10</f>
        <v>0.2</v>
      </c>
      <c r="AW394" s="3694"/>
    </row>
    <row r="395" spans="1:49" s="1968" customFormat="1" ht="16.5" thickBot="1">
      <c r="A395" s="3703"/>
      <c r="B395" s="2364"/>
      <c r="C395" s="130"/>
      <c r="D395" s="331"/>
      <c r="E395" s="331"/>
      <c r="F395" s="29" t="str">
        <f t="shared" si="43"/>
        <v/>
      </c>
      <c r="G395" s="402" t="str">
        <f>IF(ISTEXT(B395),B395,IF(B395="","",(B395/B382)*M380))</f>
        <v/>
      </c>
      <c r="H395" s="405" t="s">
        <v>11</v>
      </c>
      <c r="I395" s="530" t="str">
        <f t="shared" si="44"/>
        <v/>
      </c>
      <c r="J395" s="535" t="s">
        <v>166</v>
      </c>
      <c r="K395" s="331"/>
      <c r="L395" s="296"/>
      <c r="M395" s="296"/>
      <c r="N395" s="599"/>
      <c r="Q395" s="3694"/>
      <c r="R395" s="380" t="s">
        <v>71</v>
      </c>
      <c r="U395" s="1988"/>
      <c r="V395" s="1988"/>
      <c r="W395" s="1988"/>
      <c r="X395" s="1988"/>
      <c r="Y395" s="1988"/>
      <c r="Z395" s="1988"/>
      <c r="AA395" s="1988"/>
      <c r="AB395" s="1988"/>
      <c r="AC395" s="1988"/>
      <c r="AD395" s="1988"/>
      <c r="AE395" s="2013"/>
      <c r="AF395" s="3694"/>
      <c r="AG395" s="1980"/>
      <c r="AH395" s="3694"/>
      <c r="AI395" s="2007"/>
      <c r="AJ395" s="2011"/>
      <c r="AK395" s="2012" t="s">
        <v>428</v>
      </c>
      <c r="AL395" s="2011"/>
      <c r="AM395" s="2011"/>
      <c r="AN395" s="1988"/>
      <c r="AO395" s="1988"/>
      <c r="AP395" s="1988"/>
      <c r="AQ395" s="1988"/>
      <c r="AR395" s="1988"/>
      <c r="AS395" s="2016"/>
      <c r="AT395" s="2014">
        <f>AT394*10</f>
        <v>200</v>
      </c>
      <c r="AU395" s="2015" t="s">
        <v>430</v>
      </c>
      <c r="AV395" s="347">
        <f>AV394/10</f>
        <v>0.02</v>
      </c>
      <c r="AW395" s="3694"/>
    </row>
    <row r="396" spans="1:49" s="1968" customFormat="1" ht="31.5" customHeight="1" thickBot="1">
      <c r="A396" s="3703"/>
      <c r="B396" s="2364"/>
      <c r="C396" s="130"/>
      <c r="D396" s="331"/>
      <c r="E396" s="331"/>
      <c r="F396" s="29" t="str">
        <f t="shared" si="43"/>
        <v/>
      </c>
      <c r="G396" s="402" t="str">
        <f>IF(ISTEXT(B396),B396,IF(B396="","",(B396/B382)*M380))</f>
        <v/>
      </c>
      <c r="H396" s="405" t="s">
        <v>11</v>
      </c>
      <c r="I396" s="530" t="str">
        <f t="shared" si="44"/>
        <v/>
      </c>
      <c r="J396" s="535" t="s">
        <v>174</v>
      </c>
      <c r="K396" s="331"/>
      <c r="L396" s="296"/>
      <c r="M396" s="296"/>
      <c r="N396" s="599"/>
      <c r="Q396" s="3694"/>
      <c r="R396" s="297">
        <v>1</v>
      </c>
      <c r="S396" s="346" t="s">
        <v>457</v>
      </c>
      <c r="T396" s="313" t="s">
        <v>951</v>
      </c>
      <c r="U396" s="1988"/>
      <c r="V396" s="1988"/>
      <c r="W396" s="1988"/>
      <c r="X396" s="1988"/>
      <c r="Y396" s="1988"/>
      <c r="Z396" s="1988"/>
      <c r="AA396" s="1988"/>
      <c r="AB396" s="1988"/>
      <c r="AC396" s="1988"/>
      <c r="AD396" s="1988"/>
      <c r="AE396" s="2013"/>
      <c r="AF396" s="3694"/>
      <c r="AG396" s="1980"/>
      <c r="AH396" s="3694"/>
      <c r="AI396" s="2001"/>
      <c r="AJ396" s="2000"/>
      <c r="AK396" s="2009"/>
      <c r="AL396" s="2009"/>
      <c r="AM396" s="2010"/>
      <c r="AN396" s="2000"/>
      <c r="AO396" s="3551" t="s">
        <v>920</v>
      </c>
      <c r="AP396" s="3552"/>
      <c r="AQ396" s="3552"/>
      <c r="AR396" s="3552"/>
      <c r="AS396" s="2017"/>
      <c r="AT396" s="2018">
        <f>AT395*10</f>
        <v>2000</v>
      </c>
      <c r="AU396" s="2019" t="s">
        <v>431</v>
      </c>
      <c r="AV396" s="348">
        <f>AV395/10</f>
        <v>2E-3</v>
      </c>
      <c r="AW396" s="3694"/>
    </row>
    <row r="397" spans="1:49" s="1968" customFormat="1" ht="15.75">
      <c r="A397" s="3703"/>
      <c r="B397" s="2364"/>
      <c r="C397" s="130"/>
      <c r="D397" s="331"/>
      <c r="E397" s="331"/>
      <c r="F397" s="29" t="str">
        <f t="shared" si="43"/>
        <v/>
      </c>
      <c r="G397" s="402" t="str">
        <f>IF(ISTEXT(B397),B397,IF(B397="","",(B397/B382)*M380))</f>
        <v/>
      </c>
      <c r="H397" s="405" t="s">
        <v>11</v>
      </c>
      <c r="I397" s="530" t="str">
        <f t="shared" si="44"/>
        <v/>
      </c>
      <c r="J397" s="535" t="s">
        <v>182</v>
      </c>
      <c r="K397" s="331"/>
      <c r="L397" s="296"/>
      <c r="M397" s="296"/>
      <c r="N397" s="599"/>
      <c r="Q397" s="3694"/>
      <c r="U397" s="1988"/>
      <c r="V397" s="1988"/>
      <c r="W397" s="1988"/>
      <c r="X397" s="1988"/>
      <c r="Y397" s="1988"/>
      <c r="Z397" s="1988"/>
      <c r="AA397" s="1988"/>
      <c r="AB397" s="1988"/>
      <c r="AC397" s="1988"/>
      <c r="AD397" s="1988"/>
      <c r="AE397" s="2013"/>
      <c r="AF397" s="3694"/>
      <c r="AG397" s="1980"/>
      <c r="AH397" s="3694"/>
      <c r="AI397" s="3553" t="s">
        <v>923</v>
      </c>
      <c r="AJ397" s="3554"/>
      <c r="AK397" s="3555" t="s">
        <v>734</v>
      </c>
      <c r="AL397" s="3556"/>
      <c r="AM397" s="3556"/>
      <c r="AN397" s="3557"/>
      <c r="AO397" s="3558" t="s">
        <v>921</v>
      </c>
      <c r="AP397" s="3559"/>
      <c r="AQ397" s="3559"/>
      <c r="AR397" s="3560"/>
      <c r="AS397" s="3561" t="s">
        <v>738</v>
      </c>
      <c r="AT397" s="3562"/>
      <c r="AU397" s="3562"/>
      <c r="AV397" s="3563"/>
      <c r="AW397" s="3694"/>
    </row>
    <row r="398" spans="1:49" s="1968" customFormat="1" ht="26.25" thickBot="1">
      <c r="A398" s="3703"/>
      <c r="B398" s="2364"/>
      <c r="C398" s="130"/>
      <c r="D398" s="331"/>
      <c r="E398" s="331"/>
      <c r="F398" s="29" t="str">
        <f t="shared" si="43"/>
        <v/>
      </c>
      <c r="G398" s="402" t="str">
        <f>IF(ISTEXT(B398),B398,IF(B398="","",(B398/B382)*M380))</f>
        <v/>
      </c>
      <c r="H398" s="405" t="s">
        <v>11</v>
      </c>
      <c r="I398" s="530" t="str">
        <f t="shared" si="44"/>
        <v/>
      </c>
      <c r="J398" s="535" t="s">
        <v>202</v>
      </c>
      <c r="K398" s="331"/>
      <c r="L398" s="296"/>
      <c r="M398" s="296"/>
      <c r="N398" s="599"/>
      <c r="Q398" s="3694"/>
      <c r="R398" s="411" t="s">
        <v>952</v>
      </c>
      <c r="S398" s="1988"/>
      <c r="T398" s="1988"/>
      <c r="U398" s="1988"/>
      <c r="V398" s="1988"/>
      <c r="W398" s="1988"/>
      <c r="X398" s="1988"/>
      <c r="Y398" s="1988"/>
      <c r="Z398" s="1988"/>
      <c r="AA398" s="1988"/>
      <c r="AB398" s="1988"/>
      <c r="AC398" s="1988"/>
      <c r="AD398" s="1988"/>
      <c r="AE398" s="2013"/>
      <c r="AF398" s="3694"/>
      <c r="AG398" s="1980"/>
      <c r="AH398" s="3694"/>
      <c r="AI398" s="3564" t="s">
        <v>716</v>
      </c>
      <c r="AJ398" s="3565"/>
      <c r="AK398" s="349" t="s">
        <v>735</v>
      </c>
      <c r="AL398" s="350" t="s">
        <v>736</v>
      </c>
      <c r="AM398" s="350" t="s">
        <v>737</v>
      </c>
      <c r="AN398" s="351" t="s">
        <v>738</v>
      </c>
      <c r="AO398" s="352" t="s">
        <v>918</v>
      </c>
      <c r="AP398" s="353" t="s">
        <v>446</v>
      </c>
      <c r="AQ398" s="354" t="s">
        <v>441</v>
      </c>
      <c r="AR398" s="355" t="s">
        <v>445</v>
      </c>
      <c r="AS398" s="2001"/>
      <c r="AT398" s="356" t="s">
        <v>717</v>
      </c>
      <c r="AU398" s="1988"/>
      <c r="AV398" s="357" t="s">
        <v>721</v>
      </c>
      <c r="AW398" s="3694"/>
    </row>
    <row r="399" spans="1:49" s="1968" customFormat="1" ht="16.5" thickBot="1">
      <c r="A399" s="3703"/>
      <c r="B399" s="2364"/>
      <c r="C399" s="130"/>
      <c r="D399" s="331"/>
      <c r="E399" s="331"/>
      <c r="F399" s="29" t="str">
        <f t="shared" si="43"/>
        <v/>
      </c>
      <c r="G399" s="402" t="str">
        <f>IF(ISTEXT(B399),B399,IF(B399="","",(B399/B382)*M380))</f>
        <v/>
      </c>
      <c r="H399" s="405" t="s">
        <v>11</v>
      </c>
      <c r="I399" s="530" t="str">
        <f t="shared" si="44"/>
        <v/>
      </c>
      <c r="J399" s="535" t="s">
        <v>215</v>
      </c>
      <c r="K399" s="331"/>
      <c r="L399" s="296"/>
      <c r="M399" s="296"/>
      <c r="N399" s="599"/>
      <c r="Q399" s="3694"/>
      <c r="R399" s="410">
        <v>1.0999999999999999</v>
      </c>
      <c r="S399" s="408" t="s">
        <v>947</v>
      </c>
      <c r="T399" s="409" t="s">
        <v>953</v>
      </c>
      <c r="U399" s="1988"/>
      <c r="V399" s="1988"/>
      <c r="W399" s="1988"/>
      <c r="X399" s="1988"/>
      <c r="Y399" s="1988"/>
      <c r="Z399" s="1988"/>
      <c r="AA399" s="1988"/>
      <c r="AB399" s="1988"/>
      <c r="AC399" s="1988"/>
      <c r="AD399" s="1988"/>
      <c r="AE399" s="2013"/>
      <c r="AF399" s="3694"/>
      <c r="AG399" s="1980"/>
      <c r="AH399" s="3694"/>
      <c r="AI399" s="3564" t="s">
        <v>715</v>
      </c>
      <c r="AJ399" s="3565"/>
      <c r="AK399" s="358" t="s">
        <v>739</v>
      </c>
      <c r="AL399" s="359" t="s">
        <v>740</v>
      </c>
      <c r="AM399" s="359" t="s">
        <v>741</v>
      </c>
      <c r="AN399" s="360" t="s">
        <v>742</v>
      </c>
      <c r="AO399" s="361" t="s">
        <v>729</v>
      </c>
      <c r="AP399" s="207">
        <v>10</v>
      </c>
      <c r="AQ399" s="208">
        <v>0.05</v>
      </c>
      <c r="AR399" s="362">
        <f>AQ399*AP399</f>
        <v>0.5</v>
      </c>
      <c r="AS399" s="2001"/>
      <c r="AT399" s="356" t="s">
        <v>718</v>
      </c>
      <c r="AU399" s="1988"/>
      <c r="AV399" s="357" t="s">
        <v>722</v>
      </c>
      <c r="AW399" s="3694"/>
    </row>
    <row r="400" spans="1:49" s="1968" customFormat="1" ht="15.75">
      <c r="A400" s="3703"/>
      <c r="B400" s="2364"/>
      <c r="C400" s="130"/>
      <c r="D400" s="331"/>
      <c r="E400" s="331"/>
      <c r="F400" s="29" t="str">
        <f t="shared" si="43"/>
        <v/>
      </c>
      <c r="G400" s="402" t="str">
        <f>IF(ISTEXT(B400),B400,IF(B400="","",(B400/B382)*M380))</f>
        <v/>
      </c>
      <c r="H400" s="405" t="s">
        <v>11</v>
      </c>
      <c r="I400" s="530" t="str">
        <f t="shared" si="44"/>
        <v/>
      </c>
      <c r="J400" s="535" t="s">
        <v>221</v>
      </c>
      <c r="K400" s="331"/>
      <c r="L400" s="296"/>
      <c r="M400" s="296"/>
      <c r="N400" s="599"/>
      <c r="Q400" s="3694"/>
      <c r="R400" s="1988"/>
      <c r="S400" s="1988"/>
      <c r="T400" s="1988"/>
      <c r="U400" s="1988"/>
      <c r="V400" s="1988"/>
      <c r="W400" s="1988"/>
      <c r="X400" s="1988"/>
      <c r="Y400" s="1988"/>
      <c r="Z400" s="1988"/>
      <c r="AA400" s="1988"/>
      <c r="AB400" s="1988"/>
      <c r="AC400" s="1988"/>
      <c r="AD400" s="1988"/>
      <c r="AE400" s="2013"/>
      <c r="AF400" s="3694"/>
      <c r="AG400" s="1980"/>
      <c r="AH400" s="3694"/>
      <c r="AI400" s="3564" t="s">
        <v>768</v>
      </c>
      <c r="AJ400" s="3565"/>
      <c r="AK400" s="358" t="s">
        <v>743</v>
      </c>
      <c r="AL400" s="359" t="s">
        <v>744</v>
      </c>
      <c r="AM400" s="359" t="s">
        <v>745</v>
      </c>
      <c r="AN400" s="360" t="s">
        <v>746</v>
      </c>
      <c r="AO400" s="361" t="s">
        <v>730</v>
      </c>
      <c r="AP400" s="207">
        <v>10</v>
      </c>
      <c r="AQ400" s="208">
        <v>0.02</v>
      </c>
      <c r="AR400" s="362">
        <f t="shared" ref="AR400:AR403" si="45">AQ400*AP400</f>
        <v>0.2</v>
      </c>
      <c r="AS400" s="2001"/>
      <c r="AT400" s="356" t="s">
        <v>719</v>
      </c>
      <c r="AU400" s="1988"/>
      <c r="AV400" s="357" t="s">
        <v>723</v>
      </c>
      <c r="AW400" s="3694"/>
    </row>
    <row r="401" spans="1:49" s="1968" customFormat="1" ht="15.75">
      <c r="A401" s="3703"/>
      <c r="B401" s="2364"/>
      <c r="C401" s="130"/>
      <c r="D401" s="331"/>
      <c r="E401" s="331"/>
      <c r="F401" s="29" t="str">
        <f t="shared" si="43"/>
        <v/>
      </c>
      <c r="G401" s="402" t="str">
        <f>IF(ISTEXT(B401),B401,IF(B401="","",(B401/B382)*M380))</f>
        <v/>
      </c>
      <c r="H401" s="405" t="s">
        <v>11</v>
      </c>
      <c r="I401" s="530" t="str">
        <f t="shared" si="44"/>
        <v/>
      </c>
      <c r="J401" s="535" t="s">
        <v>226</v>
      </c>
      <c r="K401" s="331"/>
      <c r="L401" s="296"/>
      <c r="M401" s="296"/>
      <c r="N401" s="599"/>
      <c r="Q401" s="3694"/>
      <c r="R401" s="1988"/>
      <c r="S401" s="1988"/>
      <c r="T401" s="1988"/>
      <c r="U401" s="1988"/>
      <c r="V401" s="1988"/>
      <c r="W401" s="1988"/>
      <c r="X401" s="1988"/>
      <c r="Y401" s="1988"/>
      <c r="Z401" s="1988"/>
      <c r="AA401" s="1988"/>
      <c r="AB401" s="1988"/>
      <c r="AC401" s="1988"/>
      <c r="AD401" s="1988"/>
      <c r="AE401" s="2013"/>
      <c r="AF401" s="3694"/>
      <c r="AG401" s="1980"/>
      <c r="AH401" s="3694"/>
      <c r="AI401" s="3564" t="s">
        <v>725</v>
      </c>
      <c r="AJ401" s="3565"/>
      <c r="AK401" s="358" t="s">
        <v>747</v>
      </c>
      <c r="AL401" s="359" t="s">
        <v>748</v>
      </c>
      <c r="AM401" s="359" t="s">
        <v>749</v>
      </c>
      <c r="AN401" s="360" t="s">
        <v>750</v>
      </c>
      <c r="AO401" s="361" t="s">
        <v>731</v>
      </c>
      <c r="AP401" s="207">
        <v>10</v>
      </c>
      <c r="AQ401" s="208">
        <v>0.03</v>
      </c>
      <c r="AR401" s="362">
        <f t="shared" si="45"/>
        <v>0.3</v>
      </c>
      <c r="AS401" s="2001"/>
      <c r="AT401" s="356" t="s">
        <v>720</v>
      </c>
      <c r="AU401" s="1988"/>
      <c r="AV401" s="357" t="s">
        <v>724</v>
      </c>
      <c r="AW401" s="3694"/>
    </row>
    <row r="402" spans="1:49" s="1968" customFormat="1" ht="15.75">
      <c r="A402" s="3703"/>
      <c r="B402" s="2364"/>
      <c r="C402" s="130"/>
      <c r="D402" s="331"/>
      <c r="E402" s="331"/>
      <c r="F402" s="29" t="str">
        <f t="shared" si="43"/>
        <v/>
      </c>
      <c r="G402" s="402" t="str">
        <f>IF(ISTEXT(B402),B402,IF(B402="","",(B402/B382)*M380))</f>
        <v/>
      </c>
      <c r="H402" s="405" t="s">
        <v>11</v>
      </c>
      <c r="I402" s="530" t="str">
        <f t="shared" si="44"/>
        <v/>
      </c>
      <c r="J402" s="535" t="s">
        <v>228</v>
      </c>
      <c r="K402" s="331"/>
      <c r="L402" s="296"/>
      <c r="M402" s="296"/>
      <c r="N402" s="599"/>
      <c r="Q402" s="3694"/>
      <c r="R402" s="1988"/>
      <c r="S402" s="3576" t="s">
        <v>949</v>
      </c>
      <c r="T402" s="3576"/>
      <c r="U402" s="3576"/>
      <c r="V402" s="1988"/>
      <c r="W402" s="1988"/>
      <c r="X402" s="1988"/>
      <c r="Y402" s="1988"/>
      <c r="Z402" s="1988"/>
      <c r="AA402" s="1988"/>
      <c r="AB402" s="1988"/>
      <c r="AC402" s="1988"/>
      <c r="AD402" s="1988"/>
      <c r="AE402" s="2013"/>
      <c r="AF402" s="3694"/>
      <c r="AG402" s="1980"/>
      <c r="AH402" s="3694"/>
      <c r="AI402" s="3564" t="s">
        <v>726</v>
      </c>
      <c r="AJ402" s="3565"/>
      <c r="AK402" s="358" t="s">
        <v>751</v>
      </c>
      <c r="AL402" s="359" t="s">
        <v>752</v>
      </c>
      <c r="AM402" s="359" t="s">
        <v>753</v>
      </c>
      <c r="AN402" s="360" t="s">
        <v>754</v>
      </c>
      <c r="AO402" s="361" t="s">
        <v>733</v>
      </c>
      <c r="AP402" s="207">
        <v>12</v>
      </c>
      <c r="AQ402" s="208">
        <v>0.05</v>
      </c>
      <c r="AR402" s="362">
        <f t="shared" si="45"/>
        <v>0.60000000000000009</v>
      </c>
      <c r="AS402" s="2001"/>
      <c r="AT402" s="1988"/>
      <c r="AU402" s="1988"/>
      <c r="AV402" s="357"/>
      <c r="AW402" s="3694"/>
    </row>
    <row r="403" spans="1:49" s="1968" customFormat="1" ht="18.75">
      <c r="A403" s="3703"/>
      <c r="B403" s="2364"/>
      <c r="C403" s="130"/>
      <c r="D403" s="331"/>
      <c r="E403" s="331"/>
      <c r="F403" s="29" t="str">
        <f t="shared" si="43"/>
        <v/>
      </c>
      <c r="G403" s="402" t="str">
        <f>IF(ISTEXT(B403),B403,IF(B403="","",(B403/B382)*M380))</f>
        <v/>
      </c>
      <c r="H403" s="405" t="s">
        <v>11</v>
      </c>
      <c r="I403" s="530" t="str">
        <f t="shared" si="44"/>
        <v/>
      </c>
      <c r="J403" s="535" t="s">
        <v>232</v>
      </c>
      <c r="K403" s="331"/>
      <c r="L403" s="296"/>
      <c r="M403" s="296"/>
      <c r="N403" s="599"/>
      <c r="Q403" s="3694"/>
      <c r="R403" s="1988"/>
      <c r="S403" s="3705" t="s">
        <v>712</v>
      </c>
      <c r="T403" s="3705"/>
      <c r="U403" s="3705"/>
      <c r="V403" s="1988"/>
      <c r="W403" s="1988"/>
      <c r="X403" s="1988"/>
      <c r="Y403" s="1988"/>
      <c r="Z403" s="1988"/>
      <c r="AA403" s="1988"/>
      <c r="AB403" s="1988"/>
      <c r="AC403" s="1988"/>
      <c r="AD403" s="1988"/>
      <c r="AE403" s="2013"/>
      <c r="AF403" s="3694"/>
      <c r="AH403" s="3694"/>
      <c r="AI403" s="3564" t="s">
        <v>727</v>
      </c>
      <c r="AJ403" s="3565"/>
      <c r="AK403" s="2001"/>
      <c r="AL403" s="1988"/>
      <c r="AM403" s="1988"/>
      <c r="AN403" s="357"/>
      <c r="AO403" s="361" t="s">
        <v>732</v>
      </c>
      <c r="AP403" s="207">
        <v>10</v>
      </c>
      <c r="AQ403" s="208">
        <v>8.0000000000000002E-3</v>
      </c>
      <c r="AR403" s="362">
        <f t="shared" si="45"/>
        <v>0.08</v>
      </c>
      <c r="AS403" s="2001"/>
      <c r="AT403" s="1988"/>
      <c r="AU403" s="1988"/>
      <c r="AV403" s="357"/>
      <c r="AW403" s="3694"/>
    </row>
    <row r="404" spans="1:49" s="1968" customFormat="1" ht="13.5" thickBot="1">
      <c r="A404" s="3704"/>
      <c r="B404" s="2020"/>
      <c r="C404" s="2021"/>
      <c r="D404" s="2021"/>
      <c r="E404" s="2021"/>
      <c r="F404" s="2021"/>
      <c r="G404" s="2021"/>
      <c r="H404" s="2021"/>
      <c r="I404" s="2021"/>
      <c r="J404" s="2021"/>
      <c r="K404" s="2021"/>
      <c r="L404" s="2021"/>
      <c r="M404" s="2021"/>
      <c r="N404" s="2022"/>
      <c r="Q404" s="3694"/>
      <c r="R404" s="2023"/>
      <c r="S404" s="2023"/>
      <c r="T404" s="2023"/>
      <c r="U404" s="2023"/>
      <c r="V404" s="2023"/>
      <c r="W404" s="2023"/>
      <c r="X404" s="2023"/>
      <c r="Y404" s="2023"/>
      <c r="Z404" s="2023"/>
      <c r="AA404" s="2023"/>
      <c r="AB404" s="2023"/>
      <c r="AC404" s="2023"/>
      <c r="AD404" s="2023"/>
      <c r="AE404" s="2024"/>
      <c r="AF404" s="3694"/>
      <c r="AH404" s="3694"/>
      <c r="AI404" s="2025"/>
      <c r="AJ404" s="2026"/>
      <c r="AK404" s="2025"/>
      <c r="AL404" s="2027"/>
      <c r="AM404" s="2027"/>
      <c r="AN404" s="2026"/>
      <c r="AO404" s="2025"/>
      <c r="AP404" s="2027"/>
      <c r="AQ404" s="2027"/>
      <c r="AR404" s="2026"/>
      <c r="AS404" s="2025"/>
      <c r="AT404" s="2027"/>
      <c r="AU404" s="2027"/>
      <c r="AV404" s="2026"/>
      <c r="AW404" s="3694"/>
    </row>
  </sheetData>
  <mergeCells count="138">
    <mergeCell ref="B263:N263"/>
    <mergeCell ref="B264:N264"/>
    <mergeCell ref="C268:C270"/>
    <mergeCell ref="G270:I270"/>
    <mergeCell ref="G281:I281"/>
    <mergeCell ref="B266:K267"/>
    <mergeCell ref="D268:N268"/>
    <mergeCell ref="Q266:X269"/>
    <mergeCell ref="Q270:W270"/>
    <mergeCell ref="Q271:X272"/>
    <mergeCell ref="Q273:X275"/>
    <mergeCell ref="Q276:X277"/>
    <mergeCell ref="Q18:X21"/>
    <mergeCell ref="B168:N168"/>
    <mergeCell ref="B169:N170"/>
    <mergeCell ref="B174:N175"/>
    <mergeCell ref="B12:N12"/>
    <mergeCell ref="B13:N13"/>
    <mergeCell ref="C20:C22"/>
    <mergeCell ref="G22:I22"/>
    <mergeCell ref="B14:N14"/>
    <mergeCell ref="B15:N15"/>
    <mergeCell ref="B18:K19"/>
    <mergeCell ref="D20:N20"/>
    <mergeCell ref="G85:I85"/>
    <mergeCell ref="G67:I67"/>
    <mergeCell ref="G33:I33"/>
    <mergeCell ref="G49:I49"/>
    <mergeCell ref="Q23:X24"/>
    <mergeCell ref="Q25:X27"/>
    <mergeCell ref="Q28:X29"/>
    <mergeCell ref="B177:N177"/>
    <mergeCell ref="B178:N178"/>
    <mergeCell ref="B180:D180"/>
    <mergeCell ref="A181:A217"/>
    <mergeCell ref="Q181:Q217"/>
    <mergeCell ref="F182:G182"/>
    <mergeCell ref="C183:C184"/>
    <mergeCell ref="L184:M184"/>
    <mergeCell ref="Q22:W22"/>
    <mergeCell ref="BN181:BN217"/>
    <mergeCell ref="AS193:AU193"/>
    <mergeCell ref="AO197:AR197"/>
    <mergeCell ref="AI198:AJ198"/>
    <mergeCell ref="AK198:AN198"/>
    <mergeCell ref="AO198:AR198"/>
    <mergeCell ref="AS198:AV198"/>
    <mergeCell ref="AI199:AJ199"/>
    <mergeCell ref="AI200:AJ200"/>
    <mergeCell ref="AI201:AJ201"/>
    <mergeCell ref="AI202:AJ202"/>
    <mergeCell ref="AI203:AJ203"/>
    <mergeCell ref="B224:D224"/>
    <mergeCell ref="A225:A261"/>
    <mergeCell ref="Q225:Q261"/>
    <mergeCell ref="AF225:AF261"/>
    <mergeCell ref="AH225:AH261"/>
    <mergeCell ref="AF181:AF217"/>
    <mergeCell ref="AH181:AH217"/>
    <mergeCell ref="AW181:AW217"/>
    <mergeCell ref="AY181:AY217"/>
    <mergeCell ref="B2:N3"/>
    <mergeCell ref="B337:N337"/>
    <mergeCell ref="AS251:AV251"/>
    <mergeCell ref="AI252:AJ252"/>
    <mergeCell ref="BA260:BC260"/>
    <mergeCell ref="AW225:AW261"/>
    <mergeCell ref="AY225:AY261"/>
    <mergeCell ref="BN225:BN261"/>
    <mergeCell ref="F226:G226"/>
    <mergeCell ref="C227:C228"/>
    <mergeCell ref="L228:M228"/>
    <mergeCell ref="AI246:AJ246"/>
    <mergeCell ref="AK246:AN246"/>
    <mergeCell ref="AO246:AR246"/>
    <mergeCell ref="AS246:AU246"/>
    <mergeCell ref="AI247:AJ247"/>
    <mergeCell ref="AO247:AR247"/>
    <mergeCell ref="AI248:AJ248"/>
    <mergeCell ref="AI249:AJ249"/>
    <mergeCell ref="AI250:AJ250"/>
    <mergeCell ref="AI251:AJ251"/>
    <mergeCell ref="AI204:AJ204"/>
    <mergeCell ref="S216:U216"/>
    <mergeCell ref="B221:N222"/>
    <mergeCell ref="B347:D347"/>
    <mergeCell ref="A348:A372"/>
    <mergeCell ref="Q348:Q372"/>
    <mergeCell ref="AF348:AF372"/>
    <mergeCell ref="AH348:AH372"/>
    <mergeCell ref="S371:U371"/>
    <mergeCell ref="B338:N338"/>
    <mergeCell ref="B339:N339"/>
    <mergeCell ref="B341:N341"/>
    <mergeCell ref="B342:N342"/>
    <mergeCell ref="B343:N343"/>
    <mergeCell ref="AW348:AW372"/>
    <mergeCell ref="F349:G349"/>
    <mergeCell ref="C350:C351"/>
    <mergeCell ref="L351:M351"/>
    <mergeCell ref="AS360:AU360"/>
    <mergeCell ref="AO364:AR364"/>
    <mergeCell ref="AI365:AJ365"/>
    <mergeCell ref="AK365:AN365"/>
    <mergeCell ref="AO365:AR365"/>
    <mergeCell ref="AS365:AV365"/>
    <mergeCell ref="AI366:AJ366"/>
    <mergeCell ref="AI367:AJ367"/>
    <mergeCell ref="AI368:AJ368"/>
    <mergeCell ref="AI369:AJ369"/>
    <mergeCell ref="S370:U370"/>
    <mergeCell ref="AI370:AJ370"/>
    <mergeCell ref="AI371:AJ371"/>
    <mergeCell ref="B376:N376"/>
    <mergeCell ref="B377:N377"/>
    <mergeCell ref="B379:D379"/>
    <mergeCell ref="A380:A404"/>
    <mergeCell ref="Q380:Q404"/>
    <mergeCell ref="AF380:AF404"/>
    <mergeCell ref="AH380:AH404"/>
    <mergeCell ref="S403:U403"/>
    <mergeCell ref="AI403:AJ403"/>
    <mergeCell ref="AW380:AW404"/>
    <mergeCell ref="C382:C383"/>
    <mergeCell ref="F382:G382"/>
    <mergeCell ref="L383:M383"/>
    <mergeCell ref="AS392:AU392"/>
    <mergeCell ref="AO396:AR396"/>
    <mergeCell ref="AI397:AJ397"/>
    <mergeCell ref="AK397:AN397"/>
    <mergeCell ref="AO397:AR397"/>
    <mergeCell ref="AS397:AV397"/>
    <mergeCell ref="AI398:AJ398"/>
    <mergeCell ref="AI399:AJ399"/>
    <mergeCell ref="AI400:AJ400"/>
    <mergeCell ref="AI401:AJ401"/>
    <mergeCell ref="S402:U402"/>
    <mergeCell ref="AI402:AJ402"/>
  </mergeCells>
  <hyperlinks>
    <hyperlink ref="AK196" r:id="rId1" xr:uid="{382FF359-0B85-4E66-9B2B-F20E428A4833}"/>
    <hyperlink ref="AK193" r:id="rId2" xr:uid="{27E63D57-39BF-4930-B59D-9972054FFBED}"/>
    <hyperlink ref="AK244" r:id="rId3" xr:uid="{0EA7D3C4-D85D-448C-A617-58E67611C649}"/>
    <hyperlink ref="AK242" r:id="rId4" xr:uid="{74844CAA-08F3-48E5-A90F-8E1632E3BA4C}"/>
    <hyperlink ref="AK363" r:id="rId5" xr:uid="{335AEEBE-F2B3-4E9C-8709-43842ADD6F55}"/>
    <hyperlink ref="AK360" r:id="rId6" xr:uid="{A4CD3906-66CB-4F92-8A63-96687D52D28C}"/>
    <hyperlink ref="AK395" r:id="rId7" xr:uid="{37071018-1DE4-498D-91C7-EBA7A111DD01}"/>
    <hyperlink ref="AK392" r:id="rId8" xr:uid="{ADA28FD2-958E-45C9-BFE4-E454BC560409}"/>
  </hyperlinks>
  <pageMargins left="0.7" right="0.7" top="0.75" bottom="0.75" header="0.3" footer="0.3"/>
  <pageSetup paperSize="9" scale="70" orientation="portrait"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64"/>
  <sheetViews>
    <sheetView zoomScaleNormal="100" workbookViewId="0">
      <selection activeCell="P27" sqref="P27"/>
    </sheetView>
  </sheetViews>
  <sheetFormatPr baseColWidth="10" defaultRowHeight="15"/>
  <cols>
    <col min="1" max="1" width="4.5703125" style="1119" customWidth="1"/>
    <col min="2" max="2" width="10.42578125" style="841" customWidth="1"/>
    <col min="3" max="7" width="11.42578125" style="841"/>
    <col min="8" max="8" width="11.140625" style="841" customWidth="1"/>
    <col min="9" max="12" width="11.42578125" style="841"/>
    <col min="13" max="256" width="11.42578125" style="1119"/>
    <col min="257" max="257" width="4.5703125" style="1119" customWidth="1"/>
    <col min="258" max="258" width="10.42578125" style="1119" customWidth="1"/>
    <col min="259" max="263" width="11.42578125" style="1119"/>
    <col min="264" max="264" width="11.140625" style="1119" customWidth="1"/>
    <col min="265" max="512" width="11.42578125" style="1119"/>
    <col min="513" max="513" width="4.5703125" style="1119" customWidth="1"/>
    <col min="514" max="514" width="10.42578125" style="1119" customWidth="1"/>
    <col min="515" max="519" width="11.42578125" style="1119"/>
    <col min="520" max="520" width="11.140625" style="1119" customWidth="1"/>
    <col min="521" max="768" width="11.42578125" style="1119"/>
    <col min="769" max="769" width="4.5703125" style="1119" customWidth="1"/>
    <col min="770" max="770" width="10.42578125" style="1119" customWidth="1"/>
    <col min="771" max="775" width="11.42578125" style="1119"/>
    <col min="776" max="776" width="11.140625" style="1119" customWidth="1"/>
    <col min="777" max="1024" width="11.42578125" style="1119"/>
    <col min="1025" max="1025" width="4.5703125" style="1119" customWidth="1"/>
    <col min="1026" max="1026" width="10.42578125" style="1119" customWidth="1"/>
    <col min="1027" max="1031" width="11.42578125" style="1119"/>
    <col min="1032" max="1032" width="11.140625" style="1119" customWidth="1"/>
    <col min="1033" max="1280" width="11.42578125" style="1119"/>
    <col min="1281" max="1281" width="4.5703125" style="1119" customWidth="1"/>
    <col min="1282" max="1282" width="10.42578125" style="1119" customWidth="1"/>
    <col min="1283" max="1287" width="11.42578125" style="1119"/>
    <col min="1288" max="1288" width="11.140625" style="1119" customWidth="1"/>
    <col min="1289" max="1536" width="11.42578125" style="1119"/>
    <col min="1537" max="1537" width="4.5703125" style="1119" customWidth="1"/>
    <col min="1538" max="1538" width="10.42578125" style="1119" customWidth="1"/>
    <col min="1539" max="1543" width="11.42578125" style="1119"/>
    <col min="1544" max="1544" width="11.140625" style="1119" customWidth="1"/>
    <col min="1545" max="1792" width="11.42578125" style="1119"/>
    <col min="1793" max="1793" width="4.5703125" style="1119" customWidth="1"/>
    <col min="1794" max="1794" width="10.42578125" style="1119" customWidth="1"/>
    <col min="1795" max="1799" width="11.42578125" style="1119"/>
    <col min="1800" max="1800" width="11.140625" style="1119" customWidth="1"/>
    <col min="1801" max="2048" width="11.42578125" style="1119"/>
    <col min="2049" max="2049" width="4.5703125" style="1119" customWidth="1"/>
    <col min="2050" max="2050" width="10.42578125" style="1119" customWidth="1"/>
    <col min="2051" max="2055" width="11.42578125" style="1119"/>
    <col min="2056" max="2056" width="11.140625" style="1119" customWidth="1"/>
    <col min="2057" max="2304" width="11.42578125" style="1119"/>
    <col min="2305" max="2305" width="4.5703125" style="1119" customWidth="1"/>
    <col min="2306" max="2306" width="10.42578125" style="1119" customWidth="1"/>
    <col min="2307" max="2311" width="11.42578125" style="1119"/>
    <col min="2312" max="2312" width="11.140625" style="1119" customWidth="1"/>
    <col min="2313" max="2560" width="11.42578125" style="1119"/>
    <col min="2561" max="2561" width="4.5703125" style="1119" customWidth="1"/>
    <col min="2562" max="2562" width="10.42578125" style="1119" customWidth="1"/>
    <col min="2563" max="2567" width="11.42578125" style="1119"/>
    <col min="2568" max="2568" width="11.140625" style="1119" customWidth="1"/>
    <col min="2569" max="2816" width="11.42578125" style="1119"/>
    <col min="2817" max="2817" width="4.5703125" style="1119" customWidth="1"/>
    <col min="2818" max="2818" width="10.42578125" style="1119" customWidth="1"/>
    <col min="2819" max="2823" width="11.42578125" style="1119"/>
    <col min="2824" max="2824" width="11.140625" style="1119" customWidth="1"/>
    <col min="2825" max="3072" width="11.42578125" style="1119"/>
    <col min="3073" max="3073" width="4.5703125" style="1119" customWidth="1"/>
    <col min="3074" max="3074" width="10.42578125" style="1119" customWidth="1"/>
    <col min="3075" max="3079" width="11.42578125" style="1119"/>
    <col min="3080" max="3080" width="11.140625" style="1119" customWidth="1"/>
    <col min="3081" max="3328" width="11.42578125" style="1119"/>
    <col min="3329" max="3329" width="4.5703125" style="1119" customWidth="1"/>
    <col min="3330" max="3330" width="10.42578125" style="1119" customWidth="1"/>
    <col min="3331" max="3335" width="11.42578125" style="1119"/>
    <col min="3336" max="3336" width="11.140625" style="1119" customWidth="1"/>
    <col min="3337" max="3584" width="11.42578125" style="1119"/>
    <col min="3585" max="3585" width="4.5703125" style="1119" customWidth="1"/>
    <col min="3586" max="3586" width="10.42578125" style="1119" customWidth="1"/>
    <col min="3587" max="3591" width="11.42578125" style="1119"/>
    <col min="3592" max="3592" width="11.140625" style="1119" customWidth="1"/>
    <col min="3593" max="3840" width="11.42578125" style="1119"/>
    <col min="3841" max="3841" width="4.5703125" style="1119" customWidth="1"/>
    <col min="3842" max="3842" width="10.42578125" style="1119" customWidth="1"/>
    <col min="3843" max="3847" width="11.42578125" style="1119"/>
    <col min="3848" max="3848" width="11.140625" style="1119" customWidth="1"/>
    <col min="3849" max="4096" width="11.42578125" style="1119"/>
    <col min="4097" max="4097" width="4.5703125" style="1119" customWidth="1"/>
    <col min="4098" max="4098" width="10.42578125" style="1119" customWidth="1"/>
    <col min="4099" max="4103" width="11.42578125" style="1119"/>
    <col min="4104" max="4104" width="11.140625" style="1119" customWidth="1"/>
    <col min="4105" max="4352" width="11.42578125" style="1119"/>
    <col min="4353" max="4353" width="4.5703125" style="1119" customWidth="1"/>
    <col min="4354" max="4354" width="10.42578125" style="1119" customWidth="1"/>
    <col min="4355" max="4359" width="11.42578125" style="1119"/>
    <col min="4360" max="4360" width="11.140625" style="1119" customWidth="1"/>
    <col min="4361" max="4608" width="11.42578125" style="1119"/>
    <col min="4609" max="4609" width="4.5703125" style="1119" customWidth="1"/>
    <col min="4610" max="4610" width="10.42578125" style="1119" customWidth="1"/>
    <col min="4611" max="4615" width="11.42578125" style="1119"/>
    <col min="4616" max="4616" width="11.140625" style="1119" customWidth="1"/>
    <col min="4617" max="4864" width="11.42578125" style="1119"/>
    <col min="4865" max="4865" width="4.5703125" style="1119" customWidth="1"/>
    <col min="4866" max="4866" width="10.42578125" style="1119" customWidth="1"/>
    <col min="4867" max="4871" width="11.42578125" style="1119"/>
    <col min="4872" max="4872" width="11.140625" style="1119" customWidth="1"/>
    <col min="4873" max="5120" width="11.42578125" style="1119"/>
    <col min="5121" max="5121" width="4.5703125" style="1119" customWidth="1"/>
    <col min="5122" max="5122" width="10.42578125" style="1119" customWidth="1"/>
    <col min="5123" max="5127" width="11.42578125" style="1119"/>
    <col min="5128" max="5128" width="11.140625" style="1119" customWidth="1"/>
    <col min="5129" max="5376" width="11.42578125" style="1119"/>
    <col min="5377" max="5377" width="4.5703125" style="1119" customWidth="1"/>
    <col min="5378" max="5378" width="10.42578125" style="1119" customWidth="1"/>
    <col min="5379" max="5383" width="11.42578125" style="1119"/>
    <col min="5384" max="5384" width="11.140625" style="1119" customWidth="1"/>
    <col min="5385" max="5632" width="11.42578125" style="1119"/>
    <col min="5633" max="5633" width="4.5703125" style="1119" customWidth="1"/>
    <col min="5634" max="5634" width="10.42578125" style="1119" customWidth="1"/>
    <col min="5635" max="5639" width="11.42578125" style="1119"/>
    <col min="5640" max="5640" width="11.140625" style="1119" customWidth="1"/>
    <col min="5641" max="5888" width="11.42578125" style="1119"/>
    <col min="5889" max="5889" width="4.5703125" style="1119" customWidth="1"/>
    <col min="5890" max="5890" width="10.42578125" style="1119" customWidth="1"/>
    <col min="5891" max="5895" width="11.42578125" style="1119"/>
    <col min="5896" max="5896" width="11.140625" style="1119" customWidth="1"/>
    <col min="5897" max="6144" width="11.42578125" style="1119"/>
    <col min="6145" max="6145" width="4.5703125" style="1119" customWidth="1"/>
    <col min="6146" max="6146" width="10.42578125" style="1119" customWidth="1"/>
    <col min="6147" max="6151" width="11.42578125" style="1119"/>
    <col min="6152" max="6152" width="11.140625" style="1119" customWidth="1"/>
    <col min="6153" max="6400" width="11.42578125" style="1119"/>
    <col min="6401" max="6401" width="4.5703125" style="1119" customWidth="1"/>
    <col min="6402" max="6402" width="10.42578125" style="1119" customWidth="1"/>
    <col min="6403" max="6407" width="11.42578125" style="1119"/>
    <col min="6408" max="6408" width="11.140625" style="1119" customWidth="1"/>
    <col min="6409" max="6656" width="11.42578125" style="1119"/>
    <col min="6657" max="6657" width="4.5703125" style="1119" customWidth="1"/>
    <col min="6658" max="6658" width="10.42578125" style="1119" customWidth="1"/>
    <col min="6659" max="6663" width="11.42578125" style="1119"/>
    <col min="6664" max="6664" width="11.140625" style="1119" customWidth="1"/>
    <col min="6665" max="6912" width="11.42578125" style="1119"/>
    <col min="6913" max="6913" width="4.5703125" style="1119" customWidth="1"/>
    <col min="6914" max="6914" width="10.42578125" style="1119" customWidth="1"/>
    <col min="6915" max="6919" width="11.42578125" style="1119"/>
    <col min="6920" max="6920" width="11.140625" style="1119" customWidth="1"/>
    <col min="6921" max="7168" width="11.42578125" style="1119"/>
    <col min="7169" max="7169" width="4.5703125" style="1119" customWidth="1"/>
    <col min="7170" max="7170" width="10.42578125" style="1119" customWidth="1"/>
    <col min="7171" max="7175" width="11.42578125" style="1119"/>
    <col min="7176" max="7176" width="11.140625" style="1119" customWidth="1"/>
    <col min="7177" max="7424" width="11.42578125" style="1119"/>
    <col min="7425" max="7425" width="4.5703125" style="1119" customWidth="1"/>
    <col min="7426" max="7426" width="10.42578125" style="1119" customWidth="1"/>
    <col min="7427" max="7431" width="11.42578125" style="1119"/>
    <col min="7432" max="7432" width="11.140625" style="1119" customWidth="1"/>
    <col min="7433" max="7680" width="11.42578125" style="1119"/>
    <col min="7681" max="7681" width="4.5703125" style="1119" customWidth="1"/>
    <col min="7682" max="7682" width="10.42578125" style="1119" customWidth="1"/>
    <col min="7683" max="7687" width="11.42578125" style="1119"/>
    <col min="7688" max="7688" width="11.140625" style="1119" customWidth="1"/>
    <col min="7689" max="7936" width="11.42578125" style="1119"/>
    <col min="7937" max="7937" width="4.5703125" style="1119" customWidth="1"/>
    <col min="7938" max="7938" width="10.42578125" style="1119" customWidth="1"/>
    <col min="7939" max="7943" width="11.42578125" style="1119"/>
    <col min="7944" max="7944" width="11.140625" style="1119" customWidth="1"/>
    <col min="7945" max="8192" width="11.42578125" style="1119"/>
    <col min="8193" max="8193" width="4.5703125" style="1119" customWidth="1"/>
    <col min="8194" max="8194" width="10.42578125" style="1119" customWidth="1"/>
    <col min="8195" max="8199" width="11.42578125" style="1119"/>
    <col min="8200" max="8200" width="11.140625" style="1119" customWidth="1"/>
    <col min="8201" max="8448" width="11.42578125" style="1119"/>
    <col min="8449" max="8449" width="4.5703125" style="1119" customWidth="1"/>
    <col min="8450" max="8450" width="10.42578125" style="1119" customWidth="1"/>
    <col min="8451" max="8455" width="11.42578125" style="1119"/>
    <col min="8456" max="8456" width="11.140625" style="1119" customWidth="1"/>
    <col min="8457" max="8704" width="11.42578125" style="1119"/>
    <col min="8705" max="8705" width="4.5703125" style="1119" customWidth="1"/>
    <col min="8706" max="8706" width="10.42578125" style="1119" customWidth="1"/>
    <col min="8707" max="8711" width="11.42578125" style="1119"/>
    <col min="8712" max="8712" width="11.140625" style="1119" customWidth="1"/>
    <col min="8713" max="8960" width="11.42578125" style="1119"/>
    <col min="8961" max="8961" width="4.5703125" style="1119" customWidth="1"/>
    <col min="8962" max="8962" width="10.42578125" style="1119" customWidth="1"/>
    <col min="8963" max="8967" width="11.42578125" style="1119"/>
    <col min="8968" max="8968" width="11.140625" style="1119" customWidth="1"/>
    <col min="8969" max="9216" width="11.42578125" style="1119"/>
    <col min="9217" max="9217" width="4.5703125" style="1119" customWidth="1"/>
    <col min="9218" max="9218" width="10.42578125" style="1119" customWidth="1"/>
    <col min="9219" max="9223" width="11.42578125" style="1119"/>
    <col min="9224" max="9224" width="11.140625" style="1119" customWidth="1"/>
    <col min="9225" max="9472" width="11.42578125" style="1119"/>
    <col min="9473" max="9473" width="4.5703125" style="1119" customWidth="1"/>
    <col min="9474" max="9474" width="10.42578125" style="1119" customWidth="1"/>
    <col min="9475" max="9479" width="11.42578125" style="1119"/>
    <col min="9480" max="9480" width="11.140625" style="1119" customWidth="1"/>
    <col min="9481" max="9728" width="11.42578125" style="1119"/>
    <col min="9729" max="9729" width="4.5703125" style="1119" customWidth="1"/>
    <col min="9730" max="9730" width="10.42578125" style="1119" customWidth="1"/>
    <col min="9731" max="9735" width="11.42578125" style="1119"/>
    <col min="9736" max="9736" width="11.140625" style="1119" customWidth="1"/>
    <col min="9737" max="9984" width="11.42578125" style="1119"/>
    <col min="9985" max="9985" width="4.5703125" style="1119" customWidth="1"/>
    <col min="9986" max="9986" width="10.42578125" style="1119" customWidth="1"/>
    <col min="9987" max="9991" width="11.42578125" style="1119"/>
    <col min="9992" max="9992" width="11.140625" style="1119" customWidth="1"/>
    <col min="9993" max="10240" width="11.42578125" style="1119"/>
    <col min="10241" max="10241" width="4.5703125" style="1119" customWidth="1"/>
    <col min="10242" max="10242" width="10.42578125" style="1119" customWidth="1"/>
    <col min="10243" max="10247" width="11.42578125" style="1119"/>
    <col min="10248" max="10248" width="11.140625" style="1119" customWidth="1"/>
    <col min="10249" max="10496" width="11.42578125" style="1119"/>
    <col min="10497" max="10497" width="4.5703125" style="1119" customWidth="1"/>
    <col min="10498" max="10498" width="10.42578125" style="1119" customWidth="1"/>
    <col min="10499" max="10503" width="11.42578125" style="1119"/>
    <col min="10504" max="10504" width="11.140625" style="1119" customWidth="1"/>
    <col min="10505" max="10752" width="11.42578125" style="1119"/>
    <col min="10753" max="10753" width="4.5703125" style="1119" customWidth="1"/>
    <col min="10754" max="10754" width="10.42578125" style="1119" customWidth="1"/>
    <col min="10755" max="10759" width="11.42578125" style="1119"/>
    <col min="10760" max="10760" width="11.140625" style="1119" customWidth="1"/>
    <col min="10761" max="11008" width="11.42578125" style="1119"/>
    <col min="11009" max="11009" width="4.5703125" style="1119" customWidth="1"/>
    <col min="11010" max="11010" width="10.42578125" style="1119" customWidth="1"/>
    <col min="11011" max="11015" width="11.42578125" style="1119"/>
    <col min="11016" max="11016" width="11.140625" style="1119" customWidth="1"/>
    <col min="11017" max="11264" width="11.42578125" style="1119"/>
    <col min="11265" max="11265" width="4.5703125" style="1119" customWidth="1"/>
    <col min="11266" max="11266" width="10.42578125" style="1119" customWidth="1"/>
    <col min="11267" max="11271" width="11.42578125" style="1119"/>
    <col min="11272" max="11272" width="11.140625" style="1119" customWidth="1"/>
    <col min="11273" max="11520" width="11.42578125" style="1119"/>
    <col min="11521" max="11521" width="4.5703125" style="1119" customWidth="1"/>
    <col min="11522" max="11522" width="10.42578125" style="1119" customWidth="1"/>
    <col min="11523" max="11527" width="11.42578125" style="1119"/>
    <col min="11528" max="11528" width="11.140625" style="1119" customWidth="1"/>
    <col min="11529" max="11776" width="11.42578125" style="1119"/>
    <col min="11777" max="11777" width="4.5703125" style="1119" customWidth="1"/>
    <col min="11778" max="11778" width="10.42578125" style="1119" customWidth="1"/>
    <col min="11779" max="11783" width="11.42578125" style="1119"/>
    <col min="11784" max="11784" width="11.140625" style="1119" customWidth="1"/>
    <col min="11785" max="12032" width="11.42578125" style="1119"/>
    <col min="12033" max="12033" width="4.5703125" style="1119" customWidth="1"/>
    <col min="12034" max="12034" width="10.42578125" style="1119" customWidth="1"/>
    <col min="12035" max="12039" width="11.42578125" style="1119"/>
    <col min="12040" max="12040" width="11.140625" style="1119" customWidth="1"/>
    <col min="12041" max="12288" width="11.42578125" style="1119"/>
    <col min="12289" max="12289" width="4.5703125" style="1119" customWidth="1"/>
    <col min="12290" max="12290" width="10.42578125" style="1119" customWidth="1"/>
    <col min="12291" max="12295" width="11.42578125" style="1119"/>
    <col min="12296" max="12296" width="11.140625" style="1119" customWidth="1"/>
    <col min="12297" max="12544" width="11.42578125" style="1119"/>
    <col min="12545" max="12545" width="4.5703125" style="1119" customWidth="1"/>
    <col min="12546" max="12546" width="10.42578125" style="1119" customWidth="1"/>
    <col min="12547" max="12551" width="11.42578125" style="1119"/>
    <col min="12552" max="12552" width="11.140625" style="1119" customWidth="1"/>
    <col min="12553" max="12800" width="11.42578125" style="1119"/>
    <col min="12801" max="12801" width="4.5703125" style="1119" customWidth="1"/>
    <col min="12802" max="12802" width="10.42578125" style="1119" customWidth="1"/>
    <col min="12803" max="12807" width="11.42578125" style="1119"/>
    <col min="12808" max="12808" width="11.140625" style="1119" customWidth="1"/>
    <col min="12809" max="13056" width="11.42578125" style="1119"/>
    <col min="13057" max="13057" width="4.5703125" style="1119" customWidth="1"/>
    <col min="13058" max="13058" width="10.42578125" style="1119" customWidth="1"/>
    <col min="13059" max="13063" width="11.42578125" style="1119"/>
    <col min="13064" max="13064" width="11.140625" style="1119" customWidth="1"/>
    <col min="13065" max="13312" width="11.42578125" style="1119"/>
    <col min="13313" max="13313" width="4.5703125" style="1119" customWidth="1"/>
    <col min="13314" max="13314" width="10.42578125" style="1119" customWidth="1"/>
    <col min="13315" max="13319" width="11.42578125" style="1119"/>
    <col min="13320" max="13320" width="11.140625" style="1119" customWidth="1"/>
    <col min="13321" max="13568" width="11.42578125" style="1119"/>
    <col min="13569" max="13569" width="4.5703125" style="1119" customWidth="1"/>
    <col min="13570" max="13570" width="10.42578125" style="1119" customWidth="1"/>
    <col min="13571" max="13575" width="11.42578125" style="1119"/>
    <col min="13576" max="13576" width="11.140625" style="1119" customWidth="1"/>
    <col min="13577" max="13824" width="11.42578125" style="1119"/>
    <col min="13825" max="13825" width="4.5703125" style="1119" customWidth="1"/>
    <col min="13826" max="13826" width="10.42578125" style="1119" customWidth="1"/>
    <col min="13827" max="13831" width="11.42578125" style="1119"/>
    <col min="13832" max="13832" width="11.140625" style="1119" customWidth="1"/>
    <col min="13833" max="14080" width="11.42578125" style="1119"/>
    <col min="14081" max="14081" width="4.5703125" style="1119" customWidth="1"/>
    <col min="14082" max="14082" width="10.42578125" style="1119" customWidth="1"/>
    <col min="14083" max="14087" width="11.42578125" style="1119"/>
    <col min="14088" max="14088" width="11.140625" style="1119" customWidth="1"/>
    <col min="14089" max="14336" width="11.42578125" style="1119"/>
    <col min="14337" max="14337" width="4.5703125" style="1119" customWidth="1"/>
    <col min="14338" max="14338" width="10.42578125" style="1119" customWidth="1"/>
    <col min="14339" max="14343" width="11.42578125" style="1119"/>
    <col min="14344" max="14344" width="11.140625" style="1119" customWidth="1"/>
    <col min="14345" max="14592" width="11.42578125" style="1119"/>
    <col min="14593" max="14593" width="4.5703125" style="1119" customWidth="1"/>
    <col min="14594" max="14594" width="10.42578125" style="1119" customWidth="1"/>
    <col min="14595" max="14599" width="11.42578125" style="1119"/>
    <col min="14600" max="14600" width="11.140625" style="1119" customWidth="1"/>
    <col min="14601" max="14848" width="11.42578125" style="1119"/>
    <col min="14849" max="14849" width="4.5703125" style="1119" customWidth="1"/>
    <col min="14850" max="14850" width="10.42578125" style="1119" customWidth="1"/>
    <col min="14851" max="14855" width="11.42578125" style="1119"/>
    <col min="14856" max="14856" width="11.140625" style="1119" customWidth="1"/>
    <col min="14857" max="15104" width="11.42578125" style="1119"/>
    <col min="15105" max="15105" width="4.5703125" style="1119" customWidth="1"/>
    <col min="15106" max="15106" width="10.42578125" style="1119" customWidth="1"/>
    <col min="15107" max="15111" width="11.42578125" style="1119"/>
    <col min="15112" max="15112" width="11.140625" style="1119" customWidth="1"/>
    <col min="15113" max="15360" width="11.42578125" style="1119"/>
    <col min="15361" max="15361" width="4.5703125" style="1119" customWidth="1"/>
    <col min="15362" max="15362" width="10.42578125" style="1119" customWidth="1"/>
    <col min="15363" max="15367" width="11.42578125" style="1119"/>
    <col min="15368" max="15368" width="11.140625" style="1119" customWidth="1"/>
    <col min="15369" max="15616" width="11.42578125" style="1119"/>
    <col min="15617" max="15617" width="4.5703125" style="1119" customWidth="1"/>
    <col min="15618" max="15618" width="10.42578125" style="1119" customWidth="1"/>
    <col min="15619" max="15623" width="11.42578125" style="1119"/>
    <col min="15624" max="15624" width="11.140625" style="1119" customWidth="1"/>
    <col min="15625" max="15872" width="11.42578125" style="1119"/>
    <col min="15873" max="15873" width="4.5703125" style="1119" customWidth="1"/>
    <col min="15874" max="15874" width="10.42578125" style="1119" customWidth="1"/>
    <col min="15875" max="15879" width="11.42578125" style="1119"/>
    <col min="15880" max="15880" width="11.140625" style="1119" customWidth="1"/>
    <col min="15881" max="16128" width="11.42578125" style="1119"/>
    <col min="16129" max="16129" width="4.5703125" style="1119" customWidth="1"/>
    <col min="16130" max="16130" width="10.42578125" style="1119" customWidth="1"/>
    <col min="16131" max="16135" width="11.42578125" style="1119"/>
    <col min="16136" max="16136" width="11.140625" style="1119" customWidth="1"/>
    <col min="16137" max="16384" width="11.42578125" style="1119"/>
  </cols>
  <sheetData>
    <row r="1" spans="1:17" s="841" customFormat="1" ht="15.75" thickBot="1">
      <c r="A1" s="1117">
        <f t="shared" ref="A1:O1" ca="1" si="0">CELL("largeur",A1)</f>
        <v>4</v>
      </c>
      <c r="B1" s="1117">
        <f t="shared" ca="1" si="0"/>
        <v>10</v>
      </c>
      <c r="C1" s="1117">
        <f t="shared" ca="1" si="0"/>
        <v>11</v>
      </c>
      <c r="D1" s="1117">
        <f t="shared" ca="1" si="0"/>
        <v>11</v>
      </c>
      <c r="E1" s="1117">
        <f t="shared" ca="1" si="0"/>
        <v>11</v>
      </c>
      <c r="F1" s="1117">
        <f t="shared" ca="1" si="0"/>
        <v>11</v>
      </c>
      <c r="G1" s="1117">
        <f t="shared" ca="1" si="0"/>
        <v>11</v>
      </c>
      <c r="H1" s="1117">
        <f t="shared" ca="1" si="0"/>
        <v>10</v>
      </c>
      <c r="I1" s="1117">
        <f t="shared" ca="1" si="0"/>
        <v>11</v>
      </c>
      <c r="J1" s="1117">
        <f t="shared" ca="1" si="0"/>
        <v>11</v>
      </c>
      <c r="K1" s="1117">
        <f t="shared" ca="1" si="0"/>
        <v>11</v>
      </c>
      <c r="L1" s="1117">
        <f t="shared" ca="1" si="0"/>
        <v>11</v>
      </c>
      <c r="M1" s="1117">
        <f t="shared" ca="1" si="0"/>
        <v>11</v>
      </c>
      <c r="N1" s="1117">
        <f t="shared" ca="1" si="0"/>
        <v>11</v>
      </c>
      <c r="O1" s="1117">
        <f t="shared" ca="1" si="0"/>
        <v>11</v>
      </c>
      <c r="P1" s="1117">
        <f ca="1">CELL("largeur",P1)</f>
        <v>11</v>
      </c>
      <c r="Q1" s="1117">
        <f ca="1">CELL("largeur",Q1)</f>
        <v>11</v>
      </c>
    </row>
    <row r="2" spans="1:17" s="843" customFormat="1" ht="34.5" customHeight="1">
      <c r="A2" s="842"/>
      <c r="B2" s="4033" t="s">
        <v>418</v>
      </c>
      <c r="C2" s="4034"/>
      <c r="D2" s="4034"/>
      <c r="E2" s="4034"/>
      <c r="F2" s="4034"/>
      <c r="G2" s="4034"/>
      <c r="H2" s="4034"/>
      <c r="I2" s="4034"/>
      <c r="J2" s="4034"/>
      <c r="K2" s="4034"/>
      <c r="L2" s="4034"/>
      <c r="M2" s="4034"/>
      <c r="N2" s="4034"/>
      <c r="O2" s="4034"/>
      <c r="P2" s="4034"/>
      <c r="Q2" s="4035"/>
    </row>
    <row r="3" spans="1:17" s="843" customFormat="1" ht="34.5" customHeight="1">
      <c r="A3" s="842"/>
      <c r="B3" s="4036" t="s">
        <v>1041</v>
      </c>
      <c r="C3" s="4037"/>
      <c r="D3" s="4037"/>
      <c r="E3" s="4037"/>
      <c r="F3" s="4037"/>
      <c r="G3" s="4037"/>
      <c r="H3" s="4037"/>
      <c r="I3" s="4037"/>
      <c r="J3" s="4037"/>
      <c r="K3" s="4037"/>
      <c r="L3" s="4037"/>
      <c r="M3" s="4037"/>
      <c r="N3" s="4037"/>
      <c r="O3" s="4037"/>
      <c r="P3" s="4037"/>
      <c r="Q3" s="4038"/>
    </row>
    <row r="4" spans="1:17" s="843" customFormat="1" ht="34.5" customHeight="1">
      <c r="A4" s="842"/>
      <c r="B4" s="4036" t="s">
        <v>1042</v>
      </c>
      <c r="C4" s="4037"/>
      <c r="D4" s="4037"/>
      <c r="E4" s="4037"/>
      <c r="F4" s="4037"/>
      <c r="G4" s="4037"/>
      <c r="H4" s="4037"/>
      <c r="I4" s="4037"/>
      <c r="J4" s="4037"/>
      <c r="K4" s="4037"/>
      <c r="L4" s="4037"/>
      <c r="M4" s="4037"/>
      <c r="N4" s="4037"/>
      <c r="O4" s="4037"/>
      <c r="P4" s="4037"/>
      <c r="Q4" s="4038"/>
    </row>
    <row r="5" spans="1:17" s="843" customFormat="1" ht="34.5" customHeight="1" thickBot="1">
      <c r="A5" s="842"/>
      <c r="B5" s="4039" t="s">
        <v>1043</v>
      </c>
      <c r="C5" s="4040"/>
      <c r="D5" s="4040"/>
      <c r="E5" s="4040"/>
      <c r="F5" s="4040"/>
      <c r="G5" s="4040"/>
      <c r="H5" s="4040"/>
      <c r="I5" s="4040"/>
      <c r="J5" s="4040"/>
      <c r="K5" s="4040"/>
      <c r="L5" s="4040"/>
      <c r="M5" s="4040"/>
      <c r="N5" s="4040"/>
      <c r="O5" s="4040"/>
      <c r="P5" s="4040"/>
      <c r="Q5" s="4041"/>
    </row>
    <row r="6" spans="1:17" ht="18.600000000000001" customHeight="1">
      <c r="A6" s="1118"/>
      <c r="B6" s="842"/>
      <c r="C6" s="844"/>
      <c r="D6" s="842"/>
      <c r="E6" s="842"/>
      <c r="F6" s="842"/>
      <c r="G6" s="842"/>
      <c r="H6" s="842"/>
      <c r="I6" s="842"/>
      <c r="J6" s="842"/>
      <c r="K6" s="842"/>
      <c r="L6" s="842"/>
      <c r="M6" s="1118"/>
      <c r="N6" s="1118"/>
      <c r="O6" s="1118"/>
      <c r="P6" s="1118"/>
      <c r="Q6" s="1118"/>
    </row>
    <row r="7" spans="1:17" ht="18.600000000000001" customHeight="1" thickBot="1">
      <c r="A7" s="1118"/>
      <c r="B7" s="842"/>
      <c r="C7" s="845"/>
      <c r="D7" s="842"/>
      <c r="E7" s="842"/>
      <c r="F7" s="842"/>
      <c r="G7" s="842"/>
      <c r="H7" s="842"/>
      <c r="I7" s="842"/>
      <c r="J7" s="842"/>
      <c r="K7" s="842"/>
      <c r="L7" s="842"/>
      <c r="M7" s="1118"/>
      <c r="N7" s="1118"/>
      <c r="O7" s="1118"/>
      <c r="P7" s="1118"/>
      <c r="Q7" s="1118"/>
    </row>
    <row r="8" spans="1:17" s="841" customFormat="1" ht="16.5" thickBot="1">
      <c r="A8" s="1118"/>
      <c r="B8" s="4042" t="s">
        <v>1044</v>
      </c>
      <c r="C8" s="4043"/>
      <c r="D8" s="4043"/>
      <c r="E8" s="4043"/>
      <c r="F8" s="4043"/>
      <c r="G8" s="4043"/>
      <c r="H8" s="4043"/>
      <c r="I8" s="4043"/>
      <c r="J8" s="4043"/>
      <c r="K8" s="4043"/>
      <c r="L8" s="4043"/>
      <c r="M8" s="4043"/>
      <c r="N8" s="4043"/>
      <c r="O8" s="4043"/>
      <c r="P8" s="4043"/>
      <c r="Q8" s="4044"/>
    </row>
    <row r="9" spans="1:17" s="841" customFormat="1">
      <c r="A9" s="1118"/>
      <c r="B9" s="846"/>
      <c r="C9" s="842"/>
      <c r="D9" s="842"/>
      <c r="E9" s="842"/>
      <c r="F9" s="842"/>
      <c r="G9" s="842"/>
      <c r="H9" s="842"/>
      <c r="I9" s="842"/>
      <c r="J9" s="842"/>
      <c r="K9" s="842"/>
      <c r="L9" s="842"/>
      <c r="M9" s="1118"/>
      <c r="N9" s="1118"/>
      <c r="O9" s="1118"/>
      <c r="P9" s="1118"/>
      <c r="Q9" s="1118"/>
    </row>
    <row r="10" spans="1:17" s="841" customFormat="1">
      <c r="A10" s="1118"/>
      <c r="B10" s="842"/>
      <c r="C10" s="847" t="s">
        <v>1045</v>
      </c>
      <c r="D10" s="848"/>
      <c r="E10" s="848"/>
      <c r="F10" s="842"/>
      <c r="G10" s="842"/>
      <c r="H10" s="842"/>
      <c r="I10" s="842"/>
      <c r="J10" s="842"/>
      <c r="K10" s="842"/>
      <c r="L10" s="842"/>
      <c r="M10" s="1118"/>
      <c r="N10" s="1118"/>
      <c r="O10" s="1118"/>
      <c r="P10" s="1118"/>
      <c r="Q10" s="1118"/>
    </row>
    <row r="11" spans="1:17" s="841" customFormat="1" ht="16.5" customHeight="1">
      <c r="A11" s="1118"/>
      <c r="B11" s="842"/>
      <c r="C11" s="1120"/>
      <c r="D11" s="849">
        <v>0.4</v>
      </c>
      <c r="E11" s="850" t="s">
        <v>1046</v>
      </c>
      <c r="F11" s="842"/>
      <c r="G11" s="842"/>
      <c r="H11" s="842"/>
      <c r="I11" s="842"/>
      <c r="J11" s="842"/>
      <c r="K11" s="842"/>
      <c r="L11" s="842"/>
      <c r="M11" s="1118"/>
      <c r="N11" s="1118"/>
      <c r="O11" s="1118"/>
      <c r="P11" s="1118"/>
      <c r="Q11" s="1118"/>
    </row>
    <row r="12" spans="1:17" s="841" customFormat="1" ht="15.75" customHeight="1">
      <c r="A12" s="1118"/>
      <c r="B12" s="842"/>
      <c r="C12" s="847"/>
      <c r="D12" s="848"/>
      <c r="E12" s="848"/>
      <c r="F12" s="842"/>
      <c r="G12" s="842"/>
      <c r="H12" s="842"/>
      <c r="I12" s="842"/>
      <c r="J12" s="842"/>
      <c r="K12" s="842"/>
      <c r="L12" s="842"/>
      <c r="M12" s="1118"/>
      <c r="N12" s="1118"/>
      <c r="O12" s="1118"/>
      <c r="P12" s="1118"/>
      <c r="Q12" s="1118"/>
    </row>
    <row r="13" spans="1:17" s="841" customFormat="1" ht="15" customHeight="1">
      <c r="A13" s="1118"/>
      <c r="B13" s="842"/>
      <c r="C13" s="851" t="s">
        <v>1047</v>
      </c>
      <c r="D13" s="851"/>
      <c r="E13" s="851"/>
      <c r="F13" s="852"/>
      <c r="G13" s="852"/>
      <c r="H13" s="852"/>
      <c r="I13" s="852"/>
      <c r="J13" s="842"/>
      <c r="K13" s="842"/>
      <c r="L13" s="842"/>
      <c r="M13" s="1118"/>
      <c r="N13" s="1118"/>
      <c r="O13" s="1118"/>
      <c r="P13" s="1118"/>
      <c r="Q13" s="1118"/>
    </row>
    <row r="14" spans="1:17" s="841" customFormat="1" ht="15" customHeight="1">
      <c r="A14" s="1118"/>
      <c r="B14" s="842"/>
      <c r="C14" s="848" t="s">
        <v>1048</v>
      </c>
      <c r="D14" s="848"/>
      <c r="E14" s="848"/>
      <c r="F14" s="842"/>
      <c r="G14" s="842"/>
      <c r="H14" s="842"/>
      <c r="I14" s="842"/>
      <c r="J14" s="842"/>
      <c r="K14" s="842"/>
      <c r="L14" s="842"/>
      <c r="M14" s="1118"/>
      <c r="N14" s="1118"/>
      <c r="O14" s="1118"/>
      <c r="P14" s="1118"/>
      <c r="Q14" s="1118"/>
    </row>
    <row r="15" spans="1:17" s="841" customFormat="1" ht="15" customHeight="1">
      <c r="A15" s="1118"/>
      <c r="B15" s="842"/>
      <c r="C15" s="848" t="s">
        <v>1049</v>
      </c>
      <c r="D15" s="848"/>
      <c r="E15" s="848"/>
      <c r="F15" s="842"/>
      <c r="G15" s="842"/>
      <c r="H15" s="842"/>
      <c r="I15" s="842"/>
      <c r="J15" s="842"/>
      <c r="K15" s="842"/>
      <c r="L15" s="842"/>
      <c r="M15" s="1118"/>
      <c r="N15" s="1118"/>
      <c r="O15" s="1118"/>
      <c r="P15" s="1118"/>
      <c r="Q15" s="1118"/>
    </row>
    <row r="16" spans="1:17" s="841" customFormat="1" ht="15.75" customHeight="1">
      <c r="A16" s="1118"/>
      <c r="B16" s="842"/>
      <c r="C16" s="1120">
        <v>2</v>
      </c>
      <c r="D16" s="849"/>
      <c r="E16" s="853" t="s">
        <v>1050</v>
      </c>
      <c r="F16" s="842"/>
      <c r="G16" s="842"/>
      <c r="H16" s="842"/>
      <c r="I16" s="842"/>
      <c r="J16" s="842"/>
      <c r="K16" s="842"/>
      <c r="L16" s="842"/>
      <c r="M16" s="1118"/>
      <c r="N16" s="1118"/>
      <c r="O16" s="1118"/>
      <c r="P16" s="1118"/>
      <c r="Q16" s="1118"/>
    </row>
    <row r="17" spans="1:17" s="841" customFormat="1" ht="15.75" customHeight="1">
      <c r="A17" s="1118"/>
      <c r="B17" s="842"/>
      <c r="C17" s="848"/>
      <c r="D17" s="848"/>
      <c r="E17" s="848"/>
      <c r="F17" s="842"/>
      <c r="G17" s="842"/>
      <c r="H17" s="842"/>
      <c r="I17" s="842"/>
      <c r="J17" s="842"/>
      <c r="K17" s="842"/>
      <c r="L17" s="842"/>
      <c r="M17" s="1118"/>
      <c r="N17" s="1118"/>
      <c r="O17" s="1118"/>
      <c r="P17" s="1118"/>
      <c r="Q17" s="1118"/>
    </row>
    <row r="18" spans="1:17" s="841" customFormat="1" ht="16.5" customHeight="1">
      <c r="A18" s="1118"/>
      <c r="B18" s="842"/>
      <c r="C18" s="848" t="s">
        <v>1051</v>
      </c>
      <c r="D18" s="848"/>
      <c r="E18" s="848"/>
      <c r="F18" s="842"/>
      <c r="G18" s="842"/>
      <c r="H18" s="842"/>
      <c r="I18" s="842"/>
      <c r="J18" s="842"/>
      <c r="K18" s="842"/>
      <c r="L18" s="842"/>
      <c r="M18" s="1118"/>
      <c r="N18" s="1118"/>
      <c r="O18" s="1118"/>
      <c r="P18" s="1118"/>
      <c r="Q18" s="1118"/>
    </row>
    <row r="19" spans="1:17" s="841" customFormat="1" ht="15.75">
      <c r="A19" s="1118"/>
      <c r="B19" s="842"/>
      <c r="C19" s="1120"/>
      <c r="D19" s="849">
        <v>0.1</v>
      </c>
      <c r="E19" s="853" t="s">
        <v>1050</v>
      </c>
      <c r="F19" s="842"/>
      <c r="G19" s="842"/>
      <c r="H19" s="842"/>
      <c r="I19" s="842"/>
      <c r="J19" s="842"/>
      <c r="K19" s="842"/>
      <c r="L19" s="842"/>
      <c r="M19" s="1118"/>
      <c r="N19" s="1118"/>
      <c r="O19" s="1118"/>
      <c r="P19" s="1118"/>
      <c r="Q19" s="1118"/>
    </row>
    <row r="20" spans="1:17" s="841" customFormat="1" ht="15" customHeight="1">
      <c r="A20" s="1118"/>
      <c r="B20" s="842"/>
      <c r="C20" s="848" t="s">
        <v>1052</v>
      </c>
      <c r="D20" s="848"/>
      <c r="E20" s="848"/>
      <c r="F20" s="842"/>
      <c r="G20" s="842"/>
      <c r="H20" s="842"/>
      <c r="I20" s="842"/>
      <c r="J20" s="842"/>
      <c r="K20" s="842"/>
      <c r="L20" s="842"/>
      <c r="M20" s="1118"/>
      <c r="N20" s="1118"/>
      <c r="O20" s="1118"/>
      <c r="P20" s="1118"/>
      <c r="Q20" s="1118"/>
    </row>
    <row r="21" spans="1:17" s="841" customFormat="1" ht="15" customHeight="1">
      <c r="A21" s="1118"/>
      <c r="B21" s="842"/>
      <c r="C21" s="848"/>
      <c r="D21" s="848"/>
      <c r="E21" s="848"/>
      <c r="F21" s="842"/>
      <c r="G21" s="842"/>
      <c r="H21" s="842"/>
      <c r="I21" s="842"/>
      <c r="J21" s="842"/>
      <c r="K21" s="842"/>
      <c r="L21" s="842"/>
      <c r="M21" s="1118"/>
      <c r="N21" s="1118"/>
      <c r="O21" s="1118"/>
      <c r="P21" s="1118"/>
      <c r="Q21" s="1118"/>
    </row>
    <row r="22" spans="1:17" s="841" customFormat="1" ht="15" customHeight="1">
      <c r="A22" s="1118"/>
      <c r="B22" s="842"/>
      <c r="C22" s="848"/>
      <c r="D22" s="848"/>
      <c r="E22" s="848"/>
      <c r="F22" s="842"/>
      <c r="G22" s="842"/>
      <c r="H22" s="842"/>
      <c r="I22" s="842"/>
      <c r="J22" s="842"/>
      <c r="K22" s="842"/>
      <c r="L22" s="842"/>
      <c r="M22" s="1118"/>
      <c r="N22" s="1118"/>
      <c r="O22" s="1118"/>
      <c r="P22" s="1118"/>
      <c r="Q22" s="1118"/>
    </row>
    <row r="23" spans="1:17" s="841" customFormat="1" ht="15.75" customHeight="1">
      <c r="A23" s="1118"/>
      <c r="B23" s="842"/>
      <c r="C23" s="1120"/>
      <c r="D23" s="849">
        <v>0.05</v>
      </c>
      <c r="E23" s="853" t="s">
        <v>1053</v>
      </c>
      <c r="F23" s="842"/>
      <c r="G23" s="842"/>
      <c r="H23" s="842"/>
      <c r="I23" s="842"/>
      <c r="J23" s="842"/>
      <c r="K23" s="842"/>
      <c r="L23" s="842"/>
      <c r="M23" s="1118"/>
      <c r="N23" s="1118"/>
      <c r="O23" s="1118"/>
      <c r="P23" s="1118"/>
      <c r="Q23" s="1118"/>
    </row>
    <row r="24" spans="1:17" s="841" customFormat="1">
      <c r="A24" s="1118"/>
      <c r="B24" s="842"/>
      <c r="C24" s="848"/>
      <c r="D24" s="848"/>
      <c r="E24" s="848"/>
      <c r="F24" s="842"/>
      <c r="G24" s="842"/>
      <c r="H24" s="842"/>
      <c r="I24" s="842"/>
      <c r="J24" s="842"/>
      <c r="K24" s="842"/>
      <c r="L24" s="842"/>
      <c r="M24" s="1118"/>
      <c r="N24" s="1118"/>
      <c r="O24" s="1118"/>
      <c r="P24" s="1118"/>
      <c r="Q24" s="1118"/>
    </row>
    <row r="25" spans="1:17" s="841" customFormat="1" ht="15" customHeight="1">
      <c r="A25" s="1118"/>
      <c r="B25" s="842"/>
      <c r="C25" s="847" t="s">
        <v>1054</v>
      </c>
      <c r="D25" s="848"/>
      <c r="E25" s="848"/>
      <c r="F25" s="842"/>
      <c r="G25" s="842"/>
      <c r="H25" s="842"/>
      <c r="I25" s="842"/>
      <c r="J25" s="842"/>
      <c r="K25" s="842"/>
      <c r="L25" s="842"/>
      <c r="M25" s="1118"/>
      <c r="N25" s="1118"/>
      <c r="O25" s="1118"/>
      <c r="P25" s="1118"/>
      <c r="Q25" s="1118"/>
    </row>
    <row r="26" spans="1:17" s="841" customFormat="1" ht="15.75" customHeight="1">
      <c r="A26" s="1118"/>
      <c r="B26" s="842"/>
      <c r="C26" s="1120">
        <v>0.25</v>
      </c>
      <c r="D26" s="849"/>
      <c r="E26" s="853" t="s">
        <v>1055</v>
      </c>
      <c r="F26" s="842"/>
      <c r="G26" s="842"/>
      <c r="H26" s="842"/>
      <c r="I26" s="842"/>
      <c r="J26" s="842"/>
      <c r="K26" s="842"/>
      <c r="L26" s="842"/>
      <c r="M26" s="1118"/>
      <c r="N26" s="1118"/>
      <c r="O26" s="1118"/>
      <c r="P26" s="1118"/>
      <c r="Q26" s="1118"/>
    </row>
    <row r="27" spans="1:17" s="841" customFormat="1" ht="15" customHeight="1">
      <c r="A27" s="1118"/>
      <c r="B27" s="842"/>
      <c r="C27" s="854"/>
      <c r="D27" s="848"/>
      <c r="E27" s="848"/>
      <c r="F27" s="842"/>
      <c r="G27" s="842"/>
      <c r="H27" s="842"/>
      <c r="I27" s="842"/>
      <c r="J27" s="842"/>
      <c r="K27" s="842"/>
      <c r="L27" s="842"/>
      <c r="M27" s="1118"/>
      <c r="N27" s="1118"/>
      <c r="O27" s="1118"/>
      <c r="P27" s="1118"/>
      <c r="Q27" s="1118"/>
    </row>
    <row r="28" spans="1:17" s="841" customFormat="1" ht="16.5" customHeight="1">
      <c r="A28" s="1118"/>
      <c r="B28" s="842"/>
      <c r="C28" s="847" t="s">
        <v>420</v>
      </c>
      <c r="D28" s="848"/>
      <c r="E28" s="848"/>
      <c r="F28" s="842"/>
      <c r="G28" s="842"/>
      <c r="H28" s="842"/>
      <c r="I28" s="842"/>
      <c r="J28" s="842"/>
      <c r="K28" s="842"/>
      <c r="L28" s="842"/>
      <c r="M28" s="1118"/>
      <c r="N28" s="1118"/>
      <c r="O28" s="1118"/>
      <c r="P28" s="1118"/>
      <c r="Q28" s="1118"/>
    </row>
    <row r="29" spans="1:17" s="841" customFormat="1" ht="15.75" customHeight="1">
      <c r="A29" s="1118"/>
      <c r="B29" s="842"/>
      <c r="C29" s="851" t="s">
        <v>1056</v>
      </c>
      <c r="D29" s="851"/>
      <c r="E29" s="851"/>
      <c r="F29" s="851"/>
      <c r="G29" s="851"/>
      <c r="H29" s="851"/>
      <c r="I29" s="851"/>
      <c r="J29" s="842"/>
      <c r="K29" s="842"/>
      <c r="L29" s="842"/>
      <c r="M29" s="1118"/>
      <c r="N29" s="1118"/>
      <c r="O29" s="1118"/>
      <c r="P29" s="1118"/>
      <c r="Q29" s="1118"/>
    </row>
    <row r="30" spans="1:17" s="841" customFormat="1" ht="15.75" customHeight="1">
      <c r="A30" s="1118"/>
      <c r="B30" s="842"/>
      <c r="C30" s="851"/>
      <c r="D30" s="851" t="s">
        <v>421</v>
      </c>
      <c r="E30" s="851"/>
      <c r="F30" s="851"/>
      <c r="G30" s="851"/>
      <c r="H30" s="851"/>
      <c r="I30" s="851"/>
      <c r="J30" s="842"/>
      <c r="K30" s="842"/>
      <c r="L30" s="842"/>
      <c r="M30" s="1118"/>
      <c r="N30" s="1118"/>
      <c r="O30" s="1118"/>
      <c r="P30" s="1118"/>
      <c r="Q30" s="1118"/>
    </row>
    <row r="31" spans="1:17" s="841" customFormat="1" ht="18" customHeight="1">
      <c r="A31" s="1118"/>
      <c r="B31" s="842"/>
      <c r="C31" s="851"/>
      <c r="D31" s="851" t="s">
        <v>422</v>
      </c>
      <c r="E31" s="851"/>
      <c r="F31" s="851"/>
      <c r="G31" s="851"/>
      <c r="H31" s="851"/>
      <c r="I31" s="851"/>
      <c r="J31" s="842"/>
      <c r="K31" s="842"/>
      <c r="L31" s="842"/>
      <c r="M31" s="1118"/>
      <c r="N31" s="1118"/>
      <c r="O31" s="1118"/>
      <c r="P31" s="1118"/>
      <c r="Q31" s="1118"/>
    </row>
    <row r="32" spans="1:17" s="841" customFormat="1" ht="15.75" customHeight="1">
      <c r="A32" s="1118"/>
      <c r="B32" s="842"/>
      <c r="C32" s="851"/>
      <c r="D32" s="851" t="s">
        <v>423</v>
      </c>
      <c r="E32" s="851"/>
      <c r="F32" s="851"/>
      <c r="G32" s="851"/>
      <c r="H32" s="851"/>
      <c r="I32" s="851"/>
      <c r="J32" s="842"/>
      <c r="K32" s="842"/>
      <c r="L32" s="842"/>
      <c r="M32" s="1118"/>
      <c r="N32" s="1118"/>
      <c r="O32" s="1118"/>
      <c r="P32" s="1118"/>
      <c r="Q32" s="1118"/>
    </row>
    <row r="33" spans="1:17" s="841" customFormat="1" ht="18" customHeight="1">
      <c r="A33" s="1118"/>
      <c r="B33" s="842"/>
      <c r="C33" s="851"/>
      <c r="D33" s="851" t="s">
        <v>424</v>
      </c>
      <c r="E33" s="851"/>
      <c r="F33" s="851"/>
      <c r="G33" s="851"/>
      <c r="H33" s="851"/>
      <c r="I33" s="851"/>
      <c r="J33" s="842"/>
      <c r="K33" s="842"/>
      <c r="L33" s="842"/>
      <c r="M33" s="1118"/>
      <c r="N33" s="1118"/>
      <c r="O33" s="1118"/>
      <c r="P33" s="1118"/>
      <c r="Q33" s="1118"/>
    </row>
    <row r="34" spans="1:17" s="841" customFormat="1" ht="18" customHeight="1">
      <c r="A34" s="1118"/>
      <c r="B34" s="842"/>
      <c r="C34" s="851"/>
      <c r="D34" s="851"/>
      <c r="E34" s="851"/>
      <c r="F34" s="851"/>
      <c r="G34" s="851"/>
      <c r="H34" s="851"/>
      <c r="I34" s="851"/>
      <c r="J34" s="842"/>
      <c r="K34" s="842"/>
      <c r="L34" s="842"/>
      <c r="M34" s="1118"/>
      <c r="N34" s="1118"/>
      <c r="O34" s="1118"/>
      <c r="P34" s="1118"/>
      <c r="Q34" s="1118"/>
    </row>
    <row r="35" spans="1:17" ht="18.75" customHeight="1">
      <c r="A35" s="1118"/>
      <c r="B35" s="842"/>
      <c r="C35" s="855"/>
      <c r="D35" s="856" t="s">
        <v>425</v>
      </c>
      <c r="E35" s="857"/>
      <c r="F35" s="851"/>
      <c r="G35" s="851"/>
      <c r="H35" s="851"/>
      <c r="I35" s="851"/>
      <c r="J35" s="842"/>
      <c r="K35" s="842"/>
      <c r="L35" s="842"/>
      <c r="M35" s="1118"/>
      <c r="N35" s="1118"/>
      <c r="O35" s="1118"/>
      <c r="P35" s="1118"/>
      <c r="Q35" s="1118"/>
    </row>
    <row r="36" spans="1:17">
      <c r="A36" s="1118"/>
      <c r="B36" s="842"/>
      <c r="C36" s="851"/>
      <c r="D36" s="858"/>
      <c r="E36" s="851"/>
      <c r="F36" s="851"/>
      <c r="G36" s="851"/>
      <c r="H36" s="851"/>
      <c r="I36" s="851"/>
      <c r="J36" s="842"/>
      <c r="K36" s="842"/>
      <c r="L36" s="842"/>
      <c r="M36" s="1118"/>
      <c r="N36" s="1118"/>
      <c r="O36" s="1118"/>
      <c r="P36" s="1118"/>
      <c r="Q36" s="1118"/>
    </row>
    <row r="37" spans="1:17" ht="20.25" customHeight="1">
      <c r="A37" s="1118"/>
      <c r="B37" s="842"/>
      <c r="C37" s="851"/>
      <c r="D37" s="851" t="s">
        <v>426</v>
      </c>
      <c r="E37" s="851"/>
      <c r="F37" s="851"/>
      <c r="G37" s="851"/>
      <c r="H37" s="851"/>
      <c r="I37" s="851"/>
      <c r="J37" s="842"/>
      <c r="K37" s="842"/>
      <c r="L37" s="842"/>
      <c r="M37" s="1118"/>
      <c r="N37" s="1118"/>
      <c r="O37" s="1118"/>
      <c r="P37" s="1118"/>
      <c r="Q37" s="1118"/>
    </row>
    <row r="38" spans="1:17" ht="15" customHeight="1">
      <c r="A38" s="1118"/>
      <c r="B38" s="842"/>
      <c r="C38" s="851"/>
      <c r="D38" s="851" t="s">
        <v>427</v>
      </c>
      <c r="E38" s="851"/>
      <c r="F38" s="851"/>
      <c r="G38" s="851"/>
      <c r="H38" s="851"/>
      <c r="I38" s="851"/>
      <c r="J38" s="842"/>
      <c r="K38" s="842"/>
      <c r="L38" s="842"/>
      <c r="M38" s="1118"/>
      <c r="N38" s="1118"/>
      <c r="O38" s="1118"/>
      <c r="P38" s="1118"/>
      <c r="Q38" s="1118"/>
    </row>
    <row r="39" spans="1:17" ht="15.75" customHeight="1">
      <c r="A39" s="1118"/>
      <c r="B39" s="842"/>
      <c r="C39" s="855"/>
      <c r="D39" s="856" t="s">
        <v>428</v>
      </c>
      <c r="E39" s="857"/>
      <c r="F39" s="851"/>
      <c r="G39" s="851"/>
      <c r="H39" s="851"/>
      <c r="I39" s="851"/>
      <c r="J39" s="842"/>
      <c r="K39" s="842"/>
      <c r="L39" s="842"/>
      <c r="M39" s="1118"/>
      <c r="N39" s="1118"/>
      <c r="O39" s="1118"/>
      <c r="P39" s="1118"/>
      <c r="Q39" s="1118"/>
    </row>
    <row r="40" spans="1:17" ht="22.5" customHeight="1">
      <c r="A40" s="1118"/>
      <c r="B40" s="842"/>
      <c r="C40" s="851"/>
      <c r="D40" s="851"/>
      <c r="E40" s="851"/>
      <c r="F40" s="851"/>
      <c r="G40" s="851"/>
      <c r="H40" s="851"/>
      <c r="I40" s="851"/>
      <c r="J40" s="842"/>
      <c r="K40" s="842"/>
      <c r="L40" s="842"/>
      <c r="M40" s="1118"/>
      <c r="N40" s="1118"/>
      <c r="O40" s="1118"/>
      <c r="P40" s="1118"/>
      <c r="Q40" s="1118"/>
    </row>
    <row r="41" spans="1:17" ht="15" customHeight="1">
      <c r="A41" s="1118"/>
      <c r="B41" s="842"/>
      <c r="C41" s="851"/>
      <c r="D41" s="859" t="s">
        <v>1057</v>
      </c>
      <c r="E41" s="851"/>
      <c r="F41" s="851"/>
      <c r="G41" s="851"/>
      <c r="H41" s="851"/>
      <c r="I41" s="851"/>
      <c r="J41" s="842"/>
      <c r="K41" s="842"/>
      <c r="L41" s="842"/>
      <c r="M41" s="1118"/>
      <c r="P41" s="1118"/>
      <c r="Q41" s="1118"/>
    </row>
    <row r="42" spans="1:17" ht="15.75" customHeight="1">
      <c r="A42" s="1118"/>
      <c r="B42" s="1119"/>
      <c r="C42" s="855"/>
      <c r="D42" s="860" t="s">
        <v>1058</v>
      </c>
      <c r="E42" s="860"/>
      <c r="F42" s="861"/>
      <c r="G42" s="851"/>
      <c r="H42" s="861"/>
      <c r="I42" s="851"/>
      <c r="J42" s="842"/>
      <c r="K42" s="842"/>
      <c r="L42" s="842"/>
      <c r="M42" s="1118"/>
      <c r="N42" s="1118"/>
      <c r="O42" s="1118"/>
      <c r="P42" s="1118"/>
      <c r="Q42" s="1118"/>
    </row>
    <row r="43" spans="1:17" ht="22.5" customHeight="1">
      <c r="A43" s="1118"/>
      <c r="B43" s="1119"/>
      <c r="C43" s="862"/>
      <c r="D43" s="862"/>
      <c r="E43" s="861"/>
      <c r="F43" s="861"/>
      <c r="G43" s="851"/>
      <c r="H43" s="861"/>
      <c r="I43" s="851"/>
      <c r="J43" s="842"/>
      <c r="K43" s="842"/>
      <c r="L43" s="842"/>
      <c r="M43" s="1118"/>
      <c r="N43" s="1118"/>
      <c r="O43" s="1118"/>
      <c r="P43" s="1118"/>
      <c r="Q43" s="1118"/>
    </row>
    <row r="44" spans="1:17" ht="20.25">
      <c r="A44" s="1118"/>
      <c r="B44" s="1119"/>
      <c r="C44" s="863"/>
      <c r="D44" s="864" t="s">
        <v>1059</v>
      </c>
      <c r="E44" s="860"/>
      <c r="F44" s="861"/>
      <c r="G44" s="851"/>
      <c r="H44" s="861"/>
      <c r="I44" s="851"/>
      <c r="J44" s="842"/>
      <c r="K44" s="842"/>
      <c r="L44" s="842"/>
      <c r="M44" s="1118"/>
      <c r="N44" s="1118"/>
      <c r="O44" s="1118"/>
      <c r="P44" s="1118"/>
      <c r="Q44" s="1118"/>
    </row>
    <row r="45" spans="1:17">
      <c r="A45" s="1118"/>
      <c r="B45" s="842"/>
      <c r="C45" s="851"/>
      <c r="D45" s="851"/>
      <c r="E45" s="851"/>
      <c r="F45" s="851"/>
      <c r="G45" s="851"/>
      <c r="H45" s="851"/>
      <c r="I45" s="851"/>
      <c r="J45" s="842"/>
      <c r="K45" s="842"/>
      <c r="L45" s="842"/>
      <c r="M45" s="1118"/>
      <c r="N45" s="1118"/>
      <c r="O45" s="1118"/>
      <c r="P45" s="1118"/>
      <c r="Q45" s="1118"/>
    </row>
    <row r="46" spans="1:17">
      <c r="A46" s="1118"/>
      <c r="B46" s="842"/>
      <c r="C46" s="851"/>
      <c r="D46" s="859" t="s">
        <v>1060</v>
      </c>
      <c r="E46" s="851"/>
      <c r="F46" s="851"/>
      <c r="G46" s="851"/>
      <c r="H46" s="851"/>
      <c r="I46" s="851"/>
      <c r="J46" s="842"/>
      <c r="K46" s="842"/>
      <c r="L46" s="842"/>
      <c r="M46" s="1118"/>
      <c r="N46" s="1118"/>
      <c r="O46" s="1118"/>
      <c r="P46" s="1118"/>
      <c r="Q46" s="1118"/>
    </row>
    <row r="47" spans="1:17" ht="20.25">
      <c r="A47" s="1118"/>
      <c r="B47" s="1119"/>
      <c r="C47" s="865"/>
      <c r="D47" s="866" t="s">
        <v>1061</v>
      </c>
      <c r="E47" s="860"/>
      <c r="F47" s="861"/>
      <c r="G47" s="851"/>
      <c r="H47" s="861"/>
      <c r="I47" s="851"/>
      <c r="J47" s="842"/>
      <c r="K47" s="842"/>
      <c r="L47" s="842"/>
      <c r="M47" s="1118"/>
      <c r="N47" s="1118"/>
      <c r="O47" s="1118"/>
      <c r="P47" s="1118"/>
      <c r="Q47" s="1118"/>
    </row>
    <row r="48" spans="1:17" ht="15.75" thickBot="1">
      <c r="A48" s="1118"/>
      <c r="B48" s="842"/>
      <c r="C48" s="851"/>
      <c r="D48" s="851"/>
      <c r="E48" s="851"/>
      <c r="F48" s="851"/>
      <c r="G48" s="851"/>
      <c r="H48" s="851"/>
      <c r="I48" s="851"/>
      <c r="J48" s="842"/>
      <c r="K48" s="842"/>
      <c r="L48" s="842"/>
      <c r="M48" s="1118"/>
      <c r="N48" s="1118"/>
      <c r="O48" s="1118"/>
      <c r="P48" s="1118"/>
      <c r="Q48" s="1118"/>
    </row>
    <row r="49" spans="1:17">
      <c r="A49" s="1118"/>
      <c r="B49" s="842"/>
      <c r="C49" s="842"/>
      <c r="D49" s="842"/>
      <c r="E49" s="842"/>
      <c r="F49" s="842"/>
      <c r="G49" s="851"/>
      <c r="H49" s="851"/>
      <c r="I49" s="4045" t="s">
        <v>1062</v>
      </c>
      <c r="J49" s="4046"/>
      <c r="K49" s="4046"/>
      <c r="L49" s="4046"/>
      <c r="M49" s="4046"/>
      <c r="N49" s="4046"/>
      <c r="O49" s="4046"/>
      <c r="P49" s="4047"/>
      <c r="Q49" s="1118"/>
    </row>
    <row r="50" spans="1:17" ht="15.75" thickBot="1">
      <c r="A50" s="1118"/>
      <c r="B50" s="842"/>
      <c r="C50" s="842"/>
      <c r="D50" s="842"/>
      <c r="E50" s="842"/>
      <c r="F50" s="842"/>
      <c r="G50" s="851"/>
      <c r="H50" s="851"/>
      <c r="I50" s="4021" t="s">
        <v>1063</v>
      </c>
      <c r="J50" s="4022"/>
      <c r="K50" s="4022"/>
      <c r="L50" s="4023"/>
      <c r="M50" s="4024" t="s">
        <v>1064</v>
      </c>
      <c r="N50" s="4025"/>
      <c r="O50" s="4025"/>
      <c r="P50" s="4026"/>
      <c r="Q50" s="1118"/>
    </row>
    <row r="51" spans="1:17" ht="15.75">
      <c r="A51" s="1118"/>
      <c r="B51" s="842"/>
      <c r="C51" s="842"/>
      <c r="D51" s="842"/>
      <c r="E51" s="842"/>
      <c r="F51" s="842"/>
      <c r="G51" s="851"/>
      <c r="H51" s="851"/>
      <c r="I51" s="4027" t="s">
        <v>1065</v>
      </c>
      <c r="J51" s="4029" t="s">
        <v>1066</v>
      </c>
      <c r="K51" s="4029" t="s">
        <v>1067</v>
      </c>
      <c r="L51" s="4031" t="s">
        <v>1068</v>
      </c>
      <c r="M51" s="1121" t="s">
        <v>11</v>
      </c>
      <c r="N51" s="1122" t="s">
        <v>1069</v>
      </c>
      <c r="O51" s="1122" t="s">
        <v>1070</v>
      </c>
      <c r="P51" s="1123" t="s">
        <v>1071</v>
      </c>
      <c r="Q51" s="1118"/>
    </row>
    <row r="52" spans="1:17" ht="15.75" customHeight="1">
      <c r="A52" s="1118"/>
      <c r="B52" s="842"/>
      <c r="C52" s="842"/>
      <c r="D52" s="842"/>
      <c r="E52" s="842"/>
      <c r="F52" s="842"/>
      <c r="G52" s="851"/>
      <c r="H52" s="851"/>
      <c r="I52" s="4028"/>
      <c r="J52" s="4030"/>
      <c r="K52" s="4030"/>
      <c r="L52" s="4032"/>
      <c r="M52" s="1124" t="s">
        <v>10</v>
      </c>
      <c r="N52" s="1125" t="s">
        <v>429</v>
      </c>
      <c r="O52" s="1125" t="s">
        <v>430</v>
      </c>
      <c r="P52" s="1126" t="s">
        <v>431</v>
      </c>
      <c r="Q52" s="1118"/>
    </row>
    <row r="53" spans="1:17" ht="15.75">
      <c r="A53" s="1118"/>
      <c r="B53" s="842"/>
      <c r="C53" s="842"/>
      <c r="D53" s="842"/>
      <c r="E53" s="842"/>
      <c r="F53" s="842"/>
      <c r="G53" s="851"/>
      <c r="H53" s="851"/>
      <c r="I53" s="1127" t="s">
        <v>1072</v>
      </c>
      <c r="J53" s="1128" t="s">
        <v>741</v>
      </c>
      <c r="K53" s="1128" t="s">
        <v>740</v>
      </c>
      <c r="L53" s="1129" t="s">
        <v>1073</v>
      </c>
      <c r="M53" s="1130">
        <v>1</v>
      </c>
      <c r="N53" s="1131" t="s">
        <v>1074</v>
      </c>
      <c r="O53" s="1131" t="s">
        <v>1074</v>
      </c>
      <c r="P53" s="1132">
        <v>0</v>
      </c>
      <c r="Q53" s="1118"/>
    </row>
    <row r="54" spans="1:17" ht="15.75" customHeight="1">
      <c r="A54" s="1118"/>
      <c r="B54" s="842"/>
      <c r="C54" s="842"/>
      <c r="D54" s="842"/>
      <c r="E54" s="842"/>
      <c r="F54" s="842"/>
      <c r="G54" s="851"/>
      <c r="H54" s="851"/>
      <c r="I54" s="1127" t="s">
        <v>743</v>
      </c>
      <c r="J54" s="1128" t="s">
        <v>745</v>
      </c>
      <c r="K54" s="1128" t="s">
        <v>744</v>
      </c>
      <c r="L54" s="1129" t="s">
        <v>1075</v>
      </c>
      <c r="M54" s="1130">
        <v>0</v>
      </c>
      <c r="N54" s="1131">
        <v>5</v>
      </c>
      <c r="O54" s="1131" t="s">
        <v>1074</v>
      </c>
      <c r="P54" s="1132">
        <v>0</v>
      </c>
      <c r="Q54" s="1118"/>
    </row>
    <row r="55" spans="1:17" ht="15.75" customHeight="1">
      <c r="A55" s="1118"/>
      <c r="B55" s="842"/>
      <c r="C55" s="842"/>
      <c r="D55" s="842"/>
      <c r="E55" s="842"/>
      <c r="F55" s="842"/>
      <c r="G55" s="851"/>
      <c r="H55" s="851"/>
      <c r="I55" s="1127" t="s">
        <v>747</v>
      </c>
      <c r="J55" s="1128" t="s">
        <v>749</v>
      </c>
      <c r="K55" s="1128" t="s">
        <v>1076</v>
      </c>
      <c r="L55" s="1129" t="s">
        <v>1077</v>
      </c>
      <c r="M55" s="1130">
        <v>0</v>
      </c>
      <c r="N55" s="1131">
        <v>2</v>
      </c>
      <c r="O55" s="1131">
        <v>5</v>
      </c>
      <c r="P55" s="1132">
        <v>0</v>
      </c>
      <c r="Q55" s="1118"/>
    </row>
    <row r="56" spans="1:17" ht="16.5" customHeight="1">
      <c r="A56" s="1118"/>
      <c r="B56" s="842"/>
      <c r="C56" s="842"/>
      <c r="D56" s="842"/>
      <c r="E56" s="842"/>
      <c r="F56" s="842"/>
      <c r="G56" s="851"/>
      <c r="H56" s="851"/>
      <c r="I56" s="1133" t="s">
        <v>751</v>
      </c>
      <c r="J56" s="1134" t="s">
        <v>1078</v>
      </c>
      <c r="K56" s="1134" t="s">
        <v>1079</v>
      </c>
      <c r="L56" s="1135" t="s">
        <v>1080</v>
      </c>
      <c r="M56" s="1136">
        <v>0</v>
      </c>
      <c r="N56" s="1137">
        <v>1</v>
      </c>
      <c r="O56" s="1137">
        <v>2</v>
      </c>
      <c r="P56" s="1138">
        <v>5</v>
      </c>
      <c r="Q56" s="1118"/>
    </row>
    <row r="57" spans="1:17" ht="15.75" customHeight="1">
      <c r="A57" s="1118"/>
      <c r="B57" s="842"/>
      <c r="C57" s="842"/>
      <c r="D57" s="842"/>
      <c r="E57" s="842"/>
      <c r="F57" s="842"/>
      <c r="G57" s="851"/>
      <c r="H57" s="851"/>
      <c r="I57" s="4054" t="s">
        <v>1081</v>
      </c>
      <c r="J57" s="4055"/>
      <c r="K57" s="4055"/>
      <c r="L57" s="4055"/>
      <c r="M57" s="4055"/>
      <c r="N57" s="4055"/>
      <c r="O57" s="4055"/>
      <c r="P57" s="4056"/>
      <c r="Q57" s="1118"/>
    </row>
    <row r="58" spans="1:17" ht="15.75" thickBot="1">
      <c r="A58" s="1118"/>
      <c r="B58" s="842"/>
      <c r="C58" s="842"/>
      <c r="D58" s="842"/>
      <c r="E58" s="842"/>
      <c r="F58" s="842"/>
      <c r="G58" s="842"/>
      <c r="H58" s="842"/>
      <c r="I58" s="4057"/>
      <c r="J58" s="4058"/>
      <c r="K58" s="4058"/>
      <c r="L58" s="4058"/>
      <c r="M58" s="4058"/>
      <c r="N58" s="4058"/>
      <c r="O58" s="4058"/>
      <c r="P58" s="4059"/>
      <c r="Q58" s="1118"/>
    </row>
    <row r="59" spans="1:17">
      <c r="A59" s="1118"/>
      <c r="B59" s="842"/>
      <c r="C59" s="842"/>
      <c r="D59" s="842"/>
      <c r="E59" s="842"/>
      <c r="F59" s="842"/>
      <c r="G59" s="842"/>
      <c r="H59" s="842"/>
      <c r="I59" s="842"/>
      <c r="J59" s="842"/>
      <c r="K59" s="842"/>
      <c r="L59" s="842"/>
      <c r="M59" s="842"/>
      <c r="N59" s="842"/>
      <c r="O59" s="842"/>
      <c r="P59" s="842"/>
      <c r="Q59" s="842"/>
    </row>
    <row r="60" spans="1:17" ht="15.75" thickBot="1">
      <c r="A60" s="1118"/>
      <c r="B60" s="842"/>
      <c r="C60" s="842"/>
      <c r="D60" s="842"/>
      <c r="E60" s="842"/>
      <c r="F60" s="842"/>
      <c r="G60" s="842"/>
      <c r="H60" s="842"/>
      <c r="I60" s="842"/>
      <c r="J60" s="842"/>
      <c r="K60" s="842"/>
      <c r="L60" s="842"/>
      <c r="M60" s="842"/>
      <c r="N60" s="842"/>
      <c r="O60" s="842"/>
      <c r="P60" s="842"/>
      <c r="Q60" s="842"/>
    </row>
    <row r="61" spans="1:17" ht="15" customHeight="1">
      <c r="A61" s="1118"/>
      <c r="B61" s="4060" t="s">
        <v>1082</v>
      </c>
      <c r="C61" s="4061"/>
      <c r="D61" s="4061"/>
      <c r="E61" s="4061"/>
      <c r="F61" s="4061"/>
      <c r="G61" s="4062"/>
      <c r="H61" s="842"/>
      <c r="I61" s="4045" t="s">
        <v>1062</v>
      </c>
      <c r="J61" s="4046"/>
      <c r="K61" s="4046"/>
      <c r="L61" s="4046"/>
      <c r="M61" s="4047"/>
      <c r="N61" s="1118"/>
      <c r="O61" s="845" t="s">
        <v>1083</v>
      </c>
      <c r="P61" s="848"/>
      <c r="Q61" s="842"/>
    </row>
    <row r="62" spans="1:17" ht="15" customHeight="1">
      <c r="A62" s="1118"/>
      <c r="B62" s="4063"/>
      <c r="C62" s="4064"/>
      <c r="D62" s="4064"/>
      <c r="E62" s="4064"/>
      <c r="F62" s="4064"/>
      <c r="G62" s="4065"/>
      <c r="H62" s="842"/>
      <c r="I62" s="4024" t="s">
        <v>1064</v>
      </c>
      <c r="J62" s="4025"/>
      <c r="K62" s="4025"/>
      <c r="L62" s="4025"/>
      <c r="M62" s="4026"/>
      <c r="N62" s="1118"/>
      <c r="O62" s="1075">
        <v>2.5</v>
      </c>
      <c r="P62" s="1076" t="s">
        <v>10</v>
      </c>
      <c r="Q62" s="1076" t="s">
        <v>11</v>
      </c>
    </row>
    <row r="63" spans="1:17" ht="15" customHeight="1">
      <c r="A63" s="1118"/>
      <c r="B63" s="4066" t="s">
        <v>1084</v>
      </c>
      <c r="C63" s="4067"/>
      <c r="D63" s="4067"/>
      <c r="E63" s="4067"/>
      <c r="F63" s="4067"/>
      <c r="G63" s="4068"/>
      <c r="H63" s="842"/>
      <c r="I63" s="1124" t="s">
        <v>11</v>
      </c>
      <c r="J63" s="4009" t="s">
        <v>632</v>
      </c>
      <c r="K63" s="1139" t="s">
        <v>1069</v>
      </c>
      <c r="L63" s="1139" t="s">
        <v>1070</v>
      </c>
      <c r="M63" s="1140" t="s">
        <v>1071</v>
      </c>
      <c r="N63" s="1118"/>
      <c r="O63" s="1070">
        <f>O62*10</f>
        <v>25</v>
      </c>
      <c r="P63" s="1072" t="s">
        <v>429</v>
      </c>
      <c r="Q63" s="1072" t="s">
        <v>1069</v>
      </c>
    </row>
    <row r="64" spans="1:17" ht="15.75" customHeight="1">
      <c r="A64" s="1118"/>
      <c r="B64" s="4066"/>
      <c r="C64" s="4067"/>
      <c r="D64" s="4067"/>
      <c r="E64" s="4067"/>
      <c r="F64" s="4067"/>
      <c r="G64" s="4068"/>
      <c r="H64" s="842"/>
      <c r="I64" s="1124" t="s">
        <v>10</v>
      </c>
      <c r="J64" s="4010"/>
      <c r="K64" s="1139" t="s">
        <v>429</v>
      </c>
      <c r="L64" s="1139" t="s">
        <v>430</v>
      </c>
      <c r="M64" s="1140" t="s">
        <v>431</v>
      </c>
      <c r="N64" s="1118"/>
      <c r="O64" s="1070">
        <f>O63*10</f>
        <v>250</v>
      </c>
      <c r="P64" s="1072" t="s">
        <v>430</v>
      </c>
      <c r="Q64" s="1072" t="s">
        <v>1070</v>
      </c>
    </row>
    <row r="65" spans="1:17" ht="16.5" customHeight="1" thickBot="1">
      <c r="A65" s="1118"/>
      <c r="B65" s="1077" t="s">
        <v>1085</v>
      </c>
      <c r="C65" s="4012" t="s">
        <v>1086</v>
      </c>
      <c r="D65" s="4012"/>
      <c r="E65" s="4012"/>
      <c r="F65" s="4012"/>
      <c r="G65" s="4013"/>
      <c r="H65" s="842"/>
      <c r="I65" s="1141" t="s">
        <v>1074</v>
      </c>
      <c r="J65" s="4011"/>
      <c r="K65" s="1142" t="s">
        <v>1074</v>
      </c>
      <c r="L65" s="1142" t="s">
        <v>1074</v>
      </c>
      <c r="M65" s="1143" t="s">
        <v>1087</v>
      </c>
      <c r="N65" s="1118"/>
      <c r="O65" s="867">
        <f>O64*10</f>
        <v>2500</v>
      </c>
      <c r="P65" s="868" t="s">
        <v>431</v>
      </c>
      <c r="Q65" s="868" t="s">
        <v>1071</v>
      </c>
    </row>
    <row r="66" spans="1:17" ht="15.75">
      <c r="A66" s="1118"/>
      <c r="B66" s="1077" t="s">
        <v>1085</v>
      </c>
      <c r="C66" s="4012" t="s">
        <v>1088</v>
      </c>
      <c r="D66" s="4012"/>
      <c r="E66" s="4012"/>
      <c r="F66" s="4012"/>
      <c r="G66" s="4013"/>
      <c r="H66" s="842"/>
      <c r="I66" s="1144" t="s">
        <v>1063</v>
      </c>
      <c r="J66" s="1144"/>
      <c r="K66" s="1144"/>
      <c r="L66" s="1144"/>
      <c r="M66" s="1144"/>
      <c r="N66" s="1118"/>
      <c r="O66" s="1118"/>
      <c r="P66" s="842"/>
      <c r="Q66" s="842"/>
    </row>
    <row r="67" spans="1:17" ht="15.75">
      <c r="A67" s="1118"/>
      <c r="B67" s="1077" t="s">
        <v>1085</v>
      </c>
      <c r="C67" s="4012" t="s">
        <v>1089</v>
      </c>
      <c r="D67" s="4012"/>
      <c r="E67" s="4012"/>
      <c r="F67" s="4012"/>
      <c r="G67" s="4013"/>
      <c r="H67" s="842"/>
      <c r="I67" s="1145" t="s">
        <v>1090</v>
      </c>
      <c r="J67" s="1146"/>
      <c r="K67" s="1146"/>
      <c r="L67" s="1146"/>
      <c r="M67" s="1146"/>
      <c r="N67" s="1118"/>
      <c r="O67" s="1118"/>
      <c r="P67" s="842"/>
      <c r="Q67" s="842"/>
    </row>
    <row r="68" spans="1:17" ht="15.75" thickBot="1">
      <c r="A68" s="1118"/>
      <c r="B68" s="1077" t="s">
        <v>1091</v>
      </c>
      <c r="C68" s="4012" t="s">
        <v>1092</v>
      </c>
      <c r="D68" s="4012"/>
      <c r="E68" s="4012"/>
      <c r="F68" s="4012"/>
      <c r="G68" s="4013"/>
      <c r="H68" s="842"/>
      <c r="I68" s="869"/>
      <c r="J68" s="869"/>
      <c r="K68" s="869"/>
      <c r="L68" s="869"/>
      <c r="M68" s="869"/>
      <c r="N68" s="869"/>
      <c r="O68" s="842"/>
      <c r="P68" s="842"/>
      <c r="Q68" s="842"/>
    </row>
    <row r="69" spans="1:17" ht="15.75" customHeight="1">
      <c r="A69" s="1118"/>
      <c r="B69" s="1077" t="s">
        <v>1093</v>
      </c>
      <c r="C69" s="4012" t="s">
        <v>1094</v>
      </c>
      <c r="D69" s="4012"/>
      <c r="E69" s="4012"/>
      <c r="F69" s="4012"/>
      <c r="G69" s="4013"/>
      <c r="H69" s="842"/>
      <c r="I69" s="4048" t="s">
        <v>1095</v>
      </c>
      <c r="J69" s="4049"/>
      <c r="K69" s="4052" t="s">
        <v>1096</v>
      </c>
      <c r="L69" s="4052"/>
      <c r="M69" s="4014" t="s">
        <v>1097</v>
      </c>
      <c r="N69" s="4016" t="s">
        <v>1098</v>
      </c>
      <c r="O69" s="1118"/>
      <c r="P69" s="1118"/>
      <c r="Q69" s="842"/>
    </row>
    <row r="70" spans="1:17" ht="15.75" customHeight="1">
      <c r="A70" s="1118"/>
      <c r="B70" s="1077" t="s">
        <v>1099</v>
      </c>
      <c r="C70" s="4012" t="s">
        <v>1100</v>
      </c>
      <c r="D70" s="4012"/>
      <c r="E70" s="4012"/>
      <c r="F70" s="4012"/>
      <c r="G70" s="4013"/>
      <c r="H70" s="842"/>
      <c r="I70" s="4050"/>
      <c r="J70" s="4051"/>
      <c r="K70" s="4053"/>
      <c r="L70" s="4053"/>
      <c r="M70" s="4015"/>
      <c r="N70" s="4017"/>
      <c r="O70" s="1118"/>
      <c r="P70" s="1118"/>
      <c r="Q70" s="842"/>
    </row>
    <row r="71" spans="1:17" ht="15.75" customHeight="1">
      <c r="A71" s="1118"/>
      <c r="B71" s="1077" t="s">
        <v>1099</v>
      </c>
      <c r="C71" s="4012" t="s">
        <v>1101</v>
      </c>
      <c r="D71" s="4012"/>
      <c r="E71" s="4012"/>
      <c r="F71" s="4012"/>
      <c r="G71" s="4013"/>
      <c r="H71" s="842"/>
      <c r="I71" s="4018" t="s">
        <v>1102</v>
      </c>
      <c r="J71" s="4019"/>
      <c r="K71" s="870" t="s">
        <v>1103</v>
      </c>
      <c r="L71" s="870"/>
      <c r="M71" s="871"/>
      <c r="N71" s="872"/>
      <c r="O71" s="1118"/>
      <c r="P71" s="1118"/>
      <c r="Q71" s="842"/>
    </row>
    <row r="72" spans="1:17" ht="15" customHeight="1">
      <c r="A72" s="1118"/>
      <c r="B72" s="3990" t="s">
        <v>1104</v>
      </c>
      <c r="C72" s="3992" t="s">
        <v>1105</v>
      </c>
      <c r="D72" s="3992"/>
      <c r="E72" s="3992"/>
      <c r="F72" s="3992"/>
      <c r="G72" s="3993"/>
      <c r="H72" s="842"/>
      <c r="I72" s="3996" t="s">
        <v>1106</v>
      </c>
      <c r="J72" s="3997"/>
      <c r="K72" s="873" t="s">
        <v>1107</v>
      </c>
      <c r="L72" s="873"/>
      <c r="M72" s="1070" t="s">
        <v>1108</v>
      </c>
      <c r="N72" s="874" t="s">
        <v>1109</v>
      </c>
      <c r="O72" s="1118"/>
      <c r="P72" s="1118"/>
      <c r="Q72" s="842"/>
    </row>
    <row r="73" spans="1:17" ht="15" customHeight="1">
      <c r="A73" s="1118"/>
      <c r="B73" s="3990"/>
      <c r="C73" s="3992"/>
      <c r="D73" s="3992"/>
      <c r="E73" s="3992"/>
      <c r="F73" s="3992"/>
      <c r="G73" s="3993"/>
      <c r="H73" s="842"/>
      <c r="I73" s="3996" t="s">
        <v>1110</v>
      </c>
      <c r="J73" s="3997"/>
      <c r="K73" s="873" t="s">
        <v>1111</v>
      </c>
      <c r="L73" s="873"/>
      <c r="M73" s="1070" t="s">
        <v>1112</v>
      </c>
      <c r="N73" s="874" t="s">
        <v>1113</v>
      </c>
      <c r="O73" s="1118"/>
      <c r="P73" s="1118"/>
      <c r="Q73" s="842"/>
    </row>
    <row r="74" spans="1:17" ht="15" customHeight="1">
      <c r="A74" s="1118"/>
      <c r="B74" s="3990" t="s">
        <v>1114</v>
      </c>
      <c r="C74" s="3992" t="s">
        <v>1115</v>
      </c>
      <c r="D74" s="3992"/>
      <c r="E74" s="3992"/>
      <c r="F74" s="3992"/>
      <c r="G74" s="3993"/>
      <c r="H74" s="842"/>
      <c r="I74" s="3996" t="s">
        <v>1116</v>
      </c>
      <c r="J74" s="3997"/>
      <c r="K74" s="873" t="s">
        <v>1117</v>
      </c>
      <c r="L74" s="873"/>
      <c r="M74" s="1070" t="s">
        <v>1118</v>
      </c>
      <c r="N74" s="874" t="s">
        <v>1119</v>
      </c>
      <c r="O74" s="1118"/>
      <c r="P74" s="1118"/>
      <c r="Q74" s="842"/>
    </row>
    <row r="75" spans="1:17" ht="15" customHeight="1" thickBot="1">
      <c r="A75" s="1118"/>
      <c r="B75" s="3991"/>
      <c r="C75" s="3994"/>
      <c r="D75" s="3994"/>
      <c r="E75" s="3994"/>
      <c r="F75" s="3994"/>
      <c r="G75" s="3995"/>
      <c r="H75" s="842"/>
      <c r="I75" s="3998" t="s">
        <v>1120</v>
      </c>
      <c r="J75" s="3999"/>
      <c r="K75" s="875" t="s">
        <v>1121</v>
      </c>
      <c r="L75" s="875"/>
      <c r="M75" s="1071" t="s">
        <v>1122</v>
      </c>
      <c r="N75" s="876" t="s">
        <v>1123</v>
      </c>
      <c r="O75" s="1118"/>
      <c r="P75" s="1118"/>
      <c r="Q75" s="842"/>
    </row>
    <row r="76" spans="1:17" ht="31.5" customHeight="1" thickBot="1">
      <c r="A76" s="1118"/>
      <c r="B76" s="1069"/>
      <c r="C76" s="1069"/>
      <c r="D76" s="1069"/>
      <c r="E76" s="1069"/>
      <c r="F76" s="1069"/>
      <c r="G76" s="1069"/>
      <c r="H76" s="842"/>
      <c r="I76" s="1070"/>
      <c r="J76" s="1070"/>
      <c r="K76" s="873"/>
      <c r="L76" s="873"/>
      <c r="M76" s="1070"/>
      <c r="N76" s="1070"/>
      <c r="O76" s="1118"/>
      <c r="P76" s="1118"/>
      <c r="Q76" s="842"/>
    </row>
    <row r="77" spans="1:17" ht="31.5">
      <c r="B77" s="1147" t="s">
        <v>1298</v>
      </c>
      <c r="C77" s="1148"/>
      <c r="D77" s="1148"/>
      <c r="E77" s="1149"/>
      <c r="F77" s="1150"/>
      <c r="G77" s="1118"/>
      <c r="H77" s="1151" t="s">
        <v>1299</v>
      </c>
      <c r="I77" s="1152"/>
      <c r="J77" s="1153"/>
      <c r="K77" s="1153"/>
      <c r="L77" s="1153"/>
      <c r="M77" s="1153"/>
      <c r="N77" s="1154"/>
      <c r="O77" s="1118"/>
      <c r="P77" s="1118"/>
      <c r="Q77" s="1118"/>
    </row>
    <row r="78" spans="1:17" ht="25.5">
      <c r="B78" s="4000" t="s">
        <v>1300</v>
      </c>
      <c r="C78" s="4001"/>
      <c r="D78" s="4004" t="s">
        <v>1301</v>
      </c>
      <c r="E78" s="4006">
        <f>(B80*B83)+(C80*C83)+(D80*D83)+(E80*E83)</f>
        <v>228.85000000000002</v>
      </c>
      <c r="F78" s="1150"/>
      <c r="G78" s="1118"/>
      <c r="H78" s="1155" t="s">
        <v>1302</v>
      </c>
      <c r="I78" s="1156" t="s">
        <v>307</v>
      </c>
      <c r="J78" s="1156" t="s">
        <v>1303</v>
      </c>
      <c r="K78" s="1156" t="s">
        <v>1304</v>
      </c>
      <c r="L78" s="1156" t="s">
        <v>1305</v>
      </c>
      <c r="M78" s="1156" t="s">
        <v>1306</v>
      </c>
      <c r="N78" s="1157" t="s">
        <v>1307</v>
      </c>
      <c r="O78" s="1118"/>
      <c r="P78" s="1118"/>
      <c r="Q78" s="1118"/>
    </row>
    <row r="79" spans="1:17">
      <c r="B79" s="4002"/>
      <c r="C79" s="4003"/>
      <c r="D79" s="4005"/>
      <c r="E79" s="4007"/>
      <c r="F79" s="1150"/>
      <c r="G79" s="1118"/>
      <c r="H79" s="4008">
        <v>0.12</v>
      </c>
      <c r="I79" s="3970">
        <v>1</v>
      </c>
      <c r="J79" s="3970">
        <v>0.11</v>
      </c>
      <c r="K79" s="3970">
        <v>0</v>
      </c>
      <c r="L79" s="3970">
        <v>0.01</v>
      </c>
      <c r="M79" s="3970">
        <v>5.0000000000000001E-3</v>
      </c>
      <c r="N79" s="3971">
        <f>SUM(H79:M79)</f>
        <v>1.2450000000000001</v>
      </c>
      <c r="O79" s="1118"/>
      <c r="P79" s="1118"/>
      <c r="Q79" s="1118"/>
    </row>
    <row r="80" spans="1:17">
      <c r="B80" s="3972">
        <v>6.5000000000000002E-2</v>
      </c>
      <c r="C80" s="3974">
        <v>7.4999999999999997E-2</v>
      </c>
      <c r="D80" s="3974">
        <v>0.12</v>
      </c>
      <c r="E80" s="3976">
        <v>0.15</v>
      </c>
      <c r="F80" s="1150"/>
      <c r="G80" s="1118"/>
      <c r="H80" s="4008"/>
      <c r="I80" s="3970"/>
      <c r="J80" s="3970"/>
      <c r="K80" s="3970"/>
      <c r="L80" s="3970"/>
      <c r="M80" s="3970"/>
      <c r="N80" s="3971"/>
      <c r="O80" s="1118"/>
      <c r="P80" s="1118"/>
      <c r="Q80" s="1118"/>
    </row>
    <row r="81" spans="1:17">
      <c r="B81" s="3973"/>
      <c r="C81" s="3975"/>
      <c r="D81" s="3975"/>
      <c r="E81" s="3977"/>
      <c r="F81" s="1150"/>
      <c r="G81" s="1118"/>
      <c r="H81" s="3978">
        <f>(H79/N79)*N81</f>
        <v>2.1204819277108431</v>
      </c>
      <c r="I81" s="3979">
        <f>(I79/N79)*N81</f>
        <v>17.670682730923691</v>
      </c>
      <c r="J81" s="3979">
        <f>(J79/N79)*N81</f>
        <v>1.9437751004016062</v>
      </c>
      <c r="K81" s="3979">
        <f>(K79/N79)*N81</f>
        <v>0</v>
      </c>
      <c r="L81" s="3979">
        <f>(L79/N79)*N81</f>
        <v>0.17670682730923692</v>
      </c>
      <c r="M81" s="3979">
        <f>(M79/N79)*N81</f>
        <v>8.8353413654618462E-2</v>
      </c>
      <c r="N81" s="3980">
        <v>22</v>
      </c>
      <c r="O81" s="1118"/>
      <c r="P81" s="1118"/>
      <c r="Q81" s="1118"/>
    </row>
    <row r="82" spans="1:17">
      <c r="B82" s="1158" t="s">
        <v>1308</v>
      </c>
      <c r="C82" s="1159" t="s">
        <v>1309</v>
      </c>
      <c r="D82" s="1159" t="s">
        <v>1310</v>
      </c>
      <c r="E82" s="1160" t="s">
        <v>1133</v>
      </c>
      <c r="F82" s="1150"/>
      <c r="G82" s="1118"/>
      <c r="H82" s="3978"/>
      <c r="I82" s="3979"/>
      <c r="J82" s="3979"/>
      <c r="K82" s="3979"/>
      <c r="L82" s="3979"/>
      <c r="M82" s="3979"/>
      <c r="N82" s="3980"/>
      <c r="O82" s="1118"/>
      <c r="P82" s="1118"/>
      <c r="Q82" s="1118"/>
    </row>
    <row r="83" spans="1:17">
      <c r="B83" s="3953">
        <v>920</v>
      </c>
      <c r="C83" s="3955">
        <v>1700</v>
      </c>
      <c r="D83" s="3955">
        <v>240</v>
      </c>
      <c r="E83" s="3957">
        <v>85</v>
      </c>
      <c r="F83" s="1150"/>
      <c r="G83" s="1118"/>
      <c r="H83" s="3959" t="s">
        <v>1311</v>
      </c>
      <c r="I83" s="3960"/>
      <c r="J83" s="3960"/>
      <c r="K83" s="3960"/>
      <c r="L83" s="3960"/>
      <c r="M83" s="3960"/>
      <c r="N83" s="3961"/>
      <c r="O83" s="1118"/>
      <c r="P83" s="1118"/>
      <c r="Q83" s="1118"/>
    </row>
    <row r="84" spans="1:17">
      <c r="B84" s="3954"/>
      <c r="C84" s="3956"/>
      <c r="D84" s="3956"/>
      <c r="E84" s="3958"/>
      <c r="F84" s="1150"/>
      <c r="G84" s="1118"/>
      <c r="H84" s="3951">
        <f t="shared" ref="H84:M84" si="1">ROUNDUP(H81,2)</f>
        <v>2.13</v>
      </c>
      <c r="I84" s="3952">
        <f t="shared" si="1"/>
        <v>17.680000000000003</v>
      </c>
      <c r="J84" s="3952">
        <f t="shared" si="1"/>
        <v>1.95</v>
      </c>
      <c r="K84" s="3952">
        <f t="shared" si="1"/>
        <v>0</v>
      </c>
      <c r="L84" s="3952">
        <f t="shared" si="1"/>
        <v>0.18000000000000002</v>
      </c>
      <c r="M84" s="3952">
        <f t="shared" si="1"/>
        <v>0.09</v>
      </c>
      <c r="N84" s="3981">
        <f>SUM(H84:M84)</f>
        <v>22.03</v>
      </c>
      <c r="O84" s="1118"/>
      <c r="P84" s="1118"/>
      <c r="Q84" s="1118"/>
    </row>
    <row r="85" spans="1:17">
      <c r="B85" s="3982" t="s">
        <v>1312</v>
      </c>
      <c r="C85" s="3984">
        <f>SUM(B83:E83)</f>
        <v>2945</v>
      </c>
      <c r="D85" s="3986" t="s">
        <v>1313</v>
      </c>
      <c r="E85" s="3988">
        <f>IF(E78=0,0,E78/D80)</f>
        <v>1907.0833333333335</v>
      </c>
      <c r="F85" s="1150"/>
      <c r="G85" s="1118"/>
      <c r="H85" s="3951"/>
      <c r="I85" s="3952"/>
      <c r="J85" s="3952"/>
      <c r="K85" s="3952"/>
      <c r="L85" s="3952"/>
      <c r="M85" s="3952"/>
      <c r="N85" s="3981"/>
      <c r="O85" s="1118"/>
      <c r="P85" s="1118"/>
      <c r="Q85" s="1118"/>
    </row>
    <row r="86" spans="1:17" ht="15.75" thickBot="1">
      <c r="B86" s="3983"/>
      <c r="C86" s="3985"/>
      <c r="D86" s="3987"/>
      <c r="E86" s="3989"/>
      <c r="F86" s="1150"/>
      <c r="G86" s="1118"/>
      <c r="H86" s="3948" t="s">
        <v>1314</v>
      </c>
      <c r="I86" s="3949"/>
      <c r="J86" s="3949"/>
      <c r="K86" s="3949"/>
      <c r="L86" s="3949"/>
      <c r="M86" s="3949"/>
      <c r="N86" s="3950"/>
      <c r="O86" s="1118"/>
      <c r="P86" s="1118"/>
      <c r="Q86" s="1118"/>
    </row>
    <row r="87" spans="1:17" ht="30.75" customHeight="1" thickBot="1">
      <c r="B87" s="3962" t="s">
        <v>1314</v>
      </c>
      <c r="C87" s="3963"/>
      <c r="D87" s="3963"/>
      <c r="E87" s="3964"/>
      <c r="F87" s="1150"/>
      <c r="G87" s="1150"/>
      <c r="H87" s="1150"/>
      <c r="I87" s="842"/>
      <c r="J87" s="842"/>
      <c r="K87" s="842"/>
      <c r="L87" s="842"/>
      <c r="M87" s="1118"/>
      <c r="N87" s="1118"/>
      <c r="O87" s="1118"/>
      <c r="P87" s="1118"/>
      <c r="Q87" s="1118"/>
    </row>
    <row r="88" spans="1:17" ht="33" customHeight="1">
      <c r="A88" s="1118"/>
      <c r="B88" s="1069"/>
      <c r="C88" s="1069"/>
      <c r="D88" s="1069"/>
      <c r="E88" s="1069"/>
      <c r="F88" s="1069"/>
      <c r="G88" s="1069"/>
      <c r="H88" s="842"/>
      <c r="I88" s="1070"/>
      <c r="J88" s="1070"/>
      <c r="K88" s="873"/>
      <c r="L88" s="873"/>
      <c r="M88" s="1070"/>
      <c r="N88" s="1070"/>
      <c r="O88" s="1118"/>
      <c r="P88" s="1118"/>
      <c r="Q88" s="842"/>
    </row>
    <row r="89" spans="1:17" ht="18" customHeight="1">
      <c r="A89" s="1118"/>
      <c r="B89" s="842"/>
      <c r="C89" s="842"/>
      <c r="D89" s="3965" t="s">
        <v>1124</v>
      </c>
      <c r="E89" s="3965"/>
      <c r="F89" s="3965"/>
      <c r="G89" s="3965"/>
      <c r="H89" s="3965"/>
      <c r="I89" s="3965"/>
      <c r="J89" s="3965"/>
      <c r="K89" s="3965"/>
      <c r="L89" s="3965"/>
      <c r="M89" s="3965"/>
      <c r="N89" s="3965"/>
      <c r="O89" s="3965"/>
      <c r="P89" s="3965"/>
      <c r="Q89" s="842"/>
    </row>
    <row r="90" spans="1:17">
      <c r="A90" s="1118"/>
      <c r="B90" s="842"/>
      <c r="C90" s="842"/>
      <c r="D90" s="1078"/>
      <c r="E90" s="1079"/>
      <c r="F90" s="1079"/>
      <c r="G90" s="1079"/>
      <c r="H90" s="1079"/>
      <c r="I90" s="1079"/>
      <c r="J90" s="1079"/>
      <c r="K90" s="1079"/>
      <c r="L90" s="1079"/>
      <c r="M90" s="1079"/>
      <c r="N90" s="1079"/>
      <c r="O90" s="1079"/>
      <c r="P90" s="1080"/>
      <c r="Q90" s="842"/>
    </row>
    <row r="91" spans="1:17" ht="15" customHeight="1">
      <c r="A91" s="1118"/>
      <c r="B91" s="842"/>
      <c r="C91" s="842"/>
      <c r="D91" s="3966" t="s">
        <v>1125</v>
      </c>
      <c r="E91" s="3967"/>
      <c r="F91" s="3967"/>
      <c r="G91" s="3967"/>
      <c r="H91" s="3967"/>
      <c r="I91" s="3967"/>
      <c r="J91" s="3967"/>
      <c r="K91" s="3967"/>
      <c r="L91" s="3967"/>
      <c r="M91" s="3967"/>
      <c r="N91" s="3967"/>
      <c r="O91" s="3967"/>
      <c r="P91" s="3968"/>
      <c r="Q91" s="842"/>
    </row>
    <row r="92" spans="1:17" ht="15" customHeight="1">
      <c r="A92" s="1118"/>
      <c r="B92" s="842"/>
      <c r="C92" s="842"/>
      <c r="D92" s="1081"/>
      <c r="E92" s="877"/>
      <c r="F92" s="877"/>
      <c r="G92" s="877"/>
      <c r="H92" s="877"/>
      <c r="I92" s="877"/>
      <c r="J92" s="877"/>
      <c r="K92" s="877"/>
      <c r="L92" s="877"/>
      <c r="M92" s="877"/>
      <c r="N92" s="877"/>
      <c r="O92" s="877"/>
      <c r="P92" s="1082"/>
      <c r="Q92" s="842"/>
    </row>
    <row r="93" spans="1:17" ht="15.75">
      <c r="A93" s="1118"/>
      <c r="B93" s="842"/>
      <c r="C93" s="842"/>
      <c r="D93" s="1161"/>
      <c r="E93" s="1162"/>
      <c r="F93" s="1162"/>
      <c r="G93" s="1163" t="s">
        <v>1126</v>
      </c>
      <c r="H93" s="878">
        <v>250</v>
      </c>
      <c r="I93" s="878">
        <v>620</v>
      </c>
      <c r="J93" s="878">
        <v>37</v>
      </c>
      <c r="K93" s="878">
        <v>14</v>
      </c>
      <c r="L93" s="1164">
        <f>SUM(H93:K93)</f>
        <v>921</v>
      </c>
      <c r="M93" s="1165" t="s">
        <v>1127</v>
      </c>
      <c r="N93" s="1166"/>
      <c r="O93" s="1167"/>
      <c r="P93" s="1168"/>
      <c r="Q93" s="842"/>
    </row>
    <row r="94" spans="1:17" ht="18" customHeight="1">
      <c r="A94" s="1118"/>
      <c r="B94" s="842"/>
      <c r="C94" s="842"/>
      <c r="D94" s="1161"/>
      <c r="E94" s="1162"/>
      <c r="F94" s="1162"/>
      <c r="G94" s="1169" t="s">
        <v>1128</v>
      </c>
      <c r="H94" s="879">
        <v>4.4999999999999998E-2</v>
      </c>
      <c r="I94" s="879">
        <v>7.0000000000000007E-2</v>
      </c>
      <c r="J94" s="879">
        <v>0.11</v>
      </c>
      <c r="K94" s="880">
        <v>0.13</v>
      </c>
      <c r="L94" s="1167"/>
      <c r="M94" s="1170" t="s">
        <v>460</v>
      </c>
      <c r="N94" s="1171">
        <v>25</v>
      </c>
      <c r="O94" s="881" t="s">
        <v>568</v>
      </c>
      <c r="P94" s="1168"/>
      <c r="Q94" s="842"/>
    </row>
    <row r="95" spans="1:17" ht="18" customHeight="1">
      <c r="A95" s="1118"/>
      <c r="B95" s="842"/>
      <c r="C95" s="842"/>
      <c r="D95" s="1161"/>
      <c r="E95" s="1162"/>
      <c r="F95" s="1162"/>
      <c r="G95" s="882" t="s">
        <v>1129</v>
      </c>
      <c r="H95" s="883" t="s">
        <v>1130</v>
      </c>
      <c r="I95" s="884" t="s">
        <v>1131</v>
      </c>
      <c r="J95" s="1172" t="s">
        <v>1132</v>
      </c>
      <c r="K95" s="884" t="s">
        <v>1133</v>
      </c>
      <c r="L95" s="3969" t="s">
        <v>1134</v>
      </c>
      <c r="M95" s="3969"/>
      <c r="N95" s="3969"/>
      <c r="O95" s="1167"/>
      <c r="P95" s="1168"/>
      <c r="Q95" s="842"/>
    </row>
    <row r="96" spans="1:17" ht="15.75" customHeight="1">
      <c r="A96" s="1118"/>
      <c r="B96" s="842"/>
      <c r="C96" s="885"/>
      <c r="D96" s="1161"/>
      <c r="E96" s="1162"/>
      <c r="F96" s="1162"/>
      <c r="G96" s="1173" t="s">
        <v>1135</v>
      </c>
      <c r="H96" s="886">
        <f>H94*H93</f>
        <v>11.25</v>
      </c>
      <c r="I96" s="886">
        <f>I94*I93</f>
        <v>43.400000000000006</v>
      </c>
      <c r="J96" s="886">
        <f>J94*J93</f>
        <v>4.07</v>
      </c>
      <c r="K96" s="887">
        <f>K94*K93</f>
        <v>1.82</v>
      </c>
      <c r="L96" s="888">
        <f>SUM(H96:K96)</f>
        <v>60.540000000000006</v>
      </c>
      <c r="M96" s="888"/>
      <c r="N96" s="1174" t="s">
        <v>961</v>
      </c>
      <c r="O96" s="1167"/>
      <c r="P96" s="1175"/>
      <c r="Q96" s="842"/>
    </row>
    <row r="97" spans="1:17" ht="16.5" customHeight="1">
      <c r="A97" s="1118"/>
      <c r="B97" s="842"/>
      <c r="C97" s="842"/>
      <c r="D97" s="1161"/>
      <c r="E97" s="1162"/>
      <c r="F97" s="1162"/>
      <c r="G97" s="1176" t="s">
        <v>1136</v>
      </c>
      <c r="H97" s="889">
        <f>H96/(100-N94)*100</f>
        <v>15</v>
      </c>
      <c r="I97" s="889">
        <f>I96/(100-N94)*100</f>
        <v>57.866666666666674</v>
      </c>
      <c r="J97" s="889">
        <f>J96/(100-N94)*100</f>
        <v>5.4266666666666667</v>
      </c>
      <c r="K97" s="890">
        <f>K96/(100-N94)*100</f>
        <v>2.4266666666666667</v>
      </c>
      <c r="L97" s="891">
        <f>SUM(H97:K97)</f>
        <v>80.72</v>
      </c>
      <c r="M97" s="892"/>
      <c r="N97" s="1177" t="s">
        <v>297</v>
      </c>
      <c r="O97" s="1167"/>
      <c r="P97" s="1175"/>
      <c r="Q97" s="842"/>
    </row>
    <row r="98" spans="1:17" ht="18" customHeight="1">
      <c r="A98" s="1118"/>
      <c r="B98" s="842"/>
      <c r="C98" s="842"/>
      <c r="D98" s="1161"/>
      <c r="E98" s="1162"/>
      <c r="F98" s="1162"/>
      <c r="G98" s="1162"/>
      <c r="H98" s="1162"/>
      <c r="I98" s="1162"/>
      <c r="J98" s="1162"/>
      <c r="K98" s="1162"/>
      <c r="L98" s="893">
        <f>L97-L96</f>
        <v>20.179999999999993</v>
      </c>
      <c r="M98" s="893"/>
      <c r="N98" s="1178" t="s">
        <v>1137</v>
      </c>
      <c r="O98" s="1179"/>
      <c r="P98" s="1168"/>
      <c r="Q98" s="842"/>
    </row>
    <row r="99" spans="1:17" ht="18" customHeight="1">
      <c r="A99" s="1118"/>
      <c r="B99" s="842"/>
      <c r="C99" s="842"/>
      <c r="D99" s="1161"/>
      <c r="E99" s="1162"/>
      <c r="F99" s="1162"/>
      <c r="G99" s="1162"/>
      <c r="H99" s="1162"/>
      <c r="I99" s="1162"/>
      <c r="J99" s="1162"/>
      <c r="K99" s="1162"/>
      <c r="L99" s="894">
        <f>(L98/L93)*1000</f>
        <v>21.910966340933761</v>
      </c>
      <c r="M99" s="893"/>
      <c r="N99" s="1178" t="s">
        <v>1138</v>
      </c>
      <c r="O99" s="1179"/>
      <c r="P99" s="1168"/>
      <c r="Q99" s="842"/>
    </row>
    <row r="100" spans="1:17">
      <c r="A100" s="1118"/>
      <c r="B100" s="842"/>
      <c r="C100" s="842"/>
      <c r="D100" s="1161"/>
      <c r="E100" s="895" t="s">
        <v>568</v>
      </c>
      <c r="F100" s="1180" t="s">
        <v>1139</v>
      </c>
      <c r="G100" s="1162"/>
      <c r="H100" s="1162"/>
      <c r="I100" s="1162"/>
      <c r="J100" s="1162"/>
      <c r="K100" s="1162"/>
      <c r="L100" s="1162"/>
      <c r="M100" s="1162"/>
      <c r="N100" s="1162"/>
      <c r="O100" s="1162"/>
      <c r="P100" s="1168"/>
      <c r="Q100" s="842"/>
    </row>
    <row r="101" spans="1:17">
      <c r="A101" s="1118"/>
      <c r="B101" s="842"/>
      <c r="C101" s="842"/>
      <c r="D101" s="1161"/>
      <c r="E101" s="1181"/>
      <c r="F101" s="1180" t="s">
        <v>1140</v>
      </c>
      <c r="G101" s="1162"/>
      <c r="H101" s="1162"/>
      <c r="I101" s="1162"/>
      <c r="J101" s="1162"/>
      <c r="K101" s="1162"/>
      <c r="L101" s="1162"/>
      <c r="M101" s="1162"/>
      <c r="N101" s="1162"/>
      <c r="O101" s="1162"/>
      <c r="P101" s="1168"/>
      <c r="Q101" s="842"/>
    </row>
    <row r="102" spans="1:17">
      <c r="A102" s="1118"/>
      <c r="B102" s="842"/>
      <c r="C102" s="842"/>
      <c r="D102" s="896"/>
      <c r="E102" s="897"/>
      <c r="F102" s="897"/>
      <c r="G102" s="897"/>
      <c r="H102" s="897"/>
      <c r="I102" s="897"/>
      <c r="J102" s="897"/>
      <c r="K102" s="897"/>
      <c r="L102" s="897"/>
      <c r="M102" s="897"/>
      <c r="N102" s="897"/>
      <c r="O102" s="897"/>
      <c r="P102" s="898"/>
      <c r="Q102" s="842"/>
    </row>
    <row r="103" spans="1:17">
      <c r="A103" s="1118"/>
      <c r="B103" s="842"/>
      <c r="C103" s="842"/>
      <c r="D103" s="842"/>
      <c r="E103" s="842"/>
      <c r="F103" s="842"/>
      <c r="G103" s="842"/>
      <c r="H103" s="842"/>
      <c r="I103" s="842"/>
      <c r="J103" s="842"/>
      <c r="K103" s="842"/>
      <c r="L103" s="842"/>
      <c r="M103" s="842"/>
      <c r="N103" s="842"/>
      <c r="O103" s="842"/>
      <c r="P103" s="842"/>
      <c r="Q103" s="842"/>
    </row>
    <row r="104" spans="1:17">
      <c r="A104" s="1118"/>
      <c r="B104" s="842"/>
      <c r="C104" s="842"/>
      <c r="D104" s="842"/>
      <c r="E104" s="842"/>
      <c r="F104" s="842"/>
      <c r="G104" s="842"/>
      <c r="H104" s="842"/>
      <c r="I104" s="842"/>
      <c r="J104" s="842"/>
      <c r="K104" s="842"/>
      <c r="L104" s="842"/>
      <c r="M104" s="842"/>
      <c r="N104" s="842"/>
      <c r="O104" s="842"/>
      <c r="P104" s="842"/>
      <c r="Q104" s="842"/>
    </row>
    <row r="105" spans="1:17" ht="15.75">
      <c r="A105" s="1118"/>
      <c r="B105" s="842"/>
      <c r="C105" s="3940" t="s">
        <v>1141</v>
      </c>
      <c r="D105" s="3941"/>
      <c r="E105" s="3941"/>
      <c r="F105" s="3941"/>
      <c r="G105" s="3941"/>
      <c r="H105" s="3941"/>
      <c r="I105" s="3941"/>
      <c r="J105" s="3941"/>
      <c r="K105" s="3941"/>
      <c r="L105" s="3942"/>
      <c r="M105" s="1118"/>
      <c r="N105" s="1118"/>
      <c r="O105" s="1118"/>
      <c r="P105" s="1118"/>
      <c r="Q105" s="1118"/>
    </row>
    <row r="106" spans="1:17" ht="22.5">
      <c r="A106" s="1118"/>
      <c r="B106" s="842"/>
      <c r="C106" s="3943" t="s">
        <v>1142</v>
      </c>
      <c r="D106" s="3944"/>
      <c r="E106" s="3944"/>
      <c r="F106" s="1182">
        <v>1</v>
      </c>
      <c r="G106" s="1183">
        <f>F106</f>
        <v>1</v>
      </c>
      <c r="H106" s="3945" t="s">
        <v>1143</v>
      </c>
      <c r="I106" s="3945"/>
      <c r="J106" s="1184" t="s">
        <v>1144</v>
      </c>
      <c r="K106" s="3946" t="s">
        <v>1145</v>
      </c>
      <c r="L106" s="3947"/>
      <c r="M106" s="1118"/>
      <c r="N106" s="1118"/>
      <c r="O106" s="1118"/>
      <c r="P106" s="1118"/>
      <c r="Q106" s="1118"/>
    </row>
    <row r="107" spans="1:17">
      <c r="A107" s="1118"/>
      <c r="B107" s="842"/>
      <c r="C107" s="3927" t="s">
        <v>1146</v>
      </c>
      <c r="D107" s="3928"/>
      <c r="E107" s="3928"/>
      <c r="F107" s="1185">
        <v>25</v>
      </c>
      <c r="G107" s="1183">
        <f>G106</f>
        <v>1</v>
      </c>
      <c r="H107" s="3929">
        <f t="shared" ref="H107:H113" si="2">(G107*F107)/100</f>
        <v>0.25</v>
      </c>
      <c r="I107" s="3929"/>
      <c r="J107" s="1186">
        <v>20</v>
      </c>
      <c r="K107" s="3930">
        <f t="shared" ref="K107:K113" si="3">H107/(100-J107)*100</f>
        <v>0.3125</v>
      </c>
      <c r="L107" s="3931"/>
      <c r="M107" s="1118"/>
      <c r="N107" s="1118"/>
      <c r="O107" s="1118"/>
      <c r="P107" s="1118"/>
      <c r="Q107" s="1118"/>
    </row>
    <row r="108" spans="1:17">
      <c r="A108" s="1118"/>
      <c r="B108" s="842"/>
      <c r="C108" s="3927" t="s">
        <v>1147</v>
      </c>
      <c r="D108" s="3928"/>
      <c r="E108" s="3928"/>
      <c r="F108" s="1185">
        <v>20</v>
      </c>
      <c r="G108" s="1183">
        <f>G106</f>
        <v>1</v>
      </c>
      <c r="H108" s="3929">
        <f t="shared" si="2"/>
        <v>0.2</v>
      </c>
      <c r="I108" s="3929"/>
      <c r="J108" s="1186">
        <v>25</v>
      </c>
      <c r="K108" s="3930">
        <f t="shared" si="3"/>
        <v>0.26666666666666672</v>
      </c>
      <c r="L108" s="3931"/>
      <c r="M108" s="1118"/>
      <c r="N108" s="1118"/>
      <c r="O108" s="1118"/>
      <c r="P108" s="1118"/>
      <c r="Q108" s="1118"/>
    </row>
    <row r="109" spans="1:17">
      <c r="A109" s="1118"/>
      <c r="B109" s="842"/>
      <c r="C109" s="3927" t="s">
        <v>1148</v>
      </c>
      <c r="D109" s="3928"/>
      <c r="E109" s="3928"/>
      <c r="F109" s="1185">
        <v>15</v>
      </c>
      <c r="G109" s="1183">
        <f>G106</f>
        <v>1</v>
      </c>
      <c r="H109" s="3929">
        <f t="shared" si="2"/>
        <v>0.15</v>
      </c>
      <c r="I109" s="3929"/>
      <c r="J109" s="1186">
        <v>20</v>
      </c>
      <c r="K109" s="3930">
        <f t="shared" si="3"/>
        <v>0.1875</v>
      </c>
      <c r="L109" s="3931"/>
      <c r="M109" s="1118"/>
      <c r="N109" s="1118"/>
      <c r="O109" s="1118"/>
      <c r="P109" s="1118"/>
      <c r="Q109" s="1118"/>
    </row>
    <row r="110" spans="1:17">
      <c r="A110" s="1118"/>
      <c r="B110" s="842"/>
      <c r="C110" s="3927" t="s">
        <v>1149</v>
      </c>
      <c r="D110" s="3928"/>
      <c r="E110" s="3928"/>
      <c r="F110" s="1185">
        <v>15</v>
      </c>
      <c r="G110" s="1183">
        <f>G106</f>
        <v>1</v>
      </c>
      <c r="H110" s="3929">
        <f t="shared" si="2"/>
        <v>0.15</v>
      </c>
      <c r="I110" s="3929"/>
      <c r="J110" s="1186">
        <v>0</v>
      </c>
      <c r="K110" s="3930">
        <f t="shared" si="3"/>
        <v>0.15</v>
      </c>
      <c r="L110" s="3931"/>
      <c r="M110" s="1118"/>
      <c r="N110" s="1118"/>
      <c r="O110" s="1118"/>
      <c r="P110" s="1118"/>
      <c r="Q110" s="1118"/>
    </row>
    <row r="111" spans="1:17">
      <c r="A111" s="1118"/>
      <c r="B111" s="842"/>
      <c r="C111" s="3927" t="s">
        <v>1150</v>
      </c>
      <c r="D111" s="3928"/>
      <c r="E111" s="3928"/>
      <c r="F111" s="1185">
        <v>10</v>
      </c>
      <c r="G111" s="1183">
        <f>G106</f>
        <v>1</v>
      </c>
      <c r="H111" s="3929">
        <f t="shared" si="2"/>
        <v>0.1</v>
      </c>
      <c r="I111" s="3929"/>
      <c r="J111" s="1186">
        <v>20</v>
      </c>
      <c r="K111" s="3930">
        <f t="shared" si="3"/>
        <v>0.125</v>
      </c>
      <c r="L111" s="3931"/>
      <c r="M111" s="1118"/>
      <c r="N111" s="1118"/>
      <c r="O111" s="1118"/>
      <c r="P111" s="1118"/>
      <c r="Q111" s="1118"/>
    </row>
    <row r="112" spans="1:17">
      <c r="A112" s="1118"/>
      <c r="B112" s="842"/>
      <c r="C112" s="3927" t="s">
        <v>1151</v>
      </c>
      <c r="D112" s="3928"/>
      <c r="E112" s="3928"/>
      <c r="F112" s="1185">
        <v>7.5</v>
      </c>
      <c r="G112" s="1183">
        <f>G106</f>
        <v>1</v>
      </c>
      <c r="H112" s="3929">
        <f t="shared" si="2"/>
        <v>7.4999999999999997E-2</v>
      </c>
      <c r="I112" s="3929"/>
      <c r="J112" s="1186">
        <v>20</v>
      </c>
      <c r="K112" s="3930">
        <f t="shared" si="3"/>
        <v>9.375E-2</v>
      </c>
      <c r="L112" s="3931"/>
      <c r="M112" s="1118"/>
      <c r="N112" s="1118"/>
      <c r="O112" s="1118"/>
      <c r="P112" s="1118"/>
      <c r="Q112" s="1118"/>
    </row>
    <row r="113" spans="1:17">
      <c r="A113" s="1118"/>
      <c r="B113" s="842"/>
      <c r="C113" s="3927" t="s">
        <v>1152</v>
      </c>
      <c r="D113" s="3928"/>
      <c r="E113" s="3928"/>
      <c r="F113" s="1185">
        <v>7.5</v>
      </c>
      <c r="G113" s="1183">
        <f>G106</f>
        <v>1</v>
      </c>
      <c r="H113" s="3929">
        <f t="shared" si="2"/>
        <v>7.4999999999999997E-2</v>
      </c>
      <c r="I113" s="3929"/>
      <c r="J113" s="1186">
        <v>20</v>
      </c>
      <c r="K113" s="3930">
        <f t="shared" si="3"/>
        <v>9.375E-2</v>
      </c>
      <c r="L113" s="3931"/>
      <c r="M113" s="1118"/>
      <c r="N113" s="1118"/>
      <c r="O113" s="1118"/>
      <c r="P113" s="1118"/>
      <c r="Q113" s="1118"/>
    </row>
    <row r="114" spans="1:17">
      <c r="A114" s="1118"/>
      <c r="B114" s="842"/>
      <c r="C114" s="3932" t="s">
        <v>1153</v>
      </c>
      <c r="D114" s="3933"/>
      <c r="E114" s="3933"/>
      <c r="F114" s="1187">
        <f>SUM(F107:F113)</f>
        <v>100</v>
      </c>
      <c r="G114" s="1188"/>
      <c r="H114" s="1189"/>
      <c r="I114" s="899"/>
      <c r="J114" s="1189"/>
      <c r="K114" s="1189"/>
      <c r="L114" s="1083"/>
      <c r="M114" s="1118"/>
      <c r="N114" s="1118"/>
      <c r="O114" s="1118"/>
      <c r="P114" s="1118"/>
      <c r="Q114" s="1118"/>
    </row>
    <row r="115" spans="1:17">
      <c r="A115" s="1118"/>
      <c r="B115" s="842"/>
      <c r="C115" s="1190"/>
      <c r="D115" s="1191"/>
      <c r="E115" s="1191"/>
      <c r="F115" s="1192"/>
      <c r="G115" s="1193"/>
      <c r="H115" s="1193"/>
      <c r="I115" s="897"/>
      <c r="J115" s="1193"/>
      <c r="K115" s="1193"/>
      <c r="L115" s="898"/>
      <c r="M115" s="1118"/>
      <c r="N115" s="1118"/>
      <c r="O115" s="1118"/>
      <c r="P115" s="1118"/>
      <c r="Q115" s="1118"/>
    </row>
    <row r="116" spans="1:17">
      <c r="A116" s="1118"/>
      <c r="B116" s="842"/>
      <c r="C116" s="842"/>
      <c r="D116" s="842"/>
      <c r="E116" s="842"/>
      <c r="F116" s="842"/>
      <c r="G116" s="842"/>
      <c r="H116" s="842"/>
      <c r="I116" s="842"/>
      <c r="J116" s="842"/>
      <c r="K116" s="842"/>
      <c r="L116" s="842"/>
      <c r="M116" s="1118"/>
      <c r="N116" s="1118"/>
      <c r="O116" s="1118"/>
      <c r="P116" s="1118"/>
      <c r="Q116" s="1118"/>
    </row>
    <row r="117" spans="1:17" ht="15.75" thickBot="1">
      <c r="A117" s="1118"/>
      <c r="B117" s="842"/>
      <c r="C117" s="842"/>
      <c r="D117" s="842"/>
      <c r="E117" s="842"/>
      <c r="F117" s="842"/>
      <c r="G117" s="842"/>
      <c r="H117" s="842"/>
      <c r="I117" s="842"/>
      <c r="J117" s="842"/>
      <c r="K117" s="842"/>
      <c r="L117" s="842"/>
      <c r="M117" s="1118"/>
      <c r="N117" s="1118"/>
      <c r="O117" s="1118"/>
      <c r="P117" s="1118"/>
      <c r="Q117" s="1118"/>
    </row>
    <row r="118" spans="1:17" ht="18.75">
      <c r="A118" s="1118"/>
      <c r="B118" s="842"/>
      <c r="C118" s="3934" t="s">
        <v>1154</v>
      </c>
      <c r="D118" s="3935"/>
      <c r="E118" s="3935"/>
      <c r="F118" s="3935"/>
      <c r="G118" s="3935"/>
      <c r="H118" s="3935"/>
      <c r="I118" s="3935"/>
      <c r="J118" s="3935"/>
      <c r="K118" s="3935"/>
      <c r="L118" s="3936"/>
      <c r="M118" s="1118"/>
      <c r="N118" s="1118"/>
      <c r="O118" s="1118"/>
      <c r="P118" s="1118"/>
      <c r="Q118" s="1118"/>
    </row>
    <row r="119" spans="1:17">
      <c r="A119" s="1118"/>
      <c r="B119" s="842"/>
      <c r="C119" s="3937" t="s">
        <v>1155</v>
      </c>
      <c r="D119" s="3938"/>
      <c r="E119" s="3938"/>
      <c r="F119" s="3938"/>
      <c r="G119" s="3938"/>
      <c r="H119" s="3938"/>
      <c r="I119" s="3938"/>
      <c r="J119" s="3938"/>
      <c r="K119" s="3938"/>
      <c r="L119" s="3939"/>
      <c r="M119" s="1118"/>
      <c r="N119" s="1118"/>
      <c r="O119" s="1118"/>
      <c r="P119" s="1118"/>
      <c r="Q119" s="1118"/>
    </row>
    <row r="120" spans="1:17" ht="18">
      <c r="A120" s="1118"/>
      <c r="B120" s="842"/>
      <c r="C120" s="3917" t="s">
        <v>1156</v>
      </c>
      <c r="D120" s="3918"/>
      <c r="E120" s="3918"/>
      <c r="F120" s="3918"/>
      <c r="G120" s="3918"/>
      <c r="H120" s="3918"/>
      <c r="I120" s="3918"/>
      <c r="J120" s="3918"/>
      <c r="K120" s="3918"/>
      <c r="L120" s="3919"/>
      <c r="M120" s="1118"/>
      <c r="N120" s="1118"/>
      <c r="O120" s="1118"/>
      <c r="P120" s="1118"/>
      <c r="Q120" s="1118"/>
    </row>
    <row r="121" spans="1:17">
      <c r="A121" s="1118"/>
      <c r="B121" s="842"/>
      <c r="C121" s="3920" t="str">
        <f ca="1">CELL("nomfichier")</f>
        <v>E:\0-UPRT\1-UPRT.FR-SITE-WEB\ff-fiches-fabrications\ff-fiches-fabrication-maj-08-2020\[ff-13-restauration.et.collectivite.xlsx]Nota</v>
      </c>
      <c r="D121" s="3921"/>
      <c r="E121" s="3921"/>
      <c r="F121" s="3921"/>
      <c r="G121" s="3921"/>
      <c r="H121" s="3921"/>
      <c r="I121" s="3921"/>
      <c r="J121" s="3921"/>
      <c r="K121" s="3921"/>
      <c r="L121" s="3922"/>
      <c r="M121" s="1118"/>
      <c r="N121" s="1118"/>
      <c r="O121" s="1118"/>
      <c r="P121" s="1118"/>
      <c r="Q121" s="1118"/>
    </row>
    <row r="122" spans="1:17" ht="26.25">
      <c r="A122" s="1118"/>
      <c r="B122" s="842"/>
      <c r="C122" s="3923" t="s">
        <v>1157</v>
      </c>
      <c r="D122" s="3924"/>
      <c r="E122" s="3924"/>
      <c r="F122" s="3924"/>
      <c r="G122" s="3924"/>
      <c r="H122" s="3924"/>
      <c r="I122" s="3924"/>
      <c r="J122" s="3924"/>
      <c r="K122" s="3924"/>
      <c r="L122" s="3925"/>
      <c r="M122" s="1118"/>
      <c r="N122" s="1118"/>
      <c r="O122" s="1118"/>
      <c r="P122" s="1118"/>
      <c r="Q122" s="1118"/>
    </row>
    <row r="123" spans="1:17" ht="26.25">
      <c r="A123" s="1118"/>
      <c r="B123" s="842"/>
      <c r="C123" s="1194"/>
      <c r="D123" s="900"/>
      <c r="E123" s="900" t="s">
        <v>1158</v>
      </c>
      <c r="F123" s="899"/>
      <c r="G123" s="901">
        <f ca="1">TODAY()</f>
        <v>44544</v>
      </c>
      <c r="H123" s="902"/>
      <c r="I123" s="903"/>
      <c r="J123" s="904">
        <f ca="1">NOW()</f>
        <v>44544.843471180553</v>
      </c>
      <c r="K123" s="904"/>
      <c r="L123" s="905"/>
      <c r="M123" s="1118"/>
      <c r="N123" s="1118"/>
      <c r="O123" s="1118"/>
      <c r="P123" s="1118"/>
      <c r="Q123" s="1118"/>
    </row>
    <row r="124" spans="1:17" ht="15.75">
      <c r="A124" s="1118"/>
      <c r="B124" s="842"/>
      <c r="C124" s="3907">
        <v>1</v>
      </c>
      <c r="D124" s="906" t="s">
        <v>1159</v>
      </c>
      <c r="E124" s="1195"/>
      <c r="F124" s="899"/>
      <c r="G124" s="907"/>
      <c r="H124" s="907"/>
      <c r="I124" s="907"/>
      <c r="J124" s="907"/>
      <c r="K124" s="907"/>
      <c r="L124" s="908"/>
      <c r="M124" s="1118"/>
      <c r="N124" s="1118"/>
      <c r="O124" s="1118"/>
      <c r="P124" s="1118"/>
      <c r="Q124" s="1118"/>
    </row>
    <row r="125" spans="1:17">
      <c r="A125" s="1118"/>
      <c r="B125" s="842"/>
      <c r="C125" s="3907"/>
      <c r="D125" s="3926" t="s">
        <v>1160</v>
      </c>
      <c r="E125" s="3926"/>
      <c r="F125" s="3926"/>
      <c r="G125" s="909"/>
      <c r="H125" s="910" t="s">
        <v>1130</v>
      </c>
      <c r="I125" s="911" t="s">
        <v>1131</v>
      </c>
      <c r="J125" s="911" t="s">
        <v>1132</v>
      </c>
      <c r="K125" s="911" t="s">
        <v>1133</v>
      </c>
      <c r="L125" s="912" t="s">
        <v>1161</v>
      </c>
      <c r="M125" s="1118"/>
      <c r="N125" s="1118"/>
      <c r="O125" s="1118"/>
      <c r="P125" s="1118"/>
      <c r="Q125" s="1118"/>
    </row>
    <row r="126" spans="1:17" ht="15.75">
      <c r="A126" s="1118"/>
      <c r="B126" s="842"/>
      <c r="C126" s="3907"/>
      <c r="D126" s="3926" t="s">
        <v>1162</v>
      </c>
      <c r="E126" s="3926"/>
      <c r="F126" s="3926"/>
      <c r="G126" s="913">
        <f>SUM(H126:L126)</f>
        <v>2170</v>
      </c>
      <c r="H126" s="914">
        <v>550</v>
      </c>
      <c r="I126" s="914">
        <v>920</v>
      </c>
      <c r="J126" s="914">
        <v>340</v>
      </c>
      <c r="K126" s="914">
        <v>150</v>
      </c>
      <c r="L126" s="915">
        <v>210</v>
      </c>
      <c r="M126" s="1118"/>
      <c r="N126" s="1118"/>
      <c r="O126" s="1118"/>
      <c r="P126" s="1118"/>
      <c r="Q126" s="1118"/>
    </row>
    <row r="127" spans="1:17" ht="15.75">
      <c r="A127" s="1118"/>
      <c r="B127" s="842"/>
      <c r="C127" s="1196"/>
      <c r="D127" s="1068"/>
      <c r="E127" s="1068"/>
      <c r="F127" s="1068"/>
      <c r="G127" s="913"/>
      <c r="H127" s="916"/>
      <c r="I127" s="916"/>
      <c r="J127" s="916"/>
      <c r="K127" s="916"/>
      <c r="L127" s="917"/>
      <c r="M127" s="1118"/>
      <c r="N127" s="1118"/>
      <c r="O127" s="1118"/>
      <c r="P127" s="1118"/>
      <c r="Q127" s="1118"/>
    </row>
    <row r="128" spans="1:17" ht="15.75" customHeight="1">
      <c r="A128" s="1118"/>
      <c r="B128" s="842"/>
      <c r="C128" s="3907">
        <v>2</v>
      </c>
      <c r="D128" s="906" t="s">
        <v>1163</v>
      </c>
      <c r="E128" s="1195"/>
      <c r="F128" s="899"/>
      <c r="G128" s="1167"/>
      <c r="H128" s="1167"/>
      <c r="I128" s="1167"/>
      <c r="J128" s="1167"/>
      <c r="K128" s="1167"/>
      <c r="L128" s="1197"/>
      <c r="M128" s="1118"/>
      <c r="N128" s="1118"/>
      <c r="O128" s="1118"/>
      <c r="P128" s="1118"/>
      <c r="Q128" s="1118"/>
    </row>
    <row r="129" spans="1:17" ht="15" customHeight="1">
      <c r="A129" s="1118"/>
      <c r="B129" s="842"/>
      <c r="C129" s="3907"/>
      <c r="D129" s="3897" t="s">
        <v>1164</v>
      </c>
      <c r="E129" s="3897"/>
      <c r="F129" s="3897"/>
      <c r="G129" s="1198">
        <f>(H129*H126)+(I129*I126)+(J129*J126)+(K129*K126)+(L129*L126)</f>
        <v>1470</v>
      </c>
      <c r="H129" s="918">
        <v>0</v>
      </c>
      <c r="I129" s="918">
        <v>1</v>
      </c>
      <c r="J129" s="918">
        <v>1</v>
      </c>
      <c r="K129" s="918">
        <v>0</v>
      </c>
      <c r="L129" s="919">
        <v>1</v>
      </c>
      <c r="M129" s="1118"/>
      <c r="N129" s="1118"/>
      <c r="O129" s="1118"/>
      <c r="P129" s="1118"/>
      <c r="Q129" s="1118"/>
    </row>
    <row r="130" spans="1:17" ht="15" customHeight="1">
      <c r="A130" s="1118"/>
      <c r="B130" s="842"/>
      <c r="C130" s="3907"/>
      <c r="D130" s="3897" t="s">
        <v>1165</v>
      </c>
      <c r="E130" s="3897"/>
      <c r="F130" s="3897"/>
      <c r="G130" s="1198">
        <f>(H130*H126)+(I130*I126)+(J130*J126)+(K130*K126)+(L130*L126)</f>
        <v>850</v>
      </c>
      <c r="H130" s="918">
        <v>1</v>
      </c>
      <c r="I130" s="918">
        <v>0</v>
      </c>
      <c r="J130" s="918">
        <v>0</v>
      </c>
      <c r="K130" s="918">
        <v>2</v>
      </c>
      <c r="L130" s="919">
        <v>0</v>
      </c>
      <c r="M130" s="1118"/>
      <c r="N130" s="1118"/>
      <c r="O130" s="1118"/>
      <c r="P130" s="1118"/>
      <c r="Q130" s="1118"/>
    </row>
    <row r="131" spans="1:17" ht="15" customHeight="1">
      <c r="A131" s="1118"/>
      <c r="B131" s="842"/>
      <c r="C131" s="3907"/>
      <c r="D131" s="3897" t="s">
        <v>1166</v>
      </c>
      <c r="E131" s="3897"/>
      <c r="F131" s="3897"/>
      <c r="G131" s="1198">
        <f>(H131*H126)+(I131*I126)+(J131*J126)+(K131*K126)+(L131*L126)</f>
        <v>1895</v>
      </c>
      <c r="H131" s="920">
        <v>0.5</v>
      </c>
      <c r="I131" s="918">
        <v>1</v>
      </c>
      <c r="J131" s="918">
        <v>1</v>
      </c>
      <c r="K131" s="918">
        <v>1</v>
      </c>
      <c r="L131" s="919">
        <v>1</v>
      </c>
      <c r="M131" s="1118"/>
      <c r="N131" s="1118"/>
      <c r="O131" s="1118"/>
      <c r="P131" s="1118"/>
      <c r="Q131" s="1118"/>
    </row>
    <row r="132" spans="1:17" ht="15" customHeight="1">
      <c r="A132" s="1118"/>
      <c r="B132" s="842"/>
      <c r="C132" s="3907"/>
      <c r="D132" s="3897" t="s">
        <v>1167</v>
      </c>
      <c r="E132" s="3897"/>
      <c r="F132" s="3897"/>
      <c r="G132" s="1198">
        <f>(H132*H126)+(I132*I126)+(J132*J126)+(K132*K126)+(L132*L126)</f>
        <v>1190</v>
      </c>
      <c r="H132" s="918">
        <v>0</v>
      </c>
      <c r="I132" s="918">
        <v>0</v>
      </c>
      <c r="J132" s="918">
        <v>2</v>
      </c>
      <c r="K132" s="918">
        <v>2</v>
      </c>
      <c r="L132" s="919">
        <v>1</v>
      </c>
      <c r="M132" s="1118"/>
      <c r="N132" s="1118"/>
      <c r="O132" s="1118"/>
      <c r="P132" s="1118"/>
      <c r="Q132" s="1118"/>
    </row>
    <row r="133" spans="1:17" ht="15" customHeight="1">
      <c r="A133" s="1118"/>
      <c r="B133" s="842"/>
      <c r="C133" s="3907"/>
      <c r="D133" s="3897" t="s">
        <v>1168</v>
      </c>
      <c r="E133" s="3897"/>
      <c r="F133" s="3897"/>
      <c r="G133" s="1198">
        <f>(H133*H126)+(I133*I126)+(J133*J126)+(K133*K126)+(L133*L126)</f>
        <v>2540</v>
      </c>
      <c r="H133" s="918">
        <v>1</v>
      </c>
      <c r="I133" s="918">
        <v>2</v>
      </c>
      <c r="J133" s="918">
        <v>0</v>
      </c>
      <c r="K133" s="918">
        <v>1</v>
      </c>
      <c r="L133" s="919">
        <v>0</v>
      </c>
      <c r="M133" s="1118"/>
      <c r="N133" s="1118"/>
      <c r="O133" s="1118"/>
      <c r="P133" s="1118"/>
      <c r="Q133" s="1118"/>
    </row>
    <row r="134" spans="1:17" ht="15.75">
      <c r="A134" s="1118"/>
      <c r="B134" s="842"/>
      <c r="C134" s="1196"/>
      <c r="D134" s="1199"/>
      <c r="E134" s="1195"/>
      <c r="F134" s="899"/>
      <c r="G134" s="1198"/>
      <c r="H134" s="910" t="s">
        <v>1130</v>
      </c>
      <c r="I134" s="911" t="s">
        <v>1131</v>
      </c>
      <c r="J134" s="911" t="s">
        <v>1132</v>
      </c>
      <c r="K134" s="911" t="s">
        <v>1133</v>
      </c>
      <c r="L134" s="912" t="s">
        <v>1161</v>
      </c>
      <c r="M134" s="1118"/>
      <c r="N134" s="1118"/>
      <c r="O134" s="1118"/>
      <c r="P134" s="1118"/>
      <c r="Q134" s="1118"/>
    </row>
    <row r="135" spans="1:17" ht="15.75">
      <c r="A135" s="1118"/>
      <c r="B135" s="842"/>
      <c r="C135" s="1196"/>
      <c r="D135" s="1199"/>
      <c r="E135" s="1195"/>
      <c r="F135" s="899"/>
      <c r="G135" s="1200" t="s">
        <v>1169</v>
      </c>
      <c r="H135" s="921">
        <f>SUM(H129:H134)</f>
        <v>2.5</v>
      </c>
      <c r="I135" s="921">
        <f>SUM(I129:I134)</f>
        <v>4</v>
      </c>
      <c r="J135" s="921">
        <f>SUM(J129:J134)</f>
        <v>4</v>
      </c>
      <c r="K135" s="921">
        <f>SUM(K129:K134)</f>
        <v>6</v>
      </c>
      <c r="L135" s="922">
        <f>SUM(L129:L134)</f>
        <v>3</v>
      </c>
      <c r="M135" s="1118"/>
      <c r="N135" s="1118"/>
      <c r="O135" s="1118"/>
      <c r="P135" s="1118"/>
      <c r="Q135" s="1118"/>
    </row>
    <row r="136" spans="1:17">
      <c r="A136" s="1118"/>
      <c r="B136" s="842"/>
      <c r="C136" s="1201"/>
      <c r="D136" s="1199"/>
      <c r="E136" s="1195"/>
      <c r="F136" s="899"/>
      <c r="G136" s="1202"/>
      <c r="H136" s="923"/>
      <c r="I136" s="923"/>
      <c r="J136" s="923"/>
      <c r="K136" s="923"/>
      <c r="L136" s="924"/>
      <c r="M136" s="1118"/>
      <c r="N136" s="1118"/>
      <c r="O136" s="1118"/>
      <c r="P136" s="1118"/>
      <c r="Q136" s="1118"/>
    </row>
    <row r="137" spans="1:17" ht="15.75">
      <c r="A137" s="1118"/>
      <c r="B137" s="842"/>
      <c r="C137" s="1203">
        <v>3</v>
      </c>
      <c r="D137" s="3897" t="s">
        <v>1170</v>
      </c>
      <c r="E137" s="3897"/>
      <c r="F137" s="3897"/>
      <c r="G137" s="925">
        <f>(H137*H126)+(I137*I126)+(J137*J126)+(K137*K126)+(L137*L126)</f>
        <v>208.60000000000002</v>
      </c>
      <c r="H137" s="926">
        <v>0.06</v>
      </c>
      <c r="I137" s="926">
        <v>0.08</v>
      </c>
      <c r="J137" s="926">
        <v>0.15</v>
      </c>
      <c r="K137" s="926">
        <v>0.2</v>
      </c>
      <c r="L137" s="927">
        <v>0.1</v>
      </c>
      <c r="M137" s="1118"/>
      <c r="N137" s="1118"/>
      <c r="O137" s="1118"/>
      <c r="P137" s="1118"/>
      <c r="Q137" s="1118"/>
    </row>
    <row r="138" spans="1:17">
      <c r="A138" s="1118"/>
      <c r="B138" s="842"/>
      <c r="C138" s="1201"/>
      <c r="D138" s="1204"/>
      <c r="E138" s="1205"/>
      <c r="F138" s="928"/>
      <c r="G138" s="1198"/>
      <c r="H138" s="923"/>
      <c r="I138" s="923"/>
      <c r="J138" s="923"/>
      <c r="K138" s="923"/>
      <c r="L138" s="924"/>
      <c r="M138" s="1118"/>
      <c r="N138" s="1118"/>
      <c r="O138" s="1118"/>
      <c r="P138" s="1118"/>
      <c r="Q138" s="1118"/>
    </row>
    <row r="139" spans="1:17" ht="15.75">
      <c r="A139" s="1118"/>
      <c r="B139" s="842"/>
      <c r="C139" s="1203">
        <v>4</v>
      </c>
      <c r="D139" s="3897" t="s">
        <v>1171</v>
      </c>
      <c r="E139" s="3897"/>
      <c r="F139" s="3897"/>
      <c r="G139" s="925">
        <f>(H139*H126)+(I139*I126)+(J139*J126)+(K139*K126)+(L139*L126)</f>
        <v>213.5</v>
      </c>
      <c r="H139" s="926">
        <v>0.06</v>
      </c>
      <c r="I139" s="926">
        <v>0.1</v>
      </c>
      <c r="J139" s="926">
        <v>0.12</v>
      </c>
      <c r="K139" s="926">
        <v>0.15</v>
      </c>
      <c r="L139" s="927">
        <v>0.12</v>
      </c>
      <c r="M139" s="1118"/>
      <c r="N139" s="1118"/>
      <c r="O139" s="1118"/>
      <c r="P139" s="1118"/>
      <c r="Q139" s="1118"/>
    </row>
    <row r="140" spans="1:17">
      <c r="A140" s="1118"/>
      <c r="B140" s="842"/>
      <c r="C140" s="1201"/>
      <c r="D140" s="1204"/>
      <c r="E140" s="1205"/>
      <c r="F140" s="928"/>
      <c r="G140" s="1198"/>
      <c r="H140" s="923"/>
      <c r="I140" s="923"/>
      <c r="J140" s="923"/>
      <c r="K140" s="923"/>
      <c r="L140" s="924"/>
      <c r="M140" s="1118"/>
      <c r="N140" s="1118"/>
      <c r="O140" s="1118"/>
      <c r="P140" s="1118"/>
      <c r="Q140" s="1118"/>
    </row>
    <row r="141" spans="1:17" ht="15.75">
      <c r="A141" s="1118"/>
      <c r="B141" s="842"/>
      <c r="C141" s="1203">
        <v>5</v>
      </c>
      <c r="D141" s="3897" t="s">
        <v>1120</v>
      </c>
      <c r="E141" s="3897"/>
      <c r="F141" s="3897"/>
      <c r="G141" s="925">
        <f>(H141*H126)+(I141*I126)+(J141*J126)+(K141*K126)+(L141*L126)</f>
        <v>237.5</v>
      </c>
      <c r="H141" s="926">
        <v>0.06</v>
      </c>
      <c r="I141" s="926">
        <v>0.1</v>
      </c>
      <c r="J141" s="926">
        <v>0.15</v>
      </c>
      <c r="K141" s="926">
        <v>0.2</v>
      </c>
      <c r="L141" s="927">
        <v>0.15</v>
      </c>
      <c r="M141" s="1118"/>
      <c r="N141" s="1118"/>
      <c r="O141" s="1118"/>
      <c r="P141" s="1118"/>
      <c r="Q141" s="1118"/>
    </row>
    <row r="142" spans="1:17" ht="15.75" thickBot="1">
      <c r="A142" s="1118"/>
      <c r="B142" s="842"/>
      <c r="C142" s="1206"/>
      <c r="D142" s="1207"/>
      <c r="E142" s="1208"/>
      <c r="F142" s="929"/>
      <c r="G142" s="1209"/>
      <c r="H142" s="1210"/>
      <c r="I142" s="1210"/>
      <c r="J142" s="1211"/>
      <c r="K142" s="1211"/>
      <c r="L142" s="1212"/>
      <c r="M142" s="1118"/>
      <c r="N142" s="1118"/>
      <c r="O142" s="1118"/>
      <c r="P142" s="1118"/>
      <c r="Q142" s="1118"/>
    </row>
    <row r="143" spans="1:17">
      <c r="A143" s="1118"/>
      <c r="B143" s="842"/>
      <c r="C143" s="842"/>
      <c r="D143" s="842"/>
      <c r="E143" s="842"/>
      <c r="F143" s="842"/>
      <c r="G143" s="842"/>
      <c r="H143" s="842"/>
      <c r="I143" s="842"/>
      <c r="J143" s="842"/>
      <c r="K143" s="842"/>
      <c r="L143" s="842"/>
      <c r="M143" s="1118"/>
      <c r="N143" s="1118"/>
      <c r="O143" s="1118"/>
      <c r="P143" s="1118"/>
      <c r="Q143" s="1118"/>
    </row>
    <row r="144" spans="1:17" ht="15.75" thickBot="1">
      <c r="A144" s="1118"/>
      <c r="B144" s="842"/>
      <c r="C144" s="842"/>
      <c r="D144" s="842"/>
      <c r="E144" s="842"/>
      <c r="F144" s="842"/>
      <c r="G144" s="842"/>
      <c r="H144" s="842"/>
      <c r="I144" s="842"/>
      <c r="J144" s="842"/>
      <c r="K144" s="842"/>
      <c r="L144" s="842"/>
      <c r="M144" s="1118"/>
      <c r="N144" s="1118"/>
      <c r="O144" s="1118"/>
      <c r="P144" s="1118"/>
      <c r="Q144" s="1118"/>
    </row>
    <row r="145" spans="1:17" ht="18">
      <c r="A145" s="1118"/>
      <c r="B145" s="842"/>
      <c r="C145" s="3898" t="s">
        <v>1172</v>
      </c>
      <c r="D145" s="3899"/>
      <c r="E145" s="3899"/>
      <c r="F145" s="3899"/>
      <c r="G145" s="3899"/>
      <c r="H145" s="3899"/>
      <c r="I145" s="3899"/>
      <c r="J145" s="3899"/>
      <c r="K145" s="3899"/>
      <c r="L145" s="3900"/>
      <c r="M145" s="1118"/>
      <c r="N145" s="1118"/>
      <c r="O145" s="1118"/>
      <c r="P145" s="1118"/>
      <c r="Q145" s="1118"/>
    </row>
    <row r="146" spans="1:17">
      <c r="A146" s="1118"/>
      <c r="B146" s="842"/>
      <c r="C146" s="1213" t="s">
        <v>1173</v>
      </c>
      <c r="D146" s="1214"/>
      <c r="E146" s="1214"/>
      <c r="F146" s="1214"/>
      <c r="G146" s="1214"/>
      <c r="H146" s="1214"/>
      <c r="I146" s="1214"/>
      <c r="J146" s="1215"/>
      <c r="K146" s="1215"/>
      <c r="L146" s="1216"/>
      <c r="M146" s="1118"/>
      <c r="N146" s="1118"/>
      <c r="O146" s="1118"/>
      <c r="P146" s="1118"/>
      <c r="Q146" s="1118"/>
    </row>
    <row r="147" spans="1:17">
      <c r="A147" s="1118"/>
      <c r="B147" s="842"/>
      <c r="C147" s="3901" t="s">
        <v>1174</v>
      </c>
      <c r="D147" s="3902"/>
      <c r="E147" s="3902"/>
      <c r="F147" s="3902"/>
      <c r="G147" s="3902"/>
      <c r="H147" s="3902"/>
      <c r="I147" s="3902"/>
      <c r="J147" s="3902"/>
      <c r="K147" s="3902"/>
      <c r="L147" s="3903"/>
      <c r="M147" s="1118"/>
      <c r="N147" s="1118"/>
      <c r="O147" s="1118"/>
      <c r="P147" s="1118"/>
      <c r="Q147" s="1118"/>
    </row>
    <row r="148" spans="1:17">
      <c r="A148" s="1118"/>
      <c r="B148" s="842"/>
      <c r="C148" s="3901"/>
      <c r="D148" s="3902"/>
      <c r="E148" s="3902"/>
      <c r="F148" s="3902"/>
      <c r="G148" s="3902"/>
      <c r="H148" s="3902"/>
      <c r="I148" s="3902"/>
      <c r="J148" s="3902"/>
      <c r="K148" s="3902"/>
      <c r="L148" s="3903"/>
      <c r="M148" s="1118"/>
      <c r="N148" s="1118"/>
      <c r="O148" s="1118"/>
      <c r="P148" s="1118"/>
      <c r="Q148" s="1118"/>
    </row>
    <row r="149" spans="1:17">
      <c r="A149" s="1118"/>
      <c r="B149" s="842"/>
      <c r="C149" s="3901"/>
      <c r="D149" s="3902"/>
      <c r="E149" s="3902"/>
      <c r="F149" s="3902"/>
      <c r="G149" s="3902"/>
      <c r="H149" s="3902"/>
      <c r="I149" s="3902"/>
      <c r="J149" s="3902"/>
      <c r="K149" s="3902"/>
      <c r="L149" s="3903"/>
      <c r="M149" s="1118"/>
      <c r="N149" s="1118"/>
      <c r="O149" s="1118"/>
      <c r="P149" s="1118"/>
      <c r="Q149" s="1118"/>
    </row>
    <row r="150" spans="1:17">
      <c r="A150" s="1118"/>
      <c r="B150" s="842"/>
      <c r="C150" s="3901"/>
      <c r="D150" s="3902"/>
      <c r="E150" s="3902"/>
      <c r="F150" s="3902"/>
      <c r="G150" s="3902"/>
      <c r="H150" s="3902"/>
      <c r="I150" s="3902"/>
      <c r="J150" s="3902"/>
      <c r="K150" s="3902"/>
      <c r="L150" s="3903"/>
      <c r="M150" s="1118"/>
      <c r="N150" s="1118"/>
      <c r="O150" s="1118"/>
      <c r="P150" s="1118"/>
      <c r="Q150" s="1118"/>
    </row>
    <row r="151" spans="1:17">
      <c r="A151" s="1118"/>
      <c r="B151" s="842"/>
      <c r="C151" s="3901" t="s">
        <v>1175</v>
      </c>
      <c r="D151" s="3902"/>
      <c r="E151" s="3902"/>
      <c r="F151" s="3902"/>
      <c r="G151" s="3902"/>
      <c r="H151" s="3902"/>
      <c r="I151" s="3902"/>
      <c r="J151" s="3902"/>
      <c r="K151" s="3902"/>
      <c r="L151" s="3903"/>
      <c r="M151" s="1118"/>
      <c r="N151" s="1118"/>
      <c r="O151" s="1118"/>
      <c r="P151" s="1118"/>
      <c r="Q151" s="1118"/>
    </row>
    <row r="152" spans="1:17">
      <c r="A152" s="1118"/>
      <c r="B152" s="842"/>
      <c r="C152" s="3901"/>
      <c r="D152" s="3902"/>
      <c r="E152" s="3902"/>
      <c r="F152" s="3902"/>
      <c r="G152" s="3902"/>
      <c r="H152" s="3902"/>
      <c r="I152" s="3902"/>
      <c r="J152" s="3902"/>
      <c r="K152" s="3902"/>
      <c r="L152" s="3903"/>
      <c r="M152" s="1118"/>
      <c r="N152" s="1118"/>
      <c r="O152" s="1118"/>
      <c r="P152" s="1118"/>
      <c r="Q152" s="1118"/>
    </row>
    <row r="153" spans="1:17">
      <c r="A153" s="1118"/>
      <c r="B153" s="842"/>
      <c r="C153" s="3901"/>
      <c r="D153" s="3902"/>
      <c r="E153" s="3902"/>
      <c r="F153" s="3902"/>
      <c r="G153" s="3902"/>
      <c r="H153" s="3902"/>
      <c r="I153" s="3902"/>
      <c r="J153" s="3902"/>
      <c r="K153" s="3902"/>
      <c r="L153" s="3903"/>
      <c r="M153" s="1118"/>
      <c r="N153" s="1118"/>
      <c r="O153" s="1118"/>
      <c r="P153" s="1118"/>
      <c r="Q153" s="1118"/>
    </row>
    <row r="154" spans="1:17">
      <c r="A154" s="1118"/>
      <c r="B154" s="842"/>
      <c r="C154" s="3904"/>
      <c r="D154" s="3905"/>
      <c r="E154" s="3905"/>
      <c r="F154" s="3905"/>
      <c r="G154" s="3905"/>
      <c r="H154" s="3905"/>
      <c r="I154" s="3905"/>
      <c r="J154" s="3905"/>
      <c r="K154" s="3905"/>
      <c r="L154" s="3906"/>
      <c r="M154" s="1118"/>
      <c r="N154" s="1118"/>
      <c r="O154" s="1118"/>
      <c r="P154" s="1118"/>
      <c r="Q154" s="1118"/>
    </row>
    <row r="155" spans="1:17">
      <c r="A155" s="1118"/>
      <c r="B155" s="842"/>
      <c r="C155" s="3908" t="s">
        <v>1176</v>
      </c>
      <c r="D155" s="3909"/>
      <c r="E155" s="3909"/>
      <c r="F155" s="3909"/>
      <c r="G155" s="3910" t="s">
        <v>1177</v>
      </c>
      <c r="H155" s="3910"/>
      <c r="I155" s="3911">
        <v>0.09</v>
      </c>
      <c r="J155" s="3912" t="s">
        <v>1178</v>
      </c>
      <c r="K155" s="3912"/>
      <c r="L155" s="3913">
        <v>0.12</v>
      </c>
      <c r="M155" s="1118"/>
      <c r="N155" s="1118"/>
      <c r="O155" s="1118"/>
      <c r="P155" s="1118"/>
      <c r="Q155" s="1118"/>
    </row>
    <row r="156" spans="1:17">
      <c r="A156" s="1118"/>
      <c r="B156" s="842"/>
      <c r="C156" s="3908"/>
      <c r="D156" s="3909"/>
      <c r="E156" s="3909"/>
      <c r="F156" s="3909"/>
      <c r="G156" s="3910"/>
      <c r="H156" s="3910"/>
      <c r="I156" s="3911"/>
      <c r="J156" s="3912"/>
      <c r="K156" s="3912"/>
      <c r="L156" s="3913"/>
      <c r="M156" s="1118"/>
      <c r="N156" s="1118"/>
      <c r="O156" s="1118"/>
      <c r="P156" s="1118"/>
      <c r="Q156" s="1118"/>
    </row>
    <row r="157" spans="1:17" ht="18">
      <c r="A157" s="1118"/>
      <c r="B157" s="842"/>
      <c r="C157" s="930"/>
      <c r="D157" s="931"/>
      <c r="E157" s="931"/>
      <c r="F157" s="931"/>
      <c r="G157" s="932"/>
      <c r="H157" s="932"/>
      <c r="I157" s="933"/>
      <c r="J157" s="934"/>
      <c r="K157" s="934"/>
      <c r="L157" s="935"/>
      <c r="M157" s="1118"/>
      <c r="N157" s="1118"/>
      <c r="O157" s="1118"/>
      <c r="P157" s="1118"/>
      <c r="Q157" s="1118"/>
    </row>
    <row r="158" spans="1:17">
      <c r="A158" s="1118"/>
      <c r="B158" s="842"/>
      <c r="C158" s="3914" t="str">
        <f>IF(E158="","produit à servir","produits entiers à couper en ")</f>
        <v xml:space="preserve">produits entiers à couper en </v>
      </c>
      <c r="D158" s="3915"/>
      <c r="E158" s="3916">
        <f>IF(K165=1,"",K165)</f>
        <v>1.5</v>
      </c>
      <c r="F158" s="3894">
        <f>LARGE(F166:F170,1)</f>
        <v>3</v>
      </c>
      <c r="G158" s="3894" t="s">
        <v>1179</v>
      </c>
      <c r="H158" s="3894" t="s">
        <v>1180</v>
      </c>
      <c r="I158" s="3894">
        <f>LARGE(G166:G170,1)</f>
        <v>2</v>
      </c>
      <c r="J158" s="3894" t="s">
        <v>1181</v>
      </c>
      <c r="K158" s="1217"/>
      <c r="L158" s="1218"/>
      <c r="M158" s="1118"/>
      <c r="N158" s="1118"/>
      <c r="O158" s="1118"/>
      <c r="P158" s="1118"/>
      <c r="Q158" s="1118"/>
    </row>
    <row r="159" spans="1:17">
      <c r="A159" s="1118"/>
      <c r="B159" s="842"/>
      <c r="C159" s="3914"/>
      <c r="D159" s="3915"/>
      <c r="E159" s="3916"/>
      <c r="F159" s="3894"/>
      <c r="G159" s="3894"/>
      <c r="H159" s="3894"/>
      <c r="I159" s="3894"/>
      <c r="J159" s="3894"/>
      <c r="K159" s="1217"/>
      <c r="L159" s="1218"/>
      <c r="M159" s="1118"/>
      <c r="N159" s="1118"/>
      <c r="O159" s="1118"/>
      <c r="P159" s="1118"/>
      <c r="Q159" s="1118"/>
    </row>
    <row r="160" spans="1:17" ht="15.75">
      <c r="A160" s="1118"/>
      <c r="B160" s="842"/>
      <c r="C160" s="1219"/>
      <c r="D160" s="1220"/>
      <c r="E160" s="1221"/>
      <c r="F160" s="1164"/>
      <c r="G160" s="1164"/>
      <c r="H160" s="1164"/>
      <c r="I160" s="1164"/>
      <c r="J160" s="1222"/>
      <c r="K160" s="1223"/>
      <c r="L160" s="1224"/>
      <c r="M160" s="1118"/>
      <c r="N160" s="1118"/>
      <c r="O160" s="1118"/>
      <c r="P160" s="1118"/>
      <c r="Q160" s="1118"/>
    </row>
    <row r="161" spans="1:17">
      <c r="A161" s="1118"/>
      <c r="B161" s="842"/>
      <c r="C161" s="3891" t="str">
        <f>IF(D161="","MOINS","Servir ")</f>
        <v xml:space="preserve">Servir </v>
      </c>
      <c r="D161" s="3896">
        <f>IF(F158-1=0,"",F158-1)</f>
        <v>2</v>
      </c>
      <c r="E161" s="3893" t="str">
        <f>IF(D161="","",IF(G161=1,"produits entiers de","produits coupés en "))</f>
        <v>produits entiers de</v>
      </c>
      <c r="F161" s="3893"/>
      <c r="G161" s="3896">
        <f>IF(D161="","",I158/D161)</f>
        <v>1</v>
      </c>
      <c r="H161" s="3894" t="str">
        <f>IF(D161="","","parts")</f>
        <v>parts</v>
      </c>
      <c r="I161" s="3893" t="str">
        <f>IF(D161="","","grammage unitaire")</f>
        <v>grammage unitaire</v>
      </c>
      <c r="J161" s="3893"/>
      <c r="K161" s="3889">
        <f>IF(D161="","",I155/G161)</f>
        <v>0.09</v>
      </c>
      <c r="L161" s="3890"/>
      <c r="M161" s="1118"/>
      <c r="N161" s="1118"/>
      <c r="O161" s="1118"/>
      <c r="P161" s="1118"/>
      <c r="Q161" s="1118"/>
    </row>
    <row r="162" spans="1:17">
      <c r="A162" s="1118"/>
      <c r="B162" s="842"/>
      <c r="C162" s="3891"/>
      <c r="D162" s="3896"/>
      <c r="E162" s="3893"/>
      <c r="F162" s="3893"/>
      <c r="G162" s="3896"/>
      <c r="H162" s="3894"/>
      <c r="I162" s="3893"/>
      <c r="J162" s="3893"/>
      <c r="K162" s="3889"/>
      <c r="L162" s="3890"/>
      <c r="M162" s="1118"/>
      <c r="N162" s="1118"/>
      <c r="O162" s="1118"/>
      <c r="P162" s="1118"/>
      <c r="Q162" s="1118"/>
    </row>
    <row r="163" spans="1:17">
      <c r="A163" s="1118"/>
      <c r="B163" s="842"/>
      <c r="C163" s="3891" t="str">
        <f>IF(D161="","","plus")</f>
        <v>plus</v>
      </c>
      <c r="D163" s="3892">
        <f>IF(D161="","",F158-D161)</f>
        <v>1</v>
      </c>
      <c r="E163" s="3893" t="str">
        <f>IF(D163="","","produit coupé en ")</f>
        <v xml:space="preserve">produit coupé en </v>
      </c>
      <c r="F163" s="3893"/>
      <c r="G163" s="3892">
        <f>IF(E163="","",I158)</f>
        <v>2</v>
      </c>
      <c r="H163" s="3894" t="str">
        <f>IF(E163="","","parts")</f>
        <v>parts</v>
      </c>
      <c r="I163" s="1225"/>
      <c r="J163" s="3895" t="str">
        <f>IF(D163="","moins"," de")</f>
        <v xml:space="preserve"> de</v>
      </c>
      <c r="K163" s="3889">
        <f>IF(E163="",I155-L155,I155/G163)</f>
        <v>4.4999999999999998E-2</v>
      </c>
      <c r="L163" s="3890"/>
      <c r="M163" s="1118"/>
      <c r="N163" s="1118"/>
      <c r="O163" s="1118"/>
      <c r="P163" s="1118"/>
      <c r="Q163" s="1118"/>
    </row>
    <row r="164" spans="1:17">
      <c r="A164" s="1118"/>
      <c r="B164" s="842"/>
      <c r="C164" s="3891"/>
      <c r="D164" s="3892"/>
      <c r="E164" s="3893"/>
      <c r="F164" s="3893"/>
      <c r="G164" s="3892"/>
      <c r="H164" s="3894"/>
      <c r="I164" s="1225"/>
      <c r="J164" s="3895"/>
      <c r="K164" s="3889"/>
      <c r="L164" s="3890"/>
      <c r="M164" s="1118"/>
      <c r="N164" s="1118"/>
      <c r="O164" s="1118"/>
      <c r="P164" s="1118"/>
      <c r="Q164" s="1118"/>
    </row>
    <row r="165" spans="1:17" ht="22.5">
      <c r="A165" s="1118"/>
      <c r="B165" s="842"/>
      <c r="C165" s="936" t="s">
        <v>1182</v>
      </c>
      <c r="D165" s="937" t="s">
        <v>1183</v>
      </c>
      <c r="E165" s="937" t="s">
        <v>1184</v>
      </c>
      <c r="F165" s="938" t="s">
        <v>1185</v>
      </c>
      <c r="G165" s="938"/>
      <c r="H165" s="1226" t="s">
        <v>1186</v>
      </c>
      <c r="I165" s="1227" t="s">
        <v>1180</v>
      </c>
      <c r="J165" s="1227"/>
      <c r="K165" s="1228">
        <f>LARGE(L166:L170,1)</f>
        <v>1.5</v>
      </c>
      <c r="L165" s="939">
        <f>SMALL(E166:E170,COUNTIF(E166:E170,0)+1)</f>
        <v>3.0000000000000027E-2</v>
      </c>
      <c r="M165" s="1118"/>
      <c r="N165" s="1118"/>
      <c r="O165" s="1118"/>
      <c r="P165" s="1118"/>
      <c r="Q165" s="1118"/>
    </row>
    <row r="166" spans="1:17">
      <c r="A166" s="1118"/>
      <c r="B166" s="842"/>
      <c r="C166" s="940">
        <f>L155*I166</f>
        <v>0</v>
      </c>
      <c r="D166" s="941">
        <f>I155*H166</f>
        <v>0.09</v>
      </c>
      <c r="E166" s="941">
        <f>D166-C166</f>
        <v>0.09</v>
      </c>
      <c r="F166" s="942">
        <f>IF(E166=L165,H166,0)</f>
        <v>0</v>
      </c>
      <c r="G166" s="942">
        <f>IF(F166&gt;0,I166,0)</f>
        <v>0</v>
      </c>
      <c r="H166" s="1228">
        <v>1</v>
      </c>
      <c r="I166" s="943">
        <f>INT(J166)</f>
        <v>0</v>
      </c>
      <c r="J166" s="943">
        <f>D166/L155</f>
        <v>0.75</v>
      </c>
      <c r="K166" s="1228">
        <f>IF(F166=0,0,F166/G166)</f>
        <v>0</v>
      </c>
      <c r="L166" s="1229">
        <f>ROUNDDOWN(K166,1)</f>
        <v>0</v>
      </c>
      <c r="M166" s="1118"/>
      <c r="N166" s="1118"/>
      <c r="O166" s="1118"/>
      <c r="P166" s="1118"/>
      <c r="Q166" s="1118"/>
    </row>
    <row r="167" spans="1:17">
      <c r="A167" s="1118"/>
      <c r="B167" s="842"/>
      <c r="C167" s="940">
        <f>L155*I167</f>
        <v>0.12</v>
      </c>
      <c r="D167" s="941">
        <f>I155*H167</f>
        <v>0.18</v>
      </c>
      <c r="E167" s="941">
        <f>D167-C167</f>
        <v>0.06</v>
      </c>
      <c r="F167" s="942">
        <f>IF(E167=L165,H167,0)</f>
        <v>0</v>
      </c>
      <c r="G167" s="942">
        <f>IF(F167&gt;0,I167,0)</f>
        <v>0</v>
      </c>
      <c r="H167" s="1228">
        <v>2</v>
      </c>
      <c r="I167" s="943">
        <f>INT(J167)</f>
        <v>1</v>
      </c>
      <c r="J167" s="943">
        <f>D167/L155</f>
        <v>1.5</v>
      </c>
      <c r="K167" s="1228">
        <f>IF(F167=0,0,F167/G167)</f>
        <v>0</v>
      </c>
      <c r="L167" s="1229">
        <f>ROUNDDOWN(K167,1)</f>
        <v>0</v>
      </c>
      <c r="M167" s="1118"/>
      <c r="N167" s="1118"/>
      <c r="O167" s="1118"/>
      <c r="P167" s="1118"/>
      <c r="Q167" s="1118"/>
    </row>
    <row r="168" spans="1:17">
      <c r="A168" s="1118"/>
      <c r="B168" s="842"/>
      <c r="C168" s="940">
        <f>L155*I168</f>
        <v>0.24</v>
      </c>
      <c r="D168" s="941">
        <f>I155*H168</f>
        <v>0.27</v>
      </c>
      <c r="E168" s="941">
        <f>D168-C168</f>
        <v>3.0000000000000027E-2</v>
      </c>
      <c r="F168" s="942">
        <f>IF(E168=L165,H168,0)</f>
        <v>3</v>
      </c>
      <c r="G168" s="942">
        <f>IF(F168&gt;0,I168,0)</f>
        <v>2</v>
      </c>
      <c r="H168" s="1228">
        <v>3</v>
      </c>
      <c r="I168" s="943">
        <f>INT(J168)</f>
        <v>2</v>
      </c>
      <c r="J168" s="943">
        <f>D168/L155</f>
        <v>2.2500000000000004</v>
      </c>
      <c r="K168" s="1228">
        <f>IF(F168=0,0,F168/G168)</f>
        <v>1.5</v>
      </c>
      <c r="L168" s="1229">
        <f>ROUNDDOWN(K168,1)</f>
        <v>1.5</v>
      </c>
      <c r="M168" s="1118"/>
      <c r="N168" s="1118"/>
      <c r="O168" s="1118"/>
      <c r="P168" s="1118"/>
      <c r="Q168" s="1118"/>
    </row>
    <row r="169" spans="1:17">
      <c r="A169" s="1118"/>
      <c r="B169" s="842"/>
      <c r="C169" s="940">
        <f>L155*I169</f>
        <v>0.36</v>
      </c>
      <c r="D169" s="941">
        <f>I155*H169</f>
        <v>0.36</v>
      </c>
      <c r="E169" s="941">
        <f>D169-C169</f>
        <v>0</v>
      </c>
      <c r="F169" s="942">
        <f>IF(E169=L165,H169,0)</f>
        <v>0</v>
      </c>
      <c r="G169" s="942">
        <f>IF(F169&gt;0,I169,0)</f>
        <v>0</v>
      </c>
      <c r="H169" s="1228">
        <v>4</v>
      </c>
      <c r="I169" s="943">
        <f>INT(J169)</f>
        <v>3</v>
      </c>
      <c r="J169" s="943">
        <f>D169/L155</f>
        <v>3</v>
      </c>
      <c r="K169" s="1228">
        <f>IF(F169=0,0,F169/G169)</f>
        <v>0</v>
      </c>
      <c r="L169" s="1229">
        <f>ROUNDDOWN(K169,1)</f>
        <v>0</v>
      </c>
      <c r="M169" s="1118"/>
      <c r="N169" s="1118"/>
      <c r="O169" s="1118"/>
      <c r="P169" s="1118"/>
      <c r="Q169" s="1118"/>
    </row>
    <row r="170" spans="1:17" ht="15.75" thickBot="1">
      <c r="A170" s="1118"/>
      <c r="B170" s="842"/>
      <c r="C170" s="944">
        <f>L155*I170</f>
        <v>0.36</v>
      </c>
      <c r="D170" s="945">
        <f>I155*H170</f>
        <v>0.44999999999999996</v>
      </c>
      <c r="E170" s="945">
        <f>D170-C170</f>
        <v>8.9999999999999969E-2</v>
      </c>
      <c r="F170" s="946">
        <f>IF(E170=L165,H170,0)</f>
        <v>0</v>
      </c>
      <c r="G170" s="946">
        <f>IF(F170&gt;0,I170,0)</f>
        <v>0</v>
      </c>
      <c r="H170" s="1230">
        <v>5</v>
      </c>
      <c r="I170" s="947">
        <f>INT(J170)</f>
        <v>3</v>
      </c>
      <c r="J170" s="947">
        <f>D170/L155</f>
        <v>3.7499999999999996</v>
      </c>
      <c r="K170" s="1230">
        <f>IF(F170=0,0,F170/G170)</f>
        <v>0</v>
      </c>
      <c r="L170" s="1231">
        <f>ROUNDDOWN(K170,1)</f>
        <v>0</v>
      </c>
      <c r="M170" s="1118"/>
      <c r="N170" s="1118"/>
      <c r="O170" s="1118"/>
      <c r="P170" s="1118"/>
      <c r="Q170" s="1118"/>
    </row>
    <row r="171" spans="1:17">
      <c r="A171" s="1118"/>
      <c r="B171" s="842"/>
      <c r="C171" s="842"/>
      <c r="D171" s="842"/>
      <c r="E171" s="842"/>
      <c r="F171" s="842"/>
      <c r="G171" s="842"/>
      <c r="H171" s="842"/>
      <c r="I171" s="842"/>
      <c r="J171" s="842"/>
      <c r="K171" s="842"/>
      <c r="L171" s="842"/>
      <c r="M171" s="1118"/>
      <c r="N171" s="1118"/>
      <c r="O171" s="1118"/>
      <c r="P171" s="1118"/>
      <c r="Q171" s="1118"/>
    </row>
    <row r="172" spans="1:17">
      <c r="A172" s="1118"/>
      <c r="B172" s="842"/>
      <c r="C172" s="842"/>
      <c r="D172" s="842"/>
      <c r="E172" s="842"/>
      <c r="F172" s="842"/>
      <c r="G172" s="842"/>
      <c r="H172" s="842"/>
      <c r="I172" s="842"/>
      <c r="J172" s="842"/>
      <c r="K172" s="842"/>
      <c r="L172" s="842"/>
      <c r="M172" s="1118"/>
      <c r="N172" s="1118"/>
      <c r="O172" s="1118"/>
      <c r="P172" s="1118"/>
      <c r="Q172" s="1118"/>
    </row>
    <row r="173" spans="1:17" ht="18">
      <c r="A173" s="1118"/>
      <c r="B173" s="842"/>
      <c r="C173" s="3878" t="s">
        <v>1187</v>
      </c>
      <c r="D173" s="3879"/>
      <c r="E173" s="3879"/>
      <c r="F173" s="3879"/>
      <c r="G173" s="3879"/>
      <c r="H173" s="3879"/>
      <c r="I173" s="3879"/>
      <c r="J173" s="3879"/>
      <c r="K173" s="3879"/>
      <c r="L173" s="3879"/>
      <c r="M173" s="3880"/>
      <c r="N173" s="1118"/>
      <c r="O173" s="1118"/>
      <c r="P173" s="1118"/>
      <c r="Q173" s="1118"/>
    </row>
    <row r="174" spans="1:17" ht="15.75">
      <c r="A174" s="1118"/>
      <c r="B174" s="842"/>
      <c r="C174" s="3881" t="s">
        <v>1188</v>
      </c>
      <c r="D174" s="3882"/>
      <c r="E174" s="3882"/>
      <c r="F174" s="3882"/>
      <c r="G174" s="3882"/>
      <c r="H174" s="3882"/>
      <c r="I174" s="3882"/>
      <c r="J174" s="3882"/>
      <c r="K174" s="3882"/>
      <c r="L174" s="3882"/>
      <c r="M174" s="3883"/>
      <c r="N174" s="1118"/>
      <c r="O174" s="1118"/>
      <c r="P174" s="1118"/>
      <c r="Q174" s="1118"/>
    </row>
    <row r="175" spans="1:17" ht="15.75">
      <c r="A175" s="1118"/>
      <c r="B175" s="842"/>
      <c r="C175" s="1084"/>
      <c r="D175" s="948"/>
      <c r="E175" s="3884" t="s">
        <v>1189</v>
      </c>
      <c r="F175" s="3884"/>
      <c r="G175" s="3884"/>
      <c r="H175" s="3884"/>
      <c r="I175" s="3884"/>
      <c r="J175" s="3884"/>
      <c r="K175" s="3884"/>
      <c r="L175" s="3884"/>
      <c r="M175" s="3885"/>
      <c r="N175" s="1118"/>
      <c r="O175" s="1118"/>
      <c r="P175" s="1118"/>
      <c r="Q175" s="1118"/>
    </row>
    <row r="176" spans="1:17">
      <c r="A176" s="1118"/>
      <c r="B176" s="842"/>
      <c r="C176" s="3886" t="s">
        <v>1190</v>
      </c>
      <c r="D176" s="3887"/>
      <c r="E176" s="3887"/>
      <c r="F176" s="3887"/>
      <c r="G176" s="3887"/>
      <c r="H176" s="3887"/>
      <c r="I176" s="3887"/>
      <c r="J176" s="3887"/>
      <c r="K176" s="3887"/>
      <c r="L176" s="3887"/>
      <c r="M176" s="3888"/>
      <c r="N176" s="1118"/>
      <c r="O176" s="1118"/>
      <c r="P176" s="1118"/>
      <c r="Q176" s="1118"/>
    </row>
    <row r="177" spans="1:17">
      <c r="A177" s="1118"/>
      <c r="B177" s="842"/>
      <c r="C177" s="3868" t="s">
        <v>1191</v>
      </c>
      <c r="D177" s="3869"/>
      <c r="E177" s="3870" t="s">
        <v>1192</v>
      </c>
      <c r="F177" s="3870"/>
      <c r="G177" s="1167"/>
      <c r="H177" s="899"/>
      <c r="I177" s="899"/>
      <c r="J177" s="1167"/>
      <c r="K177" s="949"/>
      <c r="L177" s="1167"/>
      <c r="M177" s="1175"/>
      <c r="N177" s="1118"/>
      <c r="O177" s="1118"/>
      <c r="P177" s="1118"/>
      <c r="Q177" s="1118"/>
    </row>
    <row r="178" spans="1:17">
      <c r="A178" s="1118"/>
      <c r="B178" s="842"/>
      <c r="C178" s="3868"/>
      <c r="D178" s="3869"/>
      <c r="E178" s="3870"/>
      <c r="F178" s="3870"/>
      <c r="G178" s="1167"/>
      <c r="H178" s="899"/>
      <c r="I178" s="899"/>
      <c r="J178" s="1167"/>
      <c r="K178" s="949"/>
      <c r="L178" s="1167"/>
      <c r="M178" s="1175"/>
      <c r="N178" s="1118"/>
      <c r="O178" s="1118"/>
      <c r="P178" s="1118"/>
      <c r="Q178" s="1118"/>
    </row>
    <row r="179" spans="1:17">
      <c r="A179" s="1118"/>
      <c r="B179" s="842"/>
      <c r="C179" s="3854">
        <v>10</v>
      </c>
      <c r="D179" s="3855"/>
      <c r="E179" s="3855">
        <v>0.1</v>
      </c>
      <c r="F179" s="3855"/>
      <c r="G179" s="1167"/>
      <c r="H179" s="899"/>
      <c r="I179" s="899"/>
      <c r="J179" s="1167"/>
      <c r="K179" s="1067" t="s">
        <v>1193</v>
      </c>
      <c r="L179" s="950">
        <f>C179/E179</f>
        <v>100</v>
      </c>
      <c r="M179" s="1175"/>
      <c r="N179" s="1118"/>
      <c r="O179" s="1118"/>
      <c r="P179" s="1118"/>
      <c r="Q179" s="1118"/>
    </row>
    <row r="180" spans="1:17">
      <c r="A180" s="1118"/>
      <c r="B180" s="842"/>
      <c r="C180" s="3854">
        <v>1</v>
      </c>
      <c r="D180" s="3855"/>
      <c r="E180" s="3855">
        <v>7.0000000000000007E-2</v>
      </c>
      <c r="F180" s="3855"/>
      <c r="G180" s="1167"/>
      <c r="H180" s="899"/>
      <c r="I180" s="899"/>
      <c r="J180" s="1167"/>
      <c r="K180" s="1067" t="s">
        <v>1193</v>
      </c>
      <c r="L180" s="950">
        <f>C180/E180</f>
        <v>14.285714285714285</v>
      </c>
      <c r="M180" s="1175"/>
      <c r="N180" s="1118"/>
      <c r="O180" s="1118"/>
      <c r="P180" s="1118"/>
      <c r="Q180" s="1118"/>
    </row>
    <row r="181" spans="1:17">
      <c r="A181" s="1118"/>
      <c r="B181" s="842"/>
      <c r="C181" s="1085"/>
      <c r="D181" s="951"/>
      <c r="E181" s="952"/>
      <c r="F181" s="951"/>
      <c r="G181" s="1167"/>
      <c r="H181" s="899"/>
      <c r="I181" s="899"/>
      <c r="J181" s="1167"/>
      <c r="K181" s="1167"/>
      <c r="L181" s="1167"/>
      <c r="M181" s="1175"/>
      <c r="N181" s="1118"/>
      <c r="O181" s="1118"/>
      <c r="P181" s="1118"/>
      <c r="Q181" s="1118"/>
    </row>
    <row r="182" spans="1:17" ht="15.75">
      <c r="A182" s="1118"/>
      <c r="B182" s="842"/>
      <c r="C182" s="3873" t="s">
        <v>1188</v>
      </c>
      <c r="D182" s="3874"/>
      <c r="E182" s="3874"/>
      <c r="F182" s="3874"/>
      <c r="G182" s="3874"/>
      <c r="H182" s="3874"/>
      <c r="I182" s="3874"/>
      <c r="J182" s="3874"/>
      <c r="K182" s="3874"/>
      <c r="L182" s="3874"/>
      <c r="M182" s="3875"/>
      <c r="N182" s="1118"/>
      <c r="O182" s="1118"/>
      <c r="P182" s="1118"/>
      <c r="Q182" s="1118"/>
    </row>
    <row r="183" spans="1:17" ht="15.75">
      <c r="A183" s="1118"/>
      <c r="B183" s="842"/>
      <c r="C183" s="1086"/>
      <c r="D183" s="953"/>
      <c r="E183" s="3876" t="s">
        <v>1194</v>
      </c>
      <c r="F183" s="3876"/>
      <c r="G183" s="3876"/>
      <c r="H183" s="3876"/>
      <c r="I183" s="3876"/>
      <c r="J183" s="3876"/>
      <c r="K183" s="3876"/>
      <c r="L183" s="3876"/>
      <c r="M183" s="3877"/>
      <c r="N183" s="1118"/>
      <c r="O183" s="1118"/>
      <c r="P183" s="1118"/>
      <c r="Q183" s="1118"/>
    </row>
    <row r="184" spans="1:17">
      <c r="A184" s="1118"/>
      <c r="B184" s="842"/>
      <c r="C184" s="3868" t="s">
        <v>1191</v>
      </c>
      <c r="D184" s="3869"/>
      <c r="E184" s="3870" t="s">
        <v>1195</v>
      </c>
      <c r="F184" s="3870"/>
      <c r="G184" s="3871" t="s">
        <v>1196</v>
      </c>
      <c r="H184" s="3871"/>
      <c r="I184" s="3871"/>
      <c r="J184" s="954"/>
      <c r="K184" s="954"/>
      <c r="L184" s="954"/>
      <c r="M184" s="3872" t="s">
        <v>1197</v>
      </c>
      <c r="N184" s="1118"/>
      <c r="O184" s="1118"/>
      <c r="P184" s="1118"/>
      <c r="Q184" s="1118"/>
    </row>
    <row r="185" spans="1:17">
      <c r="A185" s="1118"/>
      <c r="B185" s="842"/>
      <c r="C185" s="3868"/>
      <c r="D185" s="3869"/>
      <c r="E185" s="3870"/>
      <c r="F185" s="3870"/>
      <c r="G185" s="3871"/>
      <c r="H185" s="3871"/>
      <c r="I185" s="3871"/>
      <c r="J185" s="954"/>
      <c r="K185" s="954"/>
      <c r="L185" s="954"/>
      <c r="M185" s="3872"/>
      <c r="N185" s="1118"/>
      <c r="O185" s="1118"/>
      <c r="P185" s="1118"/>
      <c r="Q185" s="1118"/>
    </row>
    <row r="186" spans="1:17">
      <c r="A186" s="1118"/>
      <c r="B186" s="842"/>
      <c r="C186" s="3854">
        <v>0.9</v>
      </c>
      <c r="D186" s="3855"/>
      <c r="E186" s="3856">
        <v>7</v>
      </c>
      <c r="F186" s="3856"/>
      <c r="G186" s="3857" t="s">
        <v>1198</v>
      </c>
      <c r="H186" s="3857"/>
      <c r="I186" s="3857"/>
      <c r="J186" s="955">
        <f>C186</f>
        <v>0.9</v>
      </c>
      <c r="K186" s="1198" t="s">
        <v>1180</v>
      </c>
      <c r="L186" s="1232">
        <f>E186</f>
        <v>7</v>
      </c>
      <c r="M186" s="1087">
        <f>C186/E186</f>
        <v>0.12857142857142859</v>
      </c>
      <c r="N186" s="1118"/>
      <c r="O186" s="1118"/>
      <c r="P186" s="1118"/>
      <c r="Q186" s="1118"/>
    </row>
    <row r="187" spans="1:17">
      <c r="A187" s="1118"/>
      <c r="B187" s="842"/>
      <c r="C187" s="3854">
        <v>3.5</v>
      </c>
      <c r="D187" s="3855"/>
      <c r="E187" s="3856">
        <v>20</v>
      </c>
      <c r="F187" s="3856"/>
      <c r="G187" s="3857" t="s">
        <v>1199</v>
      </c>
      <c r="H187" s="3857"/>
      <c r="I187" s="3857"/>
      <c r="J187" s="955">
        <f>C187</f>
        <v>3.5</v>
      </c>
      <c r="K187" s="1198" t="s">
        <v>1180</v>
      </c>
      <c r="L187" s="1232">
        <f>E187</f>
        <v>20</v>
      </c>
      <c r="M187" s="1087">
        <f>C187/E187</f>
        <v>0.17499999999999999</v>
      </c>
      <c r="N187" s="1118"/>
      <c r="O187" s="1118"/>
      <c r="P187" s="1118"/>
      <c r="Q187" s="1118"/>
    </row>
    <row r="188" spans="1:17">
      <c r="A188" s="1118"/>
      <c r="B188" s="842"/>
      <c r="C188" s="1233"/>
      <c r="D188" s="956"/>
      <c r="E188" s="1234"/>
      <c r="F188" s="956"/>
      <c r="G188" s="1234"/>
      <c r="H188" s="956"/>
      <c r="I188" s="956"/>
      <c r="J188" s="1234"/>
      <c r="K188" s="1234"/>
      <c r="L188" s="1234"/>
      <c r="M188" s="1235"/>
      <c r="N188" s="1118"/>
      <c r="O188" s="1118"/>
      <c r="P188" s="1118"/>
      <c r="Q188" s="1118"/>
    </row>
    <row r="189" spans="1:17">
      <c r="A189" s="1118"/>
      <c r="B189" s="842"/>
      <c r="C189" s="1150"/>
      <c r="D189" s="1150"/>
      <c r="E189" s="1150"/>
      <c r="F189" s="1150"/>
      <c r="G189" s="1150"/>
      <c r="H189" s="1150"/>
      <c r="I189" s="1150"/>
      <c r="J189" s="1150"/>
      <c r="K189" s="1150"/>
      <c r="L189" s="842"/>
      <c r="M189" s="1118"/>
      <c r="N189" s="1118"/>
      <c r="O189" s="1118"/>
      <c r="P189" s="1118"/>
      <c r="Q189" s="1118"/>
    </row>
    <row r="190" spans="1:17" ht="15.75" thickBot="1">
      <c r="A190" s="1118"/>
      <c r="B190" s="842"/>
      <c r="C190" s="1150"/>
      <c r="D190" s="1150"/>
      <c r="E190" s="1150"/>
      <c r="F190" s="1150"/>
      <c r="G190" s="1150"/>
      <c r="H190" s="1150"/>
      <c r="I190" s="1150"/>
      <c r="J190" s="1150"/>
      <c r="K190" s="1150"/>
      <c r="L190" s="842"/>
      <c r="M190" s="1118"/>
      <c r="N190" s="1118"/>
      <c r="O190" s="1118"/>
      <c r="P190" s="1118"/>
      <c r="Q190" s="1118"/>
    </row>
    <row r="191" spans="1:17">
      <c r="A191" s="1118"/>
      <c r="B191" s="842"/>
      <c r="C191" s="3858" t="s">
        <v>1200</v>
      </c>
      <c r="D191" s="3859"/>
      <c r="E191" s="3862" t="s">
        <v>1201</v>
      </c>
      <c r="F191" s="3862"/>
      <c r="G191" s="3864" t="s">
        <v>1202</v>
      </c>
      <c r="H191" s="3866" t="s">
        <v>1190</v>
      </c>
      <c r="I191" s="3866"/>
      <c r="J191" s="3866"/>
      <c r="K191" s="3866"/>
      <c r="L191" s="3866"/>
      <c r="M191" s="3867"/>
      <c r="N191" s="1118"/>
      <c r="O191" s="1118"/>
      <c r="P191" s="1118"/>
      <c r="Q191" s="1118"/>
    </row>
    <row r="192" spans="1:17">
      <c r="A192" s="1118"/>
      <c r="B192" s="842"/>
      <c r="C192" s="3860"/>
      <c r="D192" s="3861"/>
      <c r="E192" s="3863"/>
      <c r="F192" s="3863"/>
      <c r="G192" s="3865"/>
      <c r="H192" s="957"/>
      <c r="I192" s="957"/>
      <c r="J192" s="957"/>
      <c r="K192" s="957"/>
      <c r="L192" s="957"/>
      <c r="M192" s="958"/>
      <c r="N192" s="1118"/>
      <c r="O192" s="1118"/>
      <c r="P192" s="1118"/>
      <c r="Q192" s="1118"/>
    </row>
    <row r="193" spans="1:17">
      <c r="A193" s="1118"/>
      <c r="B193" s="842"/>
      <c r="C193" s="3845">
        <v>32</v>
      </c>
      <c r="D193" s="3846"/>
      <c r="E193" s="3847">
        <v>1.45</v>
      </c>
      <c r="F193" s="3847"/>
      <c r="G193" s="3848">
        <f>C193/E193</f>
        <v>22.068965517241381</v>
      </c>
      <c r="H193" s="3849" t="s">
        <v>1203</v>
      </c>
      <c r="I193" s="3849"/>
      <c r="J193" s="3849"/>
      <c r="K193" s="3849"/>
      <c r="L193" s="3849"/>
      <c r="M193" s="3850"/>
      <c r="N193" s="1118"/>
      <c r="O193" s="1118"/>
      <c r="P193" s="1118"/>
      <c r="Q193" s="1118"/>
    </row>
    <row r="194" spans="1:17">
      <c r="A194" s="1118"/>
      <c r="B194" s="842"/>
      <c r="C194" s="3845"/>
      <c r="D194" s="3846"/>
      <c r="E194" s="3847"/>
      <c r="F194" s="3847"/>
      <c r="G194" s="3848"/>
      <c r="H194" s="3849"/>
      <c r="I194" s="3849"/>
      <c r="J194" s="3849"/>
      <c r="K194" s="3849"/>
      <c r="L194" s="3849"/>
      <c r="M194" s="3850"/>
      <c r="N194" s="1118"/>
      <c r="O194" s="1118"/>
      <c r="P194" s="1118"/>
      <c r="Q194" s="1118"/>
    </row>
    <row r="195" spans="1:17" ht="15.75">
      <c r="A195" s="1118"/>
      <c r="B195" s="842"/>
      <c r="C195" s="3851" t="s">
        <v>1204</v>
      </c>
      <c r="D195" s="3852"/>
      <c r="E195" s="3852"/>
      <c r="F195" s="3852"/>
      <c r="G195" s="3852"/>
      <c r="H195" s="3852"/>
      <c r="I195" s="3852"/>
      <c r="J195" s="3852"/>
      <c r="K195" s="3852"/>
      <c r="L195" s="3852"/>
      <c r="M195" s="3853"/>
      <c r="N195" s="1118"/>
      <c r="O195" s="1118"/>
      <c r="P195" s="1118"/>
      <c r="Q195" s="1118"/>
    </row>
    <row r="196" spans="1:17" ht="15.75">
      <c r="A196" s="1118"/>
      <c r="B196" s="842"/>
      <c r="C196" s="3832">
        <v>32</v>
      </c>
      <c r="D196" s="3833"/>
      <c r="E196" s="3834">
        <v>1.2</v>
      </c>
      <c r="F196" s="3834"/>
      <c r="G196" s="1065">
        <f t="shared" ref="G196:G207" si="4">C196/E196</f>
        <v>26.666666666666668</v>
      </c>
      <c r="H196" s="1066" t="s">
        <v>1205</v>
      </c>
      <c r="I196" s="1236"/>
      <c r="J196" s="1236"/>
      <c r="K196" s="1236"/>
      <c r="L196" s="1237"/>
      <c r="M196" s="1238"/>
      <c r="N196" s="1118"/>
      <c r="O196" s="1118"/>
      <c r="P196" s="1118"/>
      <c r="Q196" s="1118"/>
    </row>
    <row r="197" spans="1:17" ht="15.75">
      <c r="A197" s="1118"/>
      <c r="B197" s="842"/>
      <c r="C197" s="3832">
        <v>12</v>
      </c>
      <c r="D197" s="3833"/>
      <c r="E197" s="3834">
        <v>1</v>
      </c>
      <c r="F197" s="3834"/>
      <c r="G197" s="1065">
        <f t="shared" si="4"/>
        <v>12</v>
      </c>
      <c r="H197" s="1066" t="s">
        <v>1206</v>
      </c>
      <c r="I197" s="1236"/>
      <c r="J197" s="1236"/>
      <c r="K197" s="1236"/>
      <c r="L197" s="1237"/>
      <c r="M197" s="1238"/>
      <c r="N197" s="1118"/>
      <c r="O197" s="1118"/>
      <c r="P197" s="1118"/>
      <c r="Q197" s="1118"/>
    </row>
    <row r="198" spans="1:17" ht="15.75">
      <c r="A198" s="1118"/>
      <c r="B198" s="842"/>
      <c r="C198" s="3832">
        <v>32</v>
      </c>
      <c r="D198" s="3833"/>
      <c r="E198" s="3834">
        <v>2</v>
      </c>
      <c r="F198" s="3834"/>
      <c r="G198" s="1065">
        <f t="shared" si="4"/>
        <v>16</v>
      </c>
      <c r="H198" s="1066" t="s">
        <v>1207</v>
      </c>
      <c r="I198" s="1236"/>
      <c r="J198" s="1236"/>
      <c r="K198" s="1236"/>
      <c r="L198" s="1237"/>
      <c r="M198" s="1238"/>
      <c r="N198" s="1118"/>
      <c r="O198" s="1118"/>
      <c r="P198" s="1118"/>
      <c r="Q198" s="1118"/>
    </row>
    <row r="199" spans="1:17" ht="15.75">
      <c r="A199" s="1118"/>
      <c r="B199" s="842"/>
      <c r="C199" s="3832">
        <v>32</v>
      </c>
      <c r="D199" s="3833"/>
      <c r="E199" s="3834">
        <v>1.2</v>
      </c>
      <c r="F199" s="3834"/>
      <c r="G199" s="1065">
        <f t="shared" si="4"/>
        <v>26.666666666666668</v>
      </c>
      <c r="H199" s="1066" t="s">
        <v>1207</v>
      </c>
      <c r="I199" s="1236"/>
      <c r="J199" s="1236"/>
      <c r="K199" s="1236"/>
      <c r="L199" s="1237"/>
      <c r="M199" s="1238"/>
      <c r="N199" s="1118"/>
      <c r="O199" s="1118"/>
      <c r="P199" s="1118"/>
      <c r="Q199" s="1118"/>
    </row>
    <row r="200" spans="1:17" ht="15.75">
      <c r="A200" s="1118"/>
      <c r="B200" s="842"/>
      <c r="C200" s="3832">
        <v>33</v>
      </c>
      <c r="D200" s="3833"/>
      <c r="E200" s="3834">
        <v>1.3</v>
      </c>
      <c r="F200" s="3834"/>
      <c r="G200" s="1065">
        <f t="shared" si="4"/>
        <v>25.384615384615383</v>
      </c>
      <c r="H200" s="1066" t="s">
        <v>1208</v>
      </c>
      <c r="I200" s="1236"/>
      <c r="J200" s="1236"/>
      <c r="K200" s="1236"/>
      <c r="L200" s="1237"/>
      <c r="M200" s="1238"/>
      <c r="N200" s="1118"/>
      <c r="O200" s="1118"/>
      <c r="P200" s="1118"/>
      <c r="Q200" s="1118"/>
    </row>
    <row r="201" spans="1:17" ht="15.75">
      <c r="A201" s="1118"/>
      <c r="B201" s="842"/>
      <c r="C201" s="3832">
        <v>33</v>
      </c>
      <c r="D201" s="3833"/>
      <c r="E201" s="3834">
        <v>1.5</v>
      </c>
      <c r="F201" s="3834"/>
      <c r="G201" s="1065">
        <f t="shared" si="4"/>
        <v>22</v>
      </c>
      <c r="H201" s="1066" t="s">
        <v>1209</v>
      </c>
      <c r="I201" s="1236"/>
      <c r="J201" s="1236"/>
      <c r="K201" s="1236"/>
      <c r="L201" s="1237"/>
      <c r="M201" s="1238"/>
      <c r="N201" s="1118"/>
      <c r="O201" s="1118"/>
      <c r="P201" s="1118"/>
      <c r="Q201" s="1118"/>
    </row>
    <row r="202" spans="1:17" ht="15.75">
      <c r="A202" s="1118"/>
      <c r="B202" s="842"/>
      <c r="C202" s="3832">
        <v>30</v>
      </c>
      <c r="D202" s="3833"/>
      <c r="E202" s="3834">
        <v>1.2</v>
      </c>
      <c r="F202" s="3834"/>
      <c r="G202" s="1065">
        <f t="shared" si="4"/>
        <v>25</v>
      </c>
      <c r="H202" s="1066" t="s">
        <v>1210</v>
      </c>
      <c r="I202" s="1236"/>
      <c r="J202" s="1236"/>
      <c r="K202" s="1236"/>
      <c r="L202" s="1237"/>
      <c r="M202" s="1238"/>
      <c r="N202" s="1118"/>
      <c r="O202" s="1118"/>
      <c r="P202" s="1118"/>
      <c r="Q202" s="1118"/>
    </row>
    <row r="203" spans="1:17" ht="15.75">
      <c r="A203" s="1118"/>
      <c r="B203" s="842"/>
      <c r="C203" s="3832">
        <v>33</v>
      </c>
      <c r="D203" s="3833"/>
      <c r="E203" s="3834">
        <v>1.6</v>
      </c>
      <c r="F203" s="3834"/>
      <c r="G203" s="1065">
        <f t="shared" si="4"/>
        <v>20.625</v>
      </c>
      <c r="H203" s="1066" t="s">
        <v>1211</v>
      </c>
      <c r="I203" s="1236"/>
      <c r="J203" s="1236"/>
      <c r="K203" s="1236"/>
      <c r="L203" s="1237"/>
      <c r="M203" s="1238"/>
      <c r="N203" s="1118"/>
      <c r="O203" s="1118"/>
      <c r="P203" s="1118"/>
      <c r="Q203" s="1118"/>
    </row>
    <row r="204" spans="1:17" ht="15.75">
      <c r="A204" s="1118"/>
      <c r="B204" s="842"/>
      <c r="C204" s="3832">
        <v>33</v>
      </c>
      <c r="D204" s="3833"/>
      <c r="E204" s="3834">
        <v>2</v>
      </c>
      <c r="F204" s="3834"/>
      <c r="G204" s="1065">
        <f t="shared" si="4"/>
        <v>16.5</v>
      </c>
      <c r="H204" s="1066" t="s">
        <v>1212</v>
      </c>
      <c r="I204" s="1236"/>
      <c r="J204" s="1236"/>
      <c r="K204" s="1236"/>
      <c r="L204" s="1237"/>
      <c r="M204" s="1238"/>
      <c r="N204" s="1118"/>
      <c r="O204" s="1118"/>
      <c r="P204" s="1118"/>
      <c r="Q204" s="1118"/>
    </row>
    <row r="205" spans="1:17" ht="15.75">
      <c r="A205" s="1118"/>
      <c r="B205" s="842"/>
      <c r="C205" s="3832">
        <v>48</v>
      </c>
      <c r="D205" s="3833"/>
      <c r="E205" s="3834">
        <v>6</v>
      </c>
      <c r="F205" s="3834"/>
      <c r="G205" s="1065">
        <f t="shared" si="4"/>
        <v>8</v>
      </c>
      <c r="H205" s="1066" t="s">
        <v>1213</v>
      </c>
      <c r="I205" s="1236"/>
      <c r="J205" s="1236"/>
      <c r="K205" s="1236"/>
      <c r="L205" s="1237"/>
      <c r="M205" s="1238"/>
      <c r="N205" s="1118"/>
      <c r="O205" s="1118"/>
      <c r="P205" s="1118"/>
      <c r="Q205" s="1118"/>
    </row>
    <row r="206" spans="1:17" ht="15.75">
      <c r="A206" s="1118"/>
      <c r="B206" s="842"/>
      <c r="C206" s="3832">
        <v>1</v>
      </c>
      <c r="D206" s="3833"/>
      <c r="E206" s="3834">
        <v>0.25</v>
      </c>
      <c r="F206" s="3834"/>
      <c r="G206" s="1065">
        <f t="shared" si="4"/>
        <v>4</v>
      </c>
      <c r="H206" s="1066" t="s">
        <v>1214</v>
      </c>
      <c r="I206" s="1236"/>
      <c r="J206" s="1236"/>
      <c r="K206" s="1236"/>
      <c r="L206" s="1237"/>
      <c r="M206" s="1238"/>
      <c r="N206" s="1118"/>
      <c r="O206" s="1118"/>
      <c r="P206" s="1118"/>
      <c r="Q206" s="1118"/>
    </row>
    <row r="207" spans="1:17" ht="15.75">
      <c r="A207" s="1118"/>
      <c r="B207" s="842"/>
      <c r="C207" s="3832">
        <v>25</v>
      </c>
      <c r="D207" s="3833"/>
      <c r="E207" s="3834">
        <v>1</v>
      </c>
      <c r="F207" s="3834"/>
      <c r="G207" s="1065">
        <f t="shared" si="4"/>
        <v>25</v>
      </c>
      <c r="H207" s="1066" t="s">
        <v>1215</v>
      </c>
      <c r="I207" s="1236"/>
      <c r="J207" s="1236"/>
      <c r="K207" s="1236"/>
      <c r="L207" s="1237"/>
      <c r="M207" s="1238"/>
      <c r="N207" s="1118"/>
      <c r="O207" s="1118"/>
      <c r="P207" s="1118"/>
      <c r="Q207" s="1118"/>
    </row>
    <row r="208" spans="1:17" ht="15.75">
      <c r="A208" s="1118"/>
      <c r="B208" s="842"/>
      <c r="C208" s="1062"/>
      <c r="D208" s="1063"/>
      <c r="E208" s="1064"/>
      <c r="F208" s="1064"/>
      <c r="G208" s="1065"/>
      <c r="H208" s="1066"/>
      <c r="I208" s="1236"/>
      <c r="J208" s="1236"/>
      <c r="K208" s="1236"/>
      <c r="L208" s="1237"/>
      <c r="M208" s="1238"/>
      <c r="N208" s="1118"/>
      <c r="O208" s="1118"/>
      <c r="P208" s="1118"/>
      <c r="Q208" s="1118"/>
    </row>
    <row r="209" spans="1:17" ht="15.75">
      <c r="A209" s="1118"/>
      <c r="B209" s="842"/>
      <c r="C209" s="959" t="s">
        <v>1216</v>
      </c>
      <c r="D209" s="1063"/>
      <c r="E209" s="1064"/>
      <c r="F209" s="1064"/>
      <c r="G209" s="1065"/>
      <c r="H209" s="1066"/>
      <c r="I209" s="1236"/>
      <c r="J209" s="1236"/>
      <c r="K209" s="1236"/>
      <c r="L209" s="1237"/>
      <c r="M209" s="1238"/>
      <c r="N209" s="1118"/>
      <c r="O209" s="1118"/>
      <c r="P209" s="1118"/>
      <c r="Q209" s="1118"/>
    </row>
    <row r="210" spans="1:17">
      <c r="A210" s="1118"/>
      <c r="B210" s="842"/>
      <c r="C210" s="3835" t="s">
        <v>1217</v>
      </c>
      <c r="D210" s="3836"/>
      <c r="E210" s="3836"/>
      <c r="F210" s="3836"/>
      <c r="G210" s="3836"/>
      <c r="H210" s="3836"/>
      <c r="I210" s="3836"/>
      <c r="J210" s="3836"/>
      <c r="K210" s="3836"/>
      <c r="L210" s="3836"/>
      <c r="M210" s="3837"/>
      <c r="N210" s="1118"/>
      <c r="O210" s="1118"/>
      <c r="P210" s="1118"/>
      <c r="Q210" s="1118"/>
    </row>
    <row r="211" spans="1:17">
      <c r="A211" s="1118"/>
      <c r="B211" s="842"/>
      <c r="C211" s="3835"/>
      <c r="D211" s="3836"/>
      <c r="E211" s="3836"/>
      <c r="F211" s="3836"/>
      <c r="G211" s="3836"/>
      <c r="H211" s="3836"/>
      <c r="I211" s="3836"/>
      <c r="J211" s="3836"/>
      <c r="K211" s="3836"/>
      <c r="L211" s="3836"/>
      <c r="M211" s="3837"/>
      <c r="N211" s="1118"/>
      <c r="O211" s="1118"/>
      <c r="P211" s="1118"/>
      <c r="Q211" s="1118"/>
    </row>
    <row r="212" spans="1:17" ht="15.75" thickBot="1">
      <c r="A212" s="1118"/>
      <c r="B212" s="842"/>
      <c r="C212" s="3838"/>
      <c r="D212" s="3839"/>
      <c r="E212" s="3839"/>
      <c r="F212" s="3839"/>
      <c r="G212" s="3839"/>
      <c r="H212" s="3839"/>
      <c r="I212" s="3839"/>
      <c r="J212" s="3839"/>
      <c r="K212" s="3839"/>
      <c r="L212" s="3839"/>
      <c r="M212" s="3840"/>
      <c r="N212" s="1118"/>
      <c r="O212" s="1118"/>
      <c r="P212" s="1118"/>
      <c r="Q212" s="1118"/>
    </row>
    <row r="213" spans="1:17">
      <c r="A213" s="1118"/>
      <c r="B213" s="842"/>
      <c r="C213" s="842"/>
      <c r="D213" s="842"/>
      <c r="E213" s="842"/>
      <c r="F213" s="842"/>
      <c r="G213" s="842"/>
      <c r="H213" s="842"/>
      <c r="I213" s="842"/>
      <c r="J213" s="842"/>
      <c r="K213" s="842"/>
      <c r="L213" s="842"/>
      <c r="M213" s="1118"/>
      <c r="N213" s="1118"/>
      <c r="O213" s="1118"/>
      <c r="P213" s="1118"/>
      <c r="Q213" s="1118"/>
    </row>
    <row r="214" spans="1:17">
      <c r="A214" s="1118"/>
      <c r="B214" s="842"/>
      <c r="C214" s="842"/>
      <c r="D214" s="842"/>
      <c r="E214" s="842"/>
      <c r="F214" s="842"/>
      <c r="G214" s="842"/>
      <c r="H214" s="842"/>
      <c r="I214" s="842"/>
      <c r="J214" s="842"/>
      <c r="K214" s="842"/>
      <c r="L214" s="842"/>
      <c r="M214" s="1118"/>
      <c r="N214" s="1118"/>
      <c r="O214" s="1118"/>
      <c r="P214" s="1118"/>
      <c r="Q214" s="1118"/>
    </row>
    <row r="215" spans="1:17" ht="15.75" thickBot="1">
      <c r="A215" s="1118"/>
      <c r="B215" s="842"/>
      <c r="C215" s="842"/>
      <c r="D215" s="842"/>
      <c r="E215" s="842"/>
      <c r="F215" s="842"/>
      <c r="G215" s="842"/>
      <c r="H215" s="842"/>
      <c r="I215" s="842"/>
      <c r="J215" s="842"/>
      <c r="K215" s="842"/>
      <c r="L215" s="842"/>
      <c r="M215" s="1118"/>
      <c r="N215" s="1118"/>
      <c r="O215" s="1118"/>
      <c r="P215" s="1118"/>
      <c r="Q215" s="1118"/>
    </row>
    <row r="216" spans="1:17">
      <c r="A216" s="3841" t="s">
        <v>1272</v>
      </c>
      <c r="B216" s="3842"/>
      <c r="C216" s="3842"/>
      <c r="D216" s="3842"/>
      <c r="E216" s="3842"/>
      <c r="F216" s="3842"/>
      <c r="G216" s="3842"/>
      <c r="H216" s="3842"/>
      <c r="I216" s="3842"/>
      <c r="J216" s="3842"/>
      <c r="K216" s="3842"/>
      <c r="L216" s="3842"/>
      <c r="M216" s="3842"/>
      <c r="N216" s="3842"/>
      <c r="O216" s="1118"/>
      <c r="P216" s="1118"/>
      <c r="Q216" s="1118"/>
    </row>
    <row r="217" spans="1:17" ht="15.75" thickBot="1">
      <c r="A217" s="3843"/>
      <c r="B217" s="3844"/>
      <c r="C217" s="3844"/>
      <c r="D217" s="3844"/>
      <c r="E217" s="3844"/>
      <c r="F217" s="3844"/>
      <c r="G217" s="3844"/>
      <c r="H217" s="3844"/>
      <c r="I217" s="3844"/>
      <c r="J217" s="3844"/>
      <c r="K217" s="3844"/>
      <c r="L217" s="3844"/>
      <c r="M217" s="3844"/>
      <c r="N217" s="3844"/>
      <c r="O217" s="1118"/>
      <c r="P217" s="1118"/>
      <c r="Q217" s="1118"/>
    </row>
    <row r="218" spans="1:17" ht="23.25">
      <c r="A218" s="1239"/>
      <c r="B218" s="3829" t="s">
        <v>1273</v>
      </c>
      <c r="C218" s="3829"/>
      <c r="D218" s="3829"/>
      <c r="E218" s="3829"/>
      <c r="F218" s="3829"/>
      <c r="G218" s="3829"/>
      <c r="H218" s="3829"/>
      <c r="I218" s="3829"/>
      <c r="J218" s="3829"/>
      <c r="K218" s="3829"/>
      <c r="L218" s="3829"/>
      <c r="M218" s="3829"/>
      <c r="N218" s="3829"/>
      <c r="O218" s="1118"/>
      <c r="P218" s="1118"/>
      <c r="Q218" s="1118"/>
    </row>
    <row r="219" spans="1:17" ht="23.25">
      <c r="A219" s="1239"/>
      <c r="B219" s="3830"/>
      <c r="C219" s="3830"/>
      <c r="D219" s="3830"/>
      <c r="E219" s="3830"/>
      <c r="F219" s="3830"/>
      <c r="G219" s="3830"/>
      <c r="H219" s="3830"/>
      <c r="I219" s="3830"/>
      <c r="J219" s="3830"/>
      <c r="K219" s="3830"/>
      <c r="L219" s="3830"/>
      <c r="M219" s="3830"/>
      <c r="N219" s="3830"/>
      <c r="O219" s="1118"/>
      <c r="P219" s="1118"/>
      <c r="Q219" s="1118"/>
    </row>
    <row r="220" spans="1:17" ht="15.75" thickBot="1">
      <c r="A220" s="1240"/>
      <c r="B220" s="1240"/>
      <c r="C220" s="1240"/>
      <c r="D220" s="1240"/>
      <c r="E220" s="1240"/>
      <c r="F220" s="1240"/>
      <c r="G220" s="1240"/>
      <c r="H220" s="1240"/>
      <c r="I220" s="1240"/>
      <c r="J220" s="1240"/>
      <c r="K220" s="1240"/>
      <c r="L220" s="1240"/>
      <c r="M220" s="1240"/>
      <c r="N220" s="1240"/>
      <c r="O220" s="1118"/>
      <c r="P220" s="1118"/>
      <c r="Q220" s="1118"/>
    </row>
    <row r="221" spans="1:17">
      <c r="A221" s="3780" t="s">
        <v>438</v>
      </c>
      <c r="B221" s="3782" t="s">
        <v>1274</v>
      </c>
      <c r="C221" s="3783"/>
      <c r="D221" s="3783"/>
      <c r="E221" s="3783"/>
      <c r="F221" s="3783"/>
      <c r="G221" s="3783"/>
      <c r="H221" s="3783"/>
      <c r="I221" s="3783"/>
      <c r="J221" s="3783"/>
      <c r="K221" s="3783"/>
      <c r="L221" s="3783"/>
      <c r="M221" s="3783"/>
      <c r="N221" s="3786">
        <v>1</v>
      </c>
      <c r="O221" s="1118"/>
      <c r="P221" s="1118"/>
      <c r="Q221" s="1118"/>
    </row>
    <row r="222" spans="1:17">
      <c r="A222" s="3781"/>
      <c r="B222" s="3784"/>
      <c r="C222" s="3785"/>
      <c r="D222" s="3785"/>
      <c r="E222" s="3785"/>
      <c r="F222" s="3785"/>
      <c r="G222" s="3785"/>
      <c r="H222" s="3785"/>
      <c r="I222" s="3785"/>
      <c r="J222" s="3785"/>
      <c r="K222" s="3785"/>
      <c r="L222" s="3785"/>
      <c r="M222" s="3785"/>
      <c r="N222" s="3787"/>
      <c r="O222" s="1118"/>
      <c r="P222" s="1118"/>
      <c r="Q222" s="1118"/>
    </row>
    <row r="223" spans="1:17" ht="20.25">
      <c r="A223" s="3788"/>
      <c r="B223" s="3789" t="s">
        <v>1275</v>
      </c>
      <c r="C223" s="3790"/>
      <c r="D223" s="3790"/>
      <c r="E223" s="3790"/>
      <c r="F223" s="3790"/>
      <c r="G223" s="3790"/>
      <c r="H223" s="3790"/>
      <c r="I223" s="3790"/>
      <c r="J223" s="3790"/>
      <c r="K223" s="3790"/>
      <c r="L223" s="3790"/>
      <c r="M223" s="3790"/>
      <c r="N223" s="3791"/>
      <c r="O223" s="1118"/>
      <c r="P223" s="1118"/>
      <c r="Q223" s="1118"/>
    </row>
    <row r="224" spans="1:17">
      <c r="A224" s="3788"/>
      <c r="B224" s="3792" t="s">
        <v>1276</v>
      </c>
      <c r="C224" s="3793"/>
      <c r="D224" s="3793"/>
      <c r="E224" s="3793"/>
      <c r="F224" s="3793"/>
      <c r="G224" s="3793"/>
      <c r="H224" s="3793"/>
      <c r="I224" s="3793"/>
      <c r="J224" s="3793"/>
      <c r="K224" s="3793"/>
      <c r="L224" s="3793"/>
      <c r="M224" s="3793"/>
      <c r="N224" s="3794"/>
      <c r="O224" s="1118"/>
      <c r="P224" s="1118"/>
      <c r="Q224" s="1118"/>
    </row>
    <row r="225" spans="1:17">
      <c r="A225" s="3788"/>
      <c r="B225" s="3792"/>
      <c r="C225" s="3793"/>
      <c r="D225" s="3793"/>
      <c r="E225" s="3793"/>
      <c r="F225" s="3793"/>
      <c r="G225" s="3793"/>
      <c r="H225" s="3793"/>
      <c r="I225" s="3793"/>
      <c r="J225" s="3793"/>
      <c r="K225" s="3793"/>
      <c r="L225" s="3793"/>
      <c r="M225" s="3793"/>
      <c r="N225" s="3794"/>
      <c r="O225" s="1118"/>
      <c r="P225" s="1118"/>
      <c r="Q225" s="1118"/>
    </row>
    <row r="226" spans="1:17">
      <c r="A226" s="3788"/>
      <c r="B226" s="3792"/>
      <c r="C226" s="3793"/>
      <c r="D226" s="3793"/>
      <c r="E226" s="3793"/>
      <c r="F226" s="3793"/>
      <c r="G226" s="3793"/>
      <c r="H226" s="3793"/>
      <c r="I226" s="3793"/>
      <c r="J226" s="3793"/>
      <c r="K226" s="3793"/>
      <c r="L226" s="3793"/>
      <c r="M226" s="3793"/>
      <c r="N226" s="3794"/>
      <c r="O226" s="1118"/>
      <c r="P226" s="1118"/>
      <c r="Q226" s="1118"/>
    </row>
    <row r="227" spans="1:17">
      <c r="A227" s="3788"/>
      <c r="B227" s="3792"/>
      <c r="C227" s="3793"/>
      <c r="D227" s="3793"/>
      <c r="E227" s="3793"/>
      <c r="F227" s="3793"/>
      <c r="G227" s="3793"/>
      <c r="H227" s="3793"/>
      <c r="I227" s="3793"/>
      <c r="J227" s="3793"/>
      <c r="K227" s="3793"/>
      <c r="L227" s="3793"/>
      <c r="M227" s="3793"/>
      <c r="N227" s="3794"/>
      <c r="O227" s="1118"/>
      <c r="P227" s="1118"/>
      <c r="Q227" s="1118"/>
    </row>
    <row r="228" spans="1:17">
      <c r="A228" s="3788"/>
      <c r="B228" s="3795"/>
      <c r="C228" s="3796"/>
      <c r="D228" s="3796"/>
      <c r="E228" s="3796"/>
      <c r="F228" s="3796"/>
      <c r="G228" s="3796"/>
      <c r="H228" s="3796"/>
      <c r="I228" s="3796"/>
      <c r="J228" s="3796"/>
      <c r="K228" s="3796"/>
      <c r="L228" s="3796"/>
      <c r="M228" s="3796"/>
      <c r="N228" s="3797"/>
      <c r="O228" s="1118"/>
      <c r="P228" s="1118"/>
      <c r="Q228" s="1118"/>
    </row>
    <row r="229" spans="1:17">
      <c r="A229" s="3788"/>
      <c r="B229" s="1241"/>
      <c r="C229" s="1242"/>
      <c r="D229" s="1242"/>
      <c r="E229" s="1242"/>
      <c r="F229" s="1242"/>
      <c r="G229" s="1242"/>
      <c r="H229" s="1242"/>
      <c r="I229" s="1242"/>
      <c r="J229" s="1242"/>
      <c r="K229" s="1242"/>
      <c r="L229" s="3831" t="s">
        <v>32</v>
      </c>
      <c r="M229" s="3831"/>
      <c r="N229" s="1243"/>
      <c r="O229" s="1118"/>
      <c r="P229" s="1118"/>
      <c r="Q229" s="1118"/>
    </row>
    <row r="230" spans="1:17" ht="15.75">
      <c r="A230" s="3788"/>
      <c r="B230" s="1242"/>
      <c r="C230" s="1242"/>
      <c r="D230" s="1242"/>
      <c r="E230" s="1242"/>
      <c r="F230" s="1242"/>
      <c r="G230" s="1242"/>
      <c r="H230" s="1242"/>
      <c r="I230" s="1242"/>
      <c r="J230" s="1242"/>
      <c r="K230" s="1244" t="s">
        <v>1277</v>
      </c>
      <c r="L230" s="3827" t="s">
        <v>1278</v>
      </c>
      <c r="M230" s="3828"/>
      <c r="N230" s="1243"/>
      <c r="O230" s="1118"/>
      <c r="P230" s="1118"/>
      <c r="Q230" s="1118"/>
    </row>
    <row r="231" spans="1:17">
      <c r="A231" s="3788"/>
      <c r="B231" s="1241"/>
      <c r="C231" s="1242"/>
      <c r="D231" s="1242"/>
      <c r="E231" s="1242"/>
      <c r="F231" s="1242"/>
      <c r="G231" s="1242"/>
      <c r="H231" s="1242"/>
      <c r="I231" s="1242"/>
      <c r="J231" s="1242"/>
      <c r="K231" s="1242"/>
      <c r="L231" s="1242"/>
      <c r="M231" s="1245"/>
      <c r="N231" s="1243"/>
      <c r="O231" s="1118"/>
      <c r="P231" s="1118"/>
      <c r="Q231" s="1118"/>
    </row>
    <row r="232" spans="1:17" ht="18">
      <c r="A232" s="3788"/>
      <c r="B232" s="1241"/>
      <c r="C232" s="1242"/>
      <c r="D232" s="1242"/>
      <c r="E232" s="1242"/>
      <c r="F232" s="1246" t="s">
        <v>1160</v>
      </c>
      <c r="G232" s="1088" t="s">
        <v>1130</v>
      </c>
      <c r="H232" s="1089" t="s">
        <v>1131</v>
      </c>
      <c r="I232" s="1247" t="s">
        <v>1132</v>
      </c>
      <c r="J232" s="1089" t="s">
        <v>1133</v>
      </c>
      <c r="K232" s="1089" t="s">
        <v>1279</v>
      </c>
      <c r="L232" s="1242"/>
      <c r="M232" s="1242"/>
      <c r="N232" s="1243"/>
      <c r="O232" s="1118"/>
      <c r="P232" s="1118"/>
      <c r="Q232" s="1118"/>
    </row>
    <row r="233" spans="1:17" ht="18.75">
      <c r="A233" s="3788"/>
      <c r="B233" s="1241"/>
      <c r="C233" s="1242"/>
      <c r="D233" s="1242"/>
      <c r="E233" s="1242"/>
      <c r="F233" s="1248" t="s">
        <v>1126</v>
      </c>
      <c r="G233" s="1090">
        <v>50</v>
      </c>
      <c r="H233" s="1090">
        <v>500</v>
      </c>
      <c r="I233" s="1090">
        <v>150</v>
      </c>
      <c r="J233" s="1090">
        <v>13</v>
      </c>
      <c r="K233" s="1090">
        <v>13</v>
      </c>
      <c r="L233" s="1164">
        <f>SUM(G233:K233)</f>
        <v>726</v>
      </c>
      <c r="M233" s="1249" t="s">
        <v>1127</v>
      </c>
      <c r="N233" s="1243"/>
      <c r="O233" s="1118"/>
      <c r="P233" s="1118"/>
      <c r="Q233" s="1118"/>
    </row>
    <row r="234" spans="1:17" ht="18.75">
      <c r="A234" s="3788"/>
      <c r="B234" s="1241"/>
      <c r="C234" s="1242"/>
      <c r="D234" s="1242"/>
      <c r="E234" s="1242"/>
      <c r="F234" s="1250" t="s">
        <v>1280</v>
      </c>
      <c r="G234" s="1091">
        <v>0.5</v>
      </c>
      <c r="H234" s="1091">
        <v>1</v>
      </c>
      <c r="I234" s="1091">
        <v>1</v>
      </c>
      <c r="J234" s="1091">
        <v>2</v>
      </c>
      <c r="K234" s="1091">
        <v>1</v>
      </c>
      <c r="L234" s="1251">
        <f>SUM(G234:K234)/COUNTIF(G234:K234,"&gt;0")</f>
        <v>1.1000000000000001</v>
      </c>
      <c r="M234" s="1249" t="s">
        <v>1281</v>
      </c>
      <c r="N234" s="1243"/>
      <c r="O234" s="1118"/>
      <c r="P234" s="1118"/>
      <c r="Q234" s="1118"/>
    </row>
    <row r="235" spans="1:17" ht="18">
      <c r="A235" s="3788"/>
      <c r="B235" s="1241"/>
      <c r="C235" s="1242"/>
      <c r="D235" s="1242"/>
      <c r="E235" s="1242"/>
      <c r="F235" s="1252" t="s">
        <v>1282</v>
      </c>
      <c r="G235" s="1092">
        <f>G234*G233</f>
        <v>25</v>
      </c>
      <c r="H235" s="1093">
        <f>H234*H233</f>
        <v>500</v>
      </c>
      <c r="I235" s="1093">
        <f>I234*I233</f>
        <v>150</v>
      </c>
      <c r="J235" s="1093">
        <f>J234*J233</f>
        <v>26</v>
      </c>
      <c r="K235" s="1093">
        <f>K234*K233</f>
        <v>13</v>
      </c>
      <c r="L235" s="1164">
        <f>SUM(G235:K235)</f>
        <v>714</v>
      </c>
      <c r="M235" s="1249" t="str">
        <f>L230</f>
        <v>pommes</v>
      </c>
      <c r="N235" s="1243"/>
      <c r="O235" s="1118"/>
      <c r="P235" s="1118"/>
      <c r="Q235" s="1118"/>
    </row>
    <row r="236" spans="1:17">
      <c r="A236" s="3788"/>
      <c r="B236" s="1241"/>
      <c r="C236" s="1242"/>
      <c r="D236" s="1242"/>
      <c r="E236" s="1242"/>
      <c r="F236" s="1242"/>
      <c r="G236" s="1253" t="str">
        <f>L230</f>
        <v>pommes</v>
      </c>
      <c r="H236" s="1253" t="str">
        <f>L230</f>
        <v>pommes</v>
      </c>
      <c r="I236" s="1253" t="str">
        <f>L230</f>
        <v>pommes</v>
      </c>
      <c r="J236" s="1253" t="str">
        <f>L230</f>
        <v>pommes</v>
      </c>
      <c r="K236" s="1253" t="str">
        <f>L230</f>
        <v>pommes</v>
      </c>
      <c r="L236" s="1242"/>
      <c r="M236" s="1245"/>
      <c r="N236" s="1243"/>
      <c r="O236" s="1118"/>
      <c r="P236" s="1118"/>
      <c r="Q236" s="1118"/>
    </row>
    <row r="237" spans="1:17" ht="18">
      <c r="A237" s="3788"/>
      <c r="B237" s="1254"/>
      <c r="C237" s="1255" t="s">
        <v>460</v>
      </c>
      <c r="D237" s="1256">
        <v>10</v>
      </c>
      <c r="E237" s="1094" t="s">
        <v>42</v>
      </c>
      <c r="F237" s="1257"/>
      <c r="G237" s="1257"/>
      <c r="H237" s="1242"/>
      <c r="I237" s="1242"/>
      <c r="J237" s="1242"/>
      <c r="K237" s="1242"/>
      <c r="L237" s="1242"/>
      <c r="M237" s="1245"/>
      <c r="N237" s="1243"/>
      <c r="O237" s="1118"/>
      <c r="P237" s="1118"/>
      <c r="Q237" s="1118"/>
    </row>
    <row r="238" spans="1:17" ht="18">
      <c r="A238" s="3788"/>
      <c r="B238" s="1241"/>
      <c r="C238" s="1242"/>
      <c r="D238" s="1242"/>
      <c r="E238" s="1242"/>
      <c r="F238" s="1252" t="s">
        <v>1136</v>
      </c>
      <c r="G238" s="1095">
        <f>G235/(100-D237)*100</f>
        <v>27.777777777777779</v>
      </c>
      <c r="H238" s="1095">
        <f>H235/(100-D237)*100</f>
        <v>555.55555555555554</v>
      </c>
      <c r="I238" s="1095">
        <f>I235/(100-D237)*100</f>
        <v>166.66666666666669</v>
      </c>
      <c r="J238" s="1095">
        <f>J235/(100-D237)*100</f>
        <v>28.888888888888886</v>
      </c>
      <c r="K238" s="1095">
        <f>K235/(100-D237)*100</f>
        <v>14.444444444444443</v>
      </c>
      <c r="L238" s="1258">
        <f>SUM(G238:K238)</f>
        <v>793.33333333333337</v>
      </c>
      <c r="M238" s="1249" t="str">
        <f>L230</f>
        <v>pommes</v>
      </c>
      <c r="N238" s="1243"/>
      <c r="O238" s="1118"/>
      <c r="P238" s="1118"/>
      <c r="Q238" s="1118"/>
    </row>
    <row r="239" spans="1:17" ht="18">
      <c r="A239" s="3788"/>
      <c r="B239" s="1241"/>
      <c r="C239" s="1242"/>
      <c r="D239" s="1242"/>
      <c r="E239" s="1242"/>
      <c r="F239" s="1252"/>
      <c r="G239" s="1259" t="str">
        <f>L230</f>
        <v>pommes</v>
      </c>
      <c r="H239" s="1259" t="str">
        <f>L230</f>
        <v>pommes</v>
      </c>
      <c r="I239" s="1259" t="str">
        <f>L230</f>
        <v>pommes</v>
      </c>
      <c r="J239" s="1259" t="str">
        <f>L230</f>
        <v>pommes</v>
      </c>
      <c r="K239" s="1259" t="str">
        <f>L230</f>
        <v>pommes</v>
      </c>
      <c r="L239" s="1164"/>
      <c r="M239" s="1249"/>
      <c r="N239" s="1243"/>
      <c r="O239" s="1118"/>
      <c r="P239" s="1118"/>
      <c r="Q239" s="1118"/>
    </row>
    <row r="240" spans="1:17">
      <c r="A240" s="3788"/>
      <c r="B240" s="1260"/>
      <c r="C240" s="1261"/>
      <c r="D240" s="1261"/>
      <c r="E240" s="1261"/>
      <c r="F240" s="1261"/>
      <c r="G240" s="1261"/>
      <c r="H240" s="1261"/>
      <c r="I240" s="1261"/>
      <c r="J240" s="1261"/>
      <c r="K240" s="1261"/>
      <c r="L240" s="1261"/>
      <c r="M240" s="1261"/>
      <c r="N240" s="1262"/>
      <c r="O240" s="1118"/>
      <c r="P240" s="1118"/>
      <c r="Q240" s="1118"/>
    </row>
    <row r="241" spans="1:17" ht="18.75">
      <c r="A241" s="3788"/>
      <c r="B241" s="1096" t="s">
        <v>32</v>
      </c>
      <c r="C241" s="1097" t="s">
        <v>1283</v>
      </c>
      <c r="D241" s="1098"/>
      <c r="E241" s="1098"/>
      <c r="F241" s="1098"/>
      <c r="G241" s="1098"/>
      <c r="H241" s="1098"/>
      <c r="I241" s="1098"/>
      <c r="J241" s="1098"/>
      <c r="K241" s="1098"/>
      <c r="L241" s="1098"/>
      <c r="M241" s="1098"/>
      <c r="N241" s="1099"/>
      <c r="O241" s="1118"/>
      <c r="P241" s="1118"/>
      <c r="Q241" s="1118"/>
    </row>
    <row r="242" spans="1:17" ht="18.75">
      <c r="A242" s="3788"/>
      <c r="B242" s="1100"/>
      <c r="C242" s="3827" t="s">
        <v>1284</v>
      </c>
      <c r="D242" s="3828"/>
      <c r="E242" s="1101"/>
      <c r="F242" s="3827" t="s">
        <v>11</v>
      </c>
      <c r="G242" s="3828"/>
      <c r="H242" s="1101"/>
      <c r="I242" s="3827" t="s">
        <v>295</v>
      </c>
      <c r="J242" s="3828"/>
      <c r="K242" s="1101"/>
      <c r="L242" s="3827" t="s">
        <v>1285</v>
      </c>
      <c r="M242" s="3828"/>
      <c r="N242" s="1102"/>
      <c r="O242" s="1118"/>
      <c r="P242" s="1118"/>
      <c r="Q242" s="1118"/>
    </row>
    <row r="243" spans="1:17" ht="18.75">
      <c r="A243" s="3788"/>
      <c r="B243" s="1103" t="s">
        <v>42</v>
      </c>
      <c r="C243" s="1104" t="s">
        <v>1286</v>
      </c>
      <c r="D243" s="1101"/>
      <c r="E243" s="1101"/>
      <c r="F243" s="1101"/>
      <c r="G243" s="1101"/>
      <c r="H243" s="1101"/>
      <c r="I243" s="1101"/>
      <c r="J243" s="1101"/>
      <c r="K243" s="1101"/>
      <c r="L243" s="1101"/>
      <c r="M243" s="1101"/>
      <c r="N243" s="1102"/>
      <c r="O243" s="1118"/>
      <c r="P243" s="1118"/>
      <c r="Q243" s="1118"/>
    </row>
    <row r="244" spans="1:17">
      <c r="A244" s="3788"/>
      <c r="B244" s="3803" t="s">
        <v>1287</v>
      </c>
      <c r="C244" s="3804"/>
      <c r="D244" s="3804"/>
      <c r="E244" s="3804"/>
      <c r="F244" s="3804"/>
      <c r="G244" s="3804"/>
      <c r="H244" s="3804"/>
      <c r="I244" s="3804"/>
      <c r="J244" s="3804"/>
      <c r="K244" s="3804"/>
      <c r="L244" s="3804"/>
      <c r="M244" s="3804"/>
      <c r="N244" s="3805"/>
      <c r="O244" s="1118"/>
      <c r="P244" s="1118"/>
      <c r="Q244" s="1118"/>
    </row>
    <row r="245" spans="1:17">
      <c r="A245" s="3788"/>
      <c r="B245" s="3806"/>
      <c r="C245" s="3807"/>
      <c r="D245" s="3807"/>
      <c r="E245" s="3807"/>
      <c r="F245" s="3807"/>
      <c r="G245" s="3807"/>
      <c r="H245" s="3807"/>
      <c r="I245" s="3807"/>
      <c r="J245" s="3807"/>
      <c r="K245" s="3807"/>
      <c r="L245" s="3807"/>
      <c r="M245" s="3807"/>
      <c r="N245" s="3808"/>
      <c r="O245" s="1118"/>
      <c r="P245" s="1118"/>
      <c r="Q245" s="1118"/>
    </row>
    <row r="246" spans="1:17">
      <c r="A246" s="3788"/>
      <c r="B246" s="1105" t="s">
        <v>1025</v>
      </c>
      <c r="C246" s="3809" t="str">
        <f ca="1">CELL("nomfichier")</f>
        <v>E:\0-UPRT\1-UPRT.FR-SITE-WEB\ff-fiches-fabrications\ff-fiches-fabrication-maj-08-2020\[ff-13-restauration.et.collectivite.xlsx]Nota</v>
      </c>
      <c r="D246" s="3809"/>
      <c r="E246" s="3809"/>
      <c r="F246" s="3809"/>
      <c r="G246" s="3809"/>
      <c r="H246" s="3809"/>
      <c r="I246" s="3809"/>
      <c r="J246" s="3809"/>
      <c r="K246" s="3809"/>
      <c r="L246" s="3809"/>
      <c r="M246" s="3809"/>
      <c r="N246" s="3810"/>
      <c r="O246" s="1118"/>
      <c r="P246" s="1118"/>
      <c r="Q246" s="1118"/>
    </row>
    <row r="247" spans="1:17">
      <c r="A247" s="3788"/>
      <c r="B247" s="1106" t="s">
        <v>1026</v>
      </c>
      <c r="C247" s="3811" t="s">
        <v>1288</v>
      </c>
      <c r="D247" s="3811"/>
      <c r="E247" s="3811"/>
      <c r="F247" s="3811"/>
      <c r="G247" s="3811"/>
      <c r="H247" s="3811"/>
      <c r="I247" s="3811"/>
      <c r="J247" s="3811"/>
      <c r="K247" s="3811"/>
      <c r="L247" s="3811"/>
      <c r="M247" s="3811"/>
      <c r="N247" s="3812"/>
      <c r="O247" s="1118"/>
      <c r="P247" s="1118"/>
      <c r="Q247" s="1118"/>
    </row>
    <row r="248" spans="1:17" ht="15.75" thickBot="1">
      <c r="A248" s="3788"/>
      <c r="B248" s="3813" t="s">
        <v>1028</v>
      </c>
      <c r="C248" s="3814"/>
      <c r="D248" s="3814"/>
      <c r="E248" s="3814"/>
      <c r="F248" s="3814"/>
      <c r="G248" s="3814"/>
      <c r="H248" s="3814"/>
      <c r="I248" s="3814"/>
      <c r="J248" s="3814"/>
      <c r="K248" s="3814"/>
      <c r="L248" s="3814"/>
      <c r="M248" s="3814"/>
      <c r="N248" s="3815"/>
      <c r="O248" s="1118"/>
      <c r="P248" s="1118"/>
      <c r="Q248" s="1118"/>
    </row>
    <row r="249" spans="1:17" ht="15.75" thickBot="1">
      <c r="A249" s="1240"/>
      <c r="B249" s="1240"/>
      <c r="C249" s="1240"/>
      <c r="D249" s="1240"/>
      <c r="E249" s="1240"/>
      <c r="F249" s="1240"/>
      <c r="G249" s="1240"/>
      <c r="H249" s="1240"/>
      <c r="I249" s="1240"/>
      <c r="J249" s="1240"/>
      <c r="K249" s="1240"/>
      <c r="L249" s="1240"/>
      <c r="M249" s="1240"/>
      <c r="N249" s="1240"/>
      <c r="O249" s="1118"/>
      <c r="P249" s="1118"/>
      <c r="Q249" s="1118"/>
    </row>
    <row r="250" spans="1:17">
      <c r="A250" s="3780" t="s">
        <v>438</v>
      </c>
      <c r="B250" s="3782" t="s">
        <v>1289</v>
      </c>
      <c r="C250" s="3783"/>
      <c r="D250" s="3783"/>
      <c r="E250" s="3783"/>
      <c r="F250" s="3783"/>
      <c r="G250" s="3783"/>
      <c r="H250" s="3783"/>
      <c r="I250" s="3783"/>
      <c r="J250" s="3783"/>
      <c r="K250" s="3783"/>
      <c r="L250" s="3783"/>
      <c r="M250" s="3783"/>
      <c r="N250" s="3786">
        <v>2</v>
      </c>
      <c r="O250" s="1118"/>
      <c r="P250" s="1118"/>
      <c r="Q250" s="1118"/>
    </row>
    <row r="251" spans="1:17">
      <c r="A251" s="3781"/>
      <c r="B251" s="3784"/>
      <c r="C251" s="3785"/>
      <c r="D251" s="3785"/>
      <c r="E251" s="3785"/>
      <c r="F251" s="3785"/>
      <c r="G251" s="3785"/>
      <c r="H251" s="3785"/>
      <c r="I251" s="3785"/>
      <c r="J251" s="3785"/>
      <c r="K251" s="3785"/>
      <c r="L251" s="3785"/>
      <c r="M251" s="3785"/>
      <c r="N251" s="3787"/>
      <c r="O251" s="1118"/>
      <c r="P251" s="1118"/>
      <c r="Q251" s="1118"/>
    </row>
    <row r="252" spans="1:17" ht="20.25">
      <c r="A252" s="3788"/>
      <c r="B252" s="3789" t="s">
        <v>1275</v>
      </c>
      <c r="C252" s="3790"/>
      <c r="D252" s="3790"/>
      <c r="E252" s="3790"/>
      <c r="F252" s="3790"/>
      <c r="G252" s="3790"/>
      <c r="H252" s="3790"/>
      <c r="I252" s="3790"/>
      <c r="J252" s="3790"/>
      <c r="K252" s="3790"/>
      <c r="L252" s="3790"/>
      <c r="M252" s="3790"/>
      <c r="N252" s="3791"/>
      <c r="O252" s="1118"/>
      <c r="P252" s="1118"/>
      <c r="Q252" s="1118"/>
    </row>
    <row r="253" spans="1:17">
      <c r="A253" s="3788"/>
      <c r="B253" s="3792" t="s">
        <v>1290</v>
      </c>
      <c r="C253" s="3793"/>
      <c r="D253" s="3793"/>
      <c r="E253" s="3793"/>
      <c r="F253" s="3793"/>
      <c r="G253" s="3793"/>
      <c r="H253" s="3793"/>
      <c r="I253" s="3793"/>
      <c r="J253" s="3793"/>
      <c r="K253" s="3793"/>
      <c r="L253" s="3793"/>
      <c r="M253" s="3793"/>
      <c r="N253" s="3794"/>
      <c r="O253" s="1118"/>
      <c r="P253" s="1118"/>
      <c r="Q253" s="1118"/>
    </row>
    <row r="254" spans="1:17">
      <c r="A254" s="3788"/>
      <c r="B254" s="3792"/>
      <c r="C254" s="3793"/>
      <c r="D254" s="3793"/>
      <c r="E254" s="3793"/>
      <c r="F254" s="3793"/>
      <c r="G254" s="3793"/>
      <c r="H254" s="3793"/>
      <c r="I254" s="3793"/>
      <c r="J254" s="3793"/>
      <c r="K254" s="3793"/>
      <c r="L254" s="3793"/>
      <c r="M254" s="3793"/>
      <c r="N254" s="3794"/>
      <c r="O254" s="1118"/>
      <c r="P254" s="1118"/>
      <c r="Q254" s="1118"/>
    </row>
    <row r="255" spans="1:17">
      <c r="A255" s="3788"/>
      <c r="B255" s="3792"/>
      <c r="C255" s="3793"/>
      <c r="D255" s="3793"/>
      <c r="E255" s="3793"/>
      <c r="F255" s="3793"/>
      <c r="G255" s="3793"/>
      <c r="H255" s="3793"/>
      <c r="I255" s="3793"/>
      <c r="J255" s="3793"/>
      <c r="K255" s="3793"/>
      <c r="L255" s="3793"/>
      <c r="M255" s="3793"/>
      <c r="N255" s="3794"/>
      <c r="O255" s="1118"/>
      <c r="P255" s="1118"/>
      <c r="Q255" s="1118"/>
    </row>
    <row r="256" spans="1:17">
      <c r="A256" s="3788"/>
      <c r="B256" s="3792"/>
      <c r="C256" s="3793"/>
      <c r="D256" s="3793"/>
      <c r="E256" s="3793"/>
      <c r="F256" s="3793"/>
      <c r="G256" s="3793"/>
      <c r="H256" s="3793"/>
      <c r="I256" s="3793"/>
      <c r="J256" s="3793"/>
      <c r="K256" s="3793"/>
      <c r="L256" s="3793"/>
      <c r="M256" s="3793"/>
      <c r="N256" s="3794"/>
      <c r="O256" s="1118"/>
      <c r="P256" s="1118"/>
      <c r="Q256" s="1118"/>
    </row>
    <row r="257" spans="1:17">
      <c r="A257" s="3788"/>
      <c r="B257" s="3795"/>
      <c r="C257" s="3796"/>
      <c r="D257" s="3796"/>
      <c r="E257" s="3796"/>
      <c r="F257" s="3796"/>
      <c r="G257" s="3796"/>
      <c r="H257" s="3796"/>
      <c r="I257" s="3796"/>
      <c r="J257" s="3796"/>
      <c r="K257" s="3796"/>
      <c r="L257" s="3796"/>
      <c r="M257" s="3796"/>
      <c r="N257" s="3797"/>
      <c r="O257" s="1118"/>
      <c r="P257" s="1118"/>
      <c r="Q257" s="1118"/>
    </row>
    <row r="258" spans="1:17">
      <c r="A258" s="3788"/>
      <c r="B258" s="1263"/>
      <c r="C258" s="1264"/>
      <c r="D258" s="1264"/>
      <c r="E258" s="1264"/>
      <c r="F258" s="1264"/>
      <c r="G258" s="1264"/>
      <c r="H258" s="1264"/>
      <c r="I258" s="1264"/>
      <c r="J258" s="1264"/>
      <c r="K258" s="1264"/>
      <c r="L258" s="3798" t="s">
        <v>32</v>
      </c>
      <c r="M258" s="3798"/>
      <c r="N258" s="1265"/>
      <c r="O258" s="1118"/>
      <c r="P258" s="1118"/>
      <c r="Q258" s="1118"/>
    </row>
    <row r="259" spans="1:17" ht="18">
      <c r="A259" s="3788"/>
      <c r="B259" s="1263"/>
      <c r="C259" s="1264"/>
      <c r="D259" s="1264"/>
      <c r="E259" s="1264"/>
      <c r="F259" s="1264"/>
      <c r="G259" s="1264"/>
      <c r="H259" s="1264"/>
      <c r="I259" s="1264"/>
      <c r="J259" s="1266"/>
      <c r="K259" s="1252" t="s">
        <v>1291</v>
      </c>
      <c r="L259" s="3820">
        <v>2.4</v>
      </c>
      <c r="M259" s="3820"/>
      <c r="N259" s="1265"/>
      <c r="O259" s="1118"/>
      <c r="P259" s="1118"/>
      <c r="Q259" s="1118"/>
    </row>
    <row r="260" spans="1:17">
      <c r="A260" s="3788"/>
      <c r="B260" s="1267"/>
      <c r="C260" s="1268"/>
      <c r="D260" s="1268"/>
      <c r="E260" s="1268"/>
      <c r="F260" s="1264"/>
      <c r="G260" s="1264"/>
      <c r="H260" s="1264"/>
      <c r="I260" s="1264"/>
      <c r="J260" s="1264"/>
      <c r="K260" s="1269"/>
      <c r="L260" s="3820"/>
      <c r="M260" s="3820"/>
      <c r="N260" s="1265"/>
      <c r="O260" s="1118"/>
      <c r="P260" s="1118"/>
      <c r="Q260" s="1118"/>
    </row>
    <row r="261" spans="1:17">
      <c r="A261" s="3788"/>
      <c r="B261" s="1263"/>
      <c r="C261" s="1264"/>
      <c r="D261" s="1264"/>
      <c r="E261" s="1264"/>
      <c r="F261" s="1264"/>
      <c r="G261" s="1264"/>
      <c r="H261" s="1264"/>
      <c r="I261" s="1264"/>
      <c r="J261" s="1264"/>
      <c r="K261" s="1264"/>
      <c r="L261" s="1264"/>
      <c r="M261" s="1264"/>
      <c r="N261" s="1265"/>
      <c r="O261" s="1118"/>
      <c r="P261" s="1118"/>
      <c r="Q261" s="1118"/>
    </row>
    <row r="262" spans="1:17" ht="18">
      <c r="A262" s="3788"/>
      <c r="B262" s="1263"/>
      <c r="C262" s="1264"/>
      <c r="D262" s="1264"/>
      <c r="E262" s="1264"/>
      <c r="F262" s="1270" t="s">
        <v>1160</v>
      </c>
      <c r="G262" s="1107" t="s">
        <v>1130</v>
      </c>
      <c r="H262" s="1107" t="s">
        <v>1131</v>
      </c>
      <c r="I262" s="1271" t="s">
        <v>1132</v>
      </c>
      <c r="J262" s="1107" t="s">
        <v>1133</v>
      </c>
      <c r="K262" s="1107" t="s">
        <v>1279</v>
      </c>
      <c r="L262" s="1264"/>
      <c r="M262" s="1264"/>
      <c r="N262" s="1265"/>
      <c r="O262" s="1118"/>
      <c r="P262" s="1118"/>
      <c r="Q262" s="1118"/>
    </row>
    <row r="263" spans="1:17" ht="18">
      <c r="A263" s="3788"/>
      <c r="B263" s="1263"/>
      <c r="C263" s="1264"/>
      <c r="D263" s="1264"/>
      <c r="E263" s="1264"/>
      <c r="F263" s="1250" t="s">
        <v>1292</v>
      </c>
      <c r="G263" s="1108">
        <v>0.05</v>
      </c>
      <c r="H263" s="1108">
        <v>0.08</v>
      </c>
      <c r="I263" s="1108">
        <v>0.11</v>
      </c>
      <c r="J263" s="1108">
        <v>0.125</v>
      </c>
      <c r="K263" s="1108">
        <v>7.0000000000000007E-2</v>
      </c>
      <c r="L263" s="1251">
        <f>SUM(G263:K263)/COUNTIF(G263:K263,"&gt;0")</f>
        <v>8.6999999999999994E-2</v>
      </c>
      <c r="M263" s="1249" t="s">
        <v>1281</v>
      </c>
      <c r="N263" s="1265"/>
      <c r="O263" s="1118"/>
      <c r="P263" s="1118"/>
      <c r="Q263" s="1118"/>
    </row>
    <row r="264" spans="1:17" ht="18.75">
      <c r="A264" s="3788"/>
      <c r="B264" s="1263"/>
      <c r="C264" s="1264"/>
      <c r="D264" s="1264"/>
      <c r="E264" s="1264"/>
      <c r="F264" s="1252" t="s">
        <v>1293</v>
      </c>
      <c r="G264" s="1109">
        <f>L259/G263</f>
        <v>47.999999999999993</v>
      </c>
      <c r="H264" s="1109">
        <f>L259/H263</f>
        <v>30</v>
      </c>
      <c r="I264" s="1109">
        <f>L259/I263</f>
        <v>21.818181818181817</v>
      </c>
      <c r="J264" s="1109">
        <f>L259/J263</f>
        <v>19.2</v>
      </c>
      <c r="K264" s="1109">
        <f>L259/K263</f>
        <v>34.285714285714285</v>
      </c>
      <c r="L264" s="1222" t="s">
        <v>1294</v>
      </c>
      <c r="M264" s="1249"/>
      <c r="N264" s="1265"/>
      <c r="O264" s="1118"/>
      <c r="P264" s="1118"/>
      <c r="Q264" s="1118"/>
    </row>
    <row r="265" spans="1:17" ht="18.75">
      <c r="A265" s="3788"/>
      <c r="B265" s="1110" t="s">
        <v>32</v>
      </c>
      <c r="C265" s="1111" t="s">
        <v>1295</v>
      </c>
      <c r="D265" s="1264"/>
      <c r="E265" s="1264"/>
      <c r="F265" s="1252"/>
      <c r="G265" s="1112"/>
      <c r="H265" s="1112"/>
      <c r="I265" s="1112"/>
      <c r="J265" s="1112"/>
      <c r="K265" s="1112"/>
      <c r="L265" s="1222"/>
      <c r="M265" s="1249"/>
      <c r="N265" s="1265"/>
      <c r="O265" s="1118"/>
      <c r="P265" s="1118"/>
      <c r="Q265" s="1118"/>
    </row>
    <row r="266" spans="1:17">
      <c r="A266" s="3788"/>
      <c r="B266" s="3821" t="s">
        <v>1296</v>
      </c>
      <c r="C266" s="3822"/>
      <c r="D266" s="3822"/>
      <c r="E266" s="3822"/>
      <c r="F266" s="3822"/>
      <c r="G266" s="3822"/>
      <c r="H266" s="3822"/>
      <c r="I266" s="3822"/>
      <c r="J266" s="3822"/>
      <c r="K266" s="3822"/>
      <c r="L266" s="3822"/>
      <c r="M266" s="3822"/>
      <c r="N266" s="3823"/>
      <c r="O266" s="1118"/>
      <c r="P266" s="1118"/>
      <c r="Q266" s="1118"/>
    </row>
    <row r="267" spans="1:17" ht="15.75">
      <c r="A267" s="3788"/>
      <c r="B267" s="1272"/>
      <c r="C267" s="1273"/>
      <c r="D267" s="1273"/>
      <c r="E267" s="1273"/>
      <c r="F267" s="1264"/>
      <c r="G267" s="1264"/>
      <c r="H267" s="1164"/>
      <c r="I267" s="1164"/>
      <c r="J267" s="1164"/>
      <c r="K267" s="1164"/>
      <c r="L267" s="3824" t="s">
        <v>42</v>
      </c>
      <c r="M267" s="3824"/>
      <c r="N267" s="1265"/>
      <c r="O267" s="1118"/>
      <c r="P267" s="1118"/>
      <c r="Q267" s="1118"/>
    </row>
    <row r="268" spans="1:17" ht="15.75">
      <c r="A268" s="3788"/>
      <c r="B268" s="1272"/>
      <c r="C268" s="1273"/>
      <c r="D268" s="1273"/>
      <c r="E268" s="1273"/>
      <c r="F268" s="1264"/>
      <c r="G268" s="1264"/>
      <c r="H268" s="1164"/>
      <c r="I268" s="1164"/>
      <c r="J268" s="1164"/>
      <c r="K268" s="1274" t="s">
        <v>1277</v>
      </c>
      <c r="L268" s="3825" t="s">
        <v>11</v>
      </c>
      <c r="M268" s="3826"/>
      <c r="N268" s="1265"/>
      <c r="O268" s="1118"/>
      <c r="P268" s="1118"/>
      <c r="Q268" s="1118"/>
    </row>
    <row r="269" spans="1:17" ht="18">
      <c r="A269" s="3788"/>
      <c r="B269" s="1263"/>
      <c r="C269" s="1264"/>
      <c r="D269" s="1164"/>
      <c r="E269" s="1164"/>
      <c r="F269" s="1164"/>
      <c r="G269" s="1164"/>
      <c r="H269" s="1164"/>
      <c r="I269" s="1164"/>
      <c r="J269" s="1164"/>
      <c r="K269" s="1164"/>
      <c r="L269" s="1164"/>
      <c r="M269" s="1249"/>
      <c r="N269" s="1265"/>
      <c r="O269" s="1118"/>
      <c r="P269" s="1118"/>
      <c r="Q269" s="1118"/>
    </row>
    <row r="270" spans="1:17" ht="18.75">
      <c r="A270" s="3788"/>
      <c r="B270" s="1263"/>
      <c r="C270" s="1264"/>
      <c r="D270" s="1264"/>
      <c r="E270" s="1264"/>
      <c r="F270" s="1248" t="s">
        <v>1126</v>
      </c>
      <c r="G270" s="1090">
        <v>50</v>
      </c>
      <c r="H270" s="1090">
        <v>500</v>
      </c>
      <c r="I270" s="1090">
        <v>150</v>
      </c>
      <c r="J270" s="1090">
        <v>13</v>
      </c>
      <c r="K270" s="1090">
        <v>13</v>
      </c>
      <c r="L270" s="1164">
        <f>SUM(G270:K270)</f>
        <v>726</v>
      </c>
      <c r="M270" s="1249" t="s">
        <v>1127</v>
      </c>
      <c r="N270" s="1265"/>
      <c r="O270" s="1118"/>
      <c r="P270" s="1118"/>
      <c r="Q270" s="1118"/>
    </row>
    <row r="271" spans="1:17" ht="18.75">
      <c r="A271" s="3788"/>
      <c r="B271" s="1263"/>
      <c r="C271" s="1264"/>
      <c r="D271" s="1264"/>
      <c r="E271" s="1264"/>
      <c r="F271" s="1252" t="s">
        <v>1297</v>
      </c>
      <c r="G271" s="1113">
        <f>G263*G270</f>
        <v>2.5</v>
      </c>
      <c r="H271" s="1113">
        <f>H263*H270</f>
        <v>40</v>
      </c>
      <c r="I271" s="1113">
        <f>I263*I270</f>
        <v>16.5</v>
      </c>
      <c r="J271" s="1113">
        <f>J263*J270</f>
        <v>1.625</v>
      </c>
      <c r="K271" s="1113">
        <f>K263*K270</f>
        <v>0.91000000000000014</v>
      </c>
      <c r="L271" s="1164">
        <f>SUM(G271:K271)</f>
        <v>61.534999999999997</v>
      </c>
      <c r="M271" s="1249" t="str">
        <f>L268</f>
        <v>Kg</v>
      </c>
      <c r="N271" s="1265"/>
      <c r="O271" s="1118"/>
      <c r="P271" s="1118"/>
      <c r="Q271" s="1118"/>
    </row>
    <row r="272" spans="1:17">
      <c r="A272" s="3788"/>
      <c r="B272" s="1263"/>
      <c r="C272" s="1264"/>
      <c r="D272" s="1264"/>
      <c r="E272" s="1264"/>
      <c r="F272" s="1264"/>
      <c r="G272" s="1253" t="str">
        <f>L268</f>
        <v>Kg</v>
      </c>
      <c r="H272" s="1253" t="str">
        <f>L268</f>
        <v>Kg</v>
      </c>
      <c r="I272" s="1253" t="str">
        <f>L268</f>
        <v>Kg</v>
      </c>
      <c r="J272" s="1253" t="str">
        <f>L268</f>
        <v>Kg</v>
      </c>
      <c r="K272" s="1253" t="str">
        <f>L268</f>
        <v>Kg</v>
      </c>
      <c r="L272" s="1264"/>
      <c r="M272" s="1275"/>
      <c r="N272" s="1265"/>
      <c r="O272" s="1118"/>
      <c r="P272" s="1118"/>
      <c r="Q272" s="1118"/>
    </row>
    <row r="273" spans="1:17" ht="18">
      <c r="A273" s="3788"/>
      <c r="B273" s="1194"/>
      <c r="C273" s="1255" t="s">
        <v>460</v>
      </c>
      <c r="D273" s="1256">
        <v>50</v>
      </c>
      <c r="E273" s="1094" t="s">
        <v>52</v>
      </c>
      <c r="F273" s="1266"/>
      <c r="G273" s="1266"/>
      <c r="H273" s="1264"/>
      <c r="I273" s="1264"/>
      <c r="J273" s="1264"/>
      <c r="K273" s="1264"/>
      <c r="L273" s="1264"/>
      <c r="M273" s="1275"/>
      <c r="N273" s="1265"/>
      <c r="O273" s="1118"/>
      <c r="P273" s="1118"/>
      <c r="Q273" s="1118"/>
    </row>
    <row r="274" spans="1:17" ht="18">
      <c r="A274" s="3788"/>
      <c r="B274" s="1263"/>
      <c r="C274" s="1264"/>
      <c r="D274" s="1264"/>
      <c r="E274" s="1264"/>
      <c r="F274" s="1252" t="s">
        <v>1136</v>
      </c>
      <c r="G274" s="1095">
        <f>G271/(100-D273)*100</f>
        <v>5</v>
      </c>
      <c r="H274" s="1095">
        <f>H271/(100-D273)*100</f>
        <v>80</v>
      </c>
      <c r="I274" s="1095">
        <f>I271/(100-D273)*100</f>
        <v>33</v>
      </c>
      <c r="J274" s="1095">
        <f>J271/(100-D273)*100</f>
        <v>3.25</v>
      </c>
      <c r="K274" s="1095">
        <f>K271/(100-D273)*100</f>
        <v>1.8200000000000005</v>
      </c>
      <c r="L274" s="1164">
        <f>SUM(G274:K274)</f>
        <v>123.07000000000001</v>
      </c>
      <c r="M274" s="1249" t="str">
        <f>L268</f>
        <v>Kg</v>
      </c>
      <c r="N274" s="1265"/>
      <c r="O274" s="1118"/>
      <c r="P274" s="1118"/>
      <c r="Q274" s="1118"/>
    </row>
    <row r="275" spans="1:17" ht="18">
      <c r="A275" s="3788"/>
      <c r="B275" s="1263"/>
      <c r="C275" s="1264"/>
      <c r="D275" s="1264"/>
      <c r="E275" s="1264"/>
      <c r="F275" s="1252"/>
      <c r="G275" s="1259" t="str">
        <f>L268</f>
        <v>Kg</v>
      </c>
      <c r="H275" s="1259" t="str">
        <f>L268</f>
        <v>Kg</v>
      </c>
      <c r="I275" s="1259" t="str">
        <f>L268</f>
        <v>Kg</v>
      </c>
      <c r="J275" s="1259" t="str">
        <f>L268</f>
        <v>Kg</v>
      </c>
      <c r="K275" s="1259" t="str">
        <f>L268</f>
        <v>Kg</v>
      </c>
      <c r="L275" s="1164"/>
      <c r="M275" s="1249"/>
      <c r="N275" s="1265"/>
      <c r="O275" s="1118"/>
      <c r="P275" s="1118"/>
      <c r="Q275" s="1118"/>
    </row>
    <row r="276" spans="1:17" ht="15.75">
      <c r="A276" s="3788"/>
      <c r="B276" s="1114" t="s">
        <v>52</v>
      </c>
      <c r="C276" s="1104" t="s">
        <v>1286</v>
      </c>
      <c r="D276" s="1276"/>
      <c r="E276" s="1276"/>
      <c r="F276" s="1276"/>
      <c r="G276" s="1276"/>
      <c r="H276" s="1276"/>
      <c r="I276" s="1276"/>
      <c r="J276" s="1276"/>
      <c r="K276" s="1276"/>
      <c r="L276" s="1276"/>
      <c r="M276" s="1276"/>
      <c r="N276" s="1277"/>
      <c r="O276" s="1118"/>
      <c r="P276" s="1118"/>
      <c r="Q276" s="1118"/>
    </row>
    <row r="277" spans="1:17" ht="18.75">
      <c r="A277" s="3788"/>
      <c r="B277" s="1115" t="s">
        <v>42</v>
      </c>
      <c r="C277" s="1116" t="s">
        <v>1283</v>
      </c>
      <c r="D277" s="1098"/>
      <c r="E277" s="1098"/>
      <c r="F277" s="1098"/>
      <c r="G277" s="1098"/>
      <c r="H277" s="1098"/>
      <c r="I277" s="1098"/>
      <c r="J277" s="1098"/>
      <c r="K277" s="1098"/>
      <c r="L277" s="1098"/>
      <c r="M277" s="1098"/>
      <c r="N277" s="1099"/>
      <c r="O277" s="1118"/>
      <c r="P277" s="1118"/>
      <c r="Q277" s="1118"/>
    </row>
    <row r="278" spans="1:17" ht="18.75">
      <c r="A278" s="3788"/>
      <c r="B278" s="1100"/>
      <c r="C278" s="3825" t="s">
        <v>11</v>
      </c>
      <c r="D278" s="3826"/>
      <c r="E278" s="1101"/>
      <c r="F278" s="3825" t="s">
        <v>295</v>
      </c>
      <c r="G278" s="3826"/>
      <c r="H278" s="1101"/>
      <c r="I278" s="3825" t="s">
        <v>1285</v>
      </c>
      <c r="J278" s="3826"/>
      <c r="K278" s="1101"/>
      <c r="L278" s="3825" t="s">
        <v>1284</v>
      </c>
      <c r="M278" s="3826"/>
      <c r="N278" s="1102"/>
      <c r="O278" s="1118"/>
      <c r="P278" s="1118"/>
      <c r="Q278" s="1118"/>
    </row>
    <row r="279" spans="1:17" ht="18.75">
      <c r="A279" s="3788"/>
      <c r="B279" s="1100"/>
      <c r="C279" s="1101"/>
      <c r="D279" s="1101"/>
      <c r="E279" s="1101"/>
      <c r="F279" s="1101"/>
      <c r="G279" s="1101"/>
      <c r="H279" s="1101"/>
      <c r="I279" s="1101"/>
      <c r="J279" s="1101"/>
      <c r="K279" s="1101"/>
      <c r="L279" s="1101"/>
      <c r="M279" s="1101"/>
      <c r="N279" s="1102"/>
      <c r="O279" s="1118"/>
      <c r="P279" s="1118"/>
      <c r="Q279" s="1118"/>
    </row>
    <row r="280" spans="1:17">
      <c r="A280" s="3788"/>
      <c r="B280" s="3803" t="s">
        <v>1287</v>
      </c>
      <c r="C280" s="3804"/>
      <c r="D280" s="3804"/>
      <c r="E280" s="3804"/>
      <c r="F280" s="3804"/>
      <c r="G280" s="3804"/>
      <c r="H280" s="3804"/>
      <c r="I280" s="3804"/>
      <c r="J280" s="3804"/>
      <c r="K280" s="3804"/>
      <c r="L280" s="3804"/>
      <c r="M280" s="3804"/>
      <c r="N280" s="3805"/>
      <c r="O280" s="1118"/>
      <c r="P280" s="1118"/>
      <c r="Q280" s="1118"/>
    </row>
    <row r="281" spans="1:17">
      <c r="A281" s="3788"/>
      <c r="B281" s="3806"/>
      <c r="C281" s="3807"/>
      <c r="D281" s="3807"/>
      <c r="E281" s="3807"/>
      <c r="F281" s="3807"/>
      <c r="G281" s="3807"/>
      <c r="H281" s="3807"/>
      <c r="I281" s="3807"/>
      <c r="J281" s="3807"/>
      <c r="K281" s="3807"/>
      <c r="L281" s="3807"/>
      <c r="M281" s="3807"/>
      <c r="N281" s="3808"/>
      <c r="O281" s="1118"/>
      <c r="P281" s="1118"/>
      <c r="Q281" s="1118"/>
    </row>
    <row r="282" spans="1:17">
      <c r="A282" s="3788"/>
      <c r="B282" s="1105" t="s">
        <v>1025</v>
      </c>
      <c r="C282" s="3809" t="str">
        <f ca="1">CELL("nomfichier")</f>
        <v>E:\0-UPRT\1-UPRT.FR-SITE-WEB\ff-fiches-fabrications\ff-fiches-fabrication-maj-08-2020\[ff-13-restauration.et.collectivite.xlsx]Nota</v>
      </c>
      <c r="D282" s="3809"/>
      <c r="E282" s="3809"/>
      <c r="F282" s="3809"/>
      <c r="G282" s="3809"/>
      <c r="H282" s="3809"/>
      <c r="I282" s="3809"/>
      <c r="J282" s="3809"/>
      <c r="K282" s="3809"/>
      <c r="L282" s="3809"/>
      <c r="M282" s="3809"/>
      <c r="N282" s="3810"/>
      <c r="O282" s="1118"/>
      <c r="P282" s="1118"/>
      <c r="Q282" s="1118"/>
    </row>
    <row r="283" spans="1:17">
      <c r="A283" s="3788"/>
      <c r="B283" s="1106" t="s">
        <v>1026</v>
      </c>
      <c r="C283" s="3811" t="s">
        <v>1288</v>
      </c>
      <c r="D283" s="3811"/>
      <c r="E283" s="3811"/>
      <c r="F283" s="3811"/>
      <c r="G283" s="3811"/>
      <c r="H283" s="3811"/>
      <c r="I283" s="3811"/>
      <c r="J283" s="3811"/>
      <c r="K283" s="3811"/>
      <c r="L283" s="3811"/>
      <c r="M283" s="3811"/>
      <c r="N283" s="3812"/>
      <c r="O283" s="1118"/>
      <c r="P283" s="1118"/>
      <c r="Q283" s="1118"/>
    </row>
    <row r="284" spans="1:17" ht="15.75" thickBot="1">
      <c r="A284" s="3788"/>
      <c r="B284" s="3813" t="s">
        <v>1028</v>
      </c>
      <c r="C284" s="3814"/>
      <c r="D284" s="3814"/>
      <c r="E284" s="3814"/>
      <c r="F284" s="3814"/>
      <c r="G284" s="3814"/>
      <c r="H284" s="3814"/>
      <c r="I284" s="3814"/>
      <c r="J284" s="3814"/>
      <c r="K284" s="3814"/>
      <c r="L284" s="3814"/>
      <c r="M284" s="3814"/>
      <c r="N284" s="3815"/>
      <c r="O284" s="1118"/>
      <c r="P284" s="1118"/>
      <c r="Q284" s="1118"/>
    </row>
    <row r="285" spans="1:17">
      <c r="A285" s="1118"/>
      <c r="B285" s="842"/>
      <c r="C285" s="842"/>
      <c r="D285" s="842"/>
      <c r="E285" s="842"/>
      <c r="F285" s="842"/>
      <c r="G285" s="842"/>
      <c r="H285" s="842"/>
      <c r="I285" s="842"/>
      <c r="J285" s="842"/>
      <c r="K285" s="842"/>
      <c r="L285" s="842"/>
      <c r="M285" s="1118"/>
      <c r="N285" s="1118"/>
      <c r="O285" s="1118"/>
      <c r="P285" s="1118"/>
      <c r="Q285" s="1118"/>
    </row>
    <row r="286" spans="1:17" ht="16.5" thickBot="1">
      <c r="A286" s="1118"/>
      <c r="B286" s="1278"/>
      <c r="C286" s="1279"/>
      <c r="D286" s="1279"/>
      <c r="E286" s="1279"/>
      <c r="F286" s="1279"/>
      <c r="G286" s="1279"/>
      <c r="H286" s="842"/>
      <c r="I286" s="842"/>
      <c r="J286" s="842"/>
      <c r="K286" s="842"/>
      <c r="L286" s="842"/>
      <c r="M286" s="1118"/>
      <c r="N286" s="1118"/>
      <c r="O286" s="1118"/>
      <c r="P286" s="1118"/>
      <c r="Q286" s="1118"/>
    </row>
    <row r="287" spans="1:17" ht="15.75">
      <c r="B287" s="1280"/>
      <c r="C287" s="1281"/>
      <c r="D287" s="1281"/>
      <c r="E287" s="1281"/>
      <c r="F287" s="1281"/>
      <c r="G287" s="1281"/>
      <c r="H287" s="1281"/>
      <c r="I287" s="1281"/>
      <c r="J287" s="1282" t="s">
        <v>1315</v>
      </c>
      <c r="K287" s="842"/>
      <c r="L287" s="842"/>
      <c r="M287" s="1118"/>
      <c r="N287" s="1118"/>
      <c r="O287" s="1118"/>
      <c r="P287" s="1118"/>
      <c r="Q287" s="1118"/>
    </row>
    <row r="288" spans="1:17">
      <c r="B288" s="1283"/>
      <c r="C288" s="1284" t="s">
        <v>1316</v>
      </c>
      <c r="D288" s="1285">
        <v>0.44</v>
      </c>
      <c r="E288" s="842"/>
      <c r="F288" s="1286" t="s">
        <v>1316</v>
      </c>
      <c r="G288" s="1285">
        <v>100</v>
      </c>
      <c r="H288" s="842"/>
      <c r="I288" s="1287" t="s">
        <v>1317</v>
      </c>
      <c r="J288" s="1288">
        <v>115</v>
      </c>
      <c r="K288" s="842"/>
      <c r="L288" s="842"/>
      <c r="M288" s="1118"/>
      <c r="N288" s="1118"/>
      <c r="O288" s="1118"/>
      <c r="P288" s="1118"/>
      <c r="Q288" s="1118"/>
    </row>
    <row r="289" spans="2:17" ht="45">
      <c r="B289" s="1289"/>
      <c r="C289" s="1290" t="s">
        <v>1318</v>
      </c>
      <c r="D289" s="1291">
        <v>60</v>
      </c>
      <c r="E289" s="842"/>
      <c r="F289" s="1290" t="s">
        <v>1319</v>
      </c>
      <c r="G289" s="1292">
        <v>10</v>
      </c>
      <c r="H289" s="842"/>
      <c r="I289" s="1286" t="s">
        <v>1316</v>
      </c>
      <c r="J289" s="1293">
        <v>133</v>
      </c>
      <c r="K289" s="842"/>
      <c r="L289" s="842"/>
      <c r="M289" s="1118"/>
      <c r="N289" s="1118"/>
      <c r="O289" s="1118"/>
      <c r="P289" s="1118"/>
      <c r="Q289" s="1118"/>
    </row>
    <row r="290" spans="2:17" ht="20.100000000000001" customHeight="1">
      <c r="B290" s="1294"/>
      <c r="C290" s="1295" t="s">
        <v>1319</v>
      </c>
      <c r="D290" s="1296">
        <f>D288*D289%</f>
        <v>0.26400000000000001</v>
      </c>
      <c r="E290" s="842"/>
      <c r="F290" s="1297" t="s">
        <v>1317</v>
      </c>
      <c r="G290" s="1296">
        <f>IF(G288=0,0,G288+G289)</f>
        <v>110</v>
      </c>
      <c r="H290" s="842"/>
      <c r="I290" s="1295" t="s">
        <v>1319</v>
      </c>
      <c r="J290" s="1298">
        <f>IF(J288=0,0,IF(J289=0,0,J288-J289))</f>
        <v>-18</v>
      </c>
      <c r="K290" s="842"/>
      <c r="L290" s="842"/>
      <c r="M290" s="1118"/>
      <c r="N290" s="1118"/>
      <c r="O290" s="1118"/>
      <c r="P290" s="1118"/>
      <c r="Q290" s="1118"/>
    </row>
    <row r="291" spans="2:17" ht="20.100000000000001" customHeight="1">
      <c r="B291" s="1299"/>
      <c r="C291" s="1297" t="s">
        <v>1317</v>
      </c>
      <c r="D291" s="1296">
        <f>((D288*D289)/100)+D288</f>
        <v>0.70399999999999996</v>
      </c>
      <c r="E291" s="899"/>
      <c r="F291" s="1300" t="s">
        <v>1318</v>
      </c>
      <c r="G291" s="1301">
        <f>IF(G288=0,0,IF(ISBLANK(G288),0,(G289/G288)*100))</f>
        <v>10</v>
      </c>
      <c r="H291" s="899"/>
      <c r="I291" s="1300" t="s">
        <v>1318</v>
      </c>
      <c r="J291" s="1302">
        <f>IF(J289=0,0,IF(ISBLANK(J289),0,(J290/J289)*100))</f>
        <v>-13.533834586466165</v>
      </c>
      <c r="K291" s="842"/>
      <c r="L291" s="842"/>
      <c r="M291" s="1118"/>
      <c r="N291" s="1118"/>
      <c r="O291" s="1118"/>
      <c r="P291" s="1118"/>
      <c r="Q291" s="1118"/>
    </row>
    <row r="292" spans="2:17">
      <c r="B292" s="1303"/>
      <c r="C292" s="1304"/>
      <c r="D292" s="1305"/>
      <c r="E292" s="1306"/>
      <c r="F292" s="1307"/>
      <c r="G292" s="1308"/>
      <c r="H292" s="1306"/>
      <c r="I292" s="1307"/>
      <c r="J292" s="1309"/>
      <c r="K292" s="842"/>
      <c r="L292" s="842"/>
      <c r="M292" s="1118"/>
      <c r="N292" s="1118"/>
      <c r="O292" s="1118"/>
      <c r="P292" s="1118"/>
      <c r="Q292" s="1118"/>
    </row>
    <row r="293" spans="2:17">
      <c r="B293" s="1283"/>
      <c r="C293" s="1286" t="s">
        <v>1316</v>
      </c>
      <c r="D293" s="1285">
        <v>5.8970000000000002</v>
      </c>
      <c r="E293" s="842"/>
      <c r="F293" s="1287" t="s">
        <v>1317</v>
      </c>
      <c r="G293" s="1292">
        <v>9.64</v>
      </c>
      <c r="H293" s="842"/>
      <c r="I293" s="1287" t="s">
        <v>1317</v>
      </c>
      <c r="J293" s="1288">
        <v>100</v>
      </c>
      <c r="K293" s="842"/>
      <c r="L293" s="842"/>
      <c r="M293" s="1118"/>
      <c r="N293" s="1118"/>
      <c r="O293" s="1118"/>
      <c r="P293" s="1118"/>
      <c r="Q293" s="1118"/>
    </row>
    <row r="294" spans="2:17" ht="45">
      <c r="B294" s="1310"/>
      <c r="C294" s="1287" t="s">
        <v>1317</v>
      </c>
      <c r="D294" s="1292">
        <v>9.64</v>
      </c>
      <c r="E294" s="842"/>
      <c r="F294" s="1290" t="s">
        <v>1318</v>
      </c>
      <c r="G294" s="1311">
        <v>63.5</v>
      </c>
      <c r="H294" s="842"/>
      <c r="I294" s="1290" t="s">
        <v>1319</v>
      </c>
      <c r="J294" s="1288">
        <v>50</v>
      </c>
      <c r="K294" s="842"/>
      <c r="L294" s="842"/>
      <c r="M294" s="1118"/>
      <c r="N294" s="1118"/>
      <c r="O294" s="1118"/>
      <c r="P294" s="1118"/>
      <c r="Q294" s="1118"/>
    </row>
    <row r="295" spans="2:17" ht="20.100000000000001" customHeight="1">
      <c r="B295" s="1294"/>
      <c r="C295" s="1295" t="s">
        <v>1319</v>
      </c>
      <c r="D295" s="1296">
        <f>IF(D293=0,0,IF(D294=0,0,D294-D293))</f>
        <v>3.7430000000000003</v>
      </c>
      <c r="E295" s="842"/>
      <c r="F295" s="1295" t="s">
        <v>1319</v>
      </c>
      <c r="G295" s="1296">
        <f>G293-G296</f>
        <v>3.7439755351681958</v>
      </c>
      <c r="H295" s="842"/>
      <c r="I295" s="1297" t="s">
        <v>1316</v>
      </c>
      <c r="J295" s="1298">
        <f>IF(J293=0,0,IF(ISBLANK(J293),0,J293-J294))</f>
        <v>50</v>
      </c>
      <c r="K295" s="842"/>
      <c r="L295" s="842"/>
      <c r="M295" s="1118"/>
      <c r="N295" s="1118"/>
      <c r="O295" s="1118"/>
      <c r="P295" s="1118"/>
      <c r="Q295" s="1118"/>
    </row>
    <row r="296" spans="2:17" ht="20.100000000000001" customHeight="1">
      <c r="B296" s="1312"/>
      <c r="C296" s="1313" t="s">
        <v>1318</v>
      </c>
      <c r="D296" s="1314">
        <f>IF(D293=0,0,IF(ISBLANK(D293),0,(D295/D293)*100))</f>
        <v>63.472952348651859</v>
      </c>
      <c r="E296" s="842"/>
      <c r="F296" s="1315" t="s">
        <v>1316</v>
      </c>
      <c r="G296" s="1316">
        <f>(G293/(100+G294)*100)</f>
        <v>5.8960244648318048</v>
      </c>
      <c r="H296" s="842"/>
      <c r="I296" s="1313" t="s">
        <v>1318</v>
      </c>
      <c r="J296" s="1317">
        <f>IF(J295=0,0,IF(ISBLANK(J294),0,(J294/J295)*100))</f>
        <v>100</v>
      </c>
      <c r="K296" s="842"/>
      <c r="L296" s="842"/>
      <c r="M296" s="1118"/>
      <c r="N296" s="1118"/>
      <c r="O296" s="1118"/>
      <c r="P296" s="1118"/>
      <c r="Q296" s="1118"/>
    </row>
    <row r="297" spans="2:17">
      <c r="B297" s="3816" t="s">
        <v>1314</v>
      </c>
      <c r="C297" s="3817"/>
      <c r="D297" s="3817"/>
      <c r="E297" s="3817"/>
      <c r="F297" s="3817"/>
      <c r="G297" s="3817"/>
      <c r="H297" s="3817"/>
      <c r="I297" s="3817"/>
      <c r="J297" s="3817"/>
      <c r="K297" s="842"/>
      <c r="L297" s="842"/>
      <c r="M297" s="1118"/>
      <c r="N297" s="1118"/>
      <c r="O297" s="1118"/>
      <c r="P297" s="1118"/>
      <c r="Q297" s="1118"/>
    </row>
    <row r="298" spans="2:17" ht="15.75" thickBot="1">
      <c r="K298" s="842"/>
      <c r="L298" s="842"/>
      <c r="M298" s="1118"/>
      <c r="N298" s="1118"/>
      <c r="O298" s="1118"/>
      <c r="P298" s="1118"/>
      <c r="Q298" s="1118"/>
    </row>
    <row r="299" spans="2:17" ht="18">
      <c r="B299" s="1318" t="s">
        <v>1320</v>
      </c>
      <c r="C299" s="1281"/>
      <c r="D299" s="1281"/>
      <c r="E299" s="1281"/>
      <c r="F299" s="1281"/>
      <c r="G299" s="1281"/>
      <c r="H299" s="1281"/>
      <c r="I299" s="1281"/>
      <c r="J299" s="1282" t="s">
        <v>1321</v>
      </c>
      <c r="K299" s="842"/>
      <c r="L299" s="842"/>
      <c r="M299" s="1118"/>
      <c r="N299" s="1118"/>
      <c r="O299" s="1118"/>
      <c r="P299" s="1118"/>
      <c r="Q299" s="1118"/>
    </row>
    <row r="300" spans="2:17" ht="20.100000000000001" customHeight="1">
      <c r="B300" s="1319"/>
      <c r="C300" s="1320" t="s">
        <v>1322</v>
      </c>
      <c r="D300" s="1321">
        <v>1</v>
      </c>
      <c r="E300" s="1320"/>
      <c r="F300" s="1320" t="s">
        <v>1322</v>
      </c>
      <c r="G300" s="1321">
        <v>10</v>
      </c>
      <c r="H300" s="1320"/>
      <c r="I300" s="1320" t="s">
        <v>1323</v>
      </c>
      <c r="J300" s="1322">
        <v>10</v>
      </c>
      <c r="K300" s="842"/>
      <c r="L300" s="842"/>
      <c r="M300" s="1118"/>
      <c r="N300" s="1118"/>
      <c r="O300" s="1118"/>
      <c r="P300" s="1118"/>
      <c r="Q300" s="1118"/>
    </row>
    <row r="301" spans="2:17" ht="20.100000000000001" customHeight="1">
      <c r="B301" s="1323"/>
      <c r="C301" s="1324" t="s">
        <v>1324</v>
      </c>
      <c r="D301" s="1325">
        <v>50</v>
      </c>
      <c r="E301" s="1324"/>
      <c r="F301" s="1324" t="s">
        <v>1325</v>
      </c>
      <c r="G301" s="1326">
        <v>2</v>
      </c>
      <c r="H301" s="1324"/>
      <c r="I301" s="1324" t="s">
        <v>1322</v>
      </c>
      <c r="J301" s="1327">
        <v>3.2</v>
      </c>
      <c r="K301" s="842"/>
      <c r="L301" s="842"/>
      <c r="M301" s="1118"/>
      <c r="N301" s="1118"/>
      <c r="O301" s="1118"/>
      <c r="P301" s="1118"/>
      <c r="Q301" s="1118"/>
    </row>
    <row r="302" spans="2:17" ht="20.100000000000001" customHeight="1">
      <c r="B302" s="1328"/>
      <c r="C302" s="1329" t="s">
        <v>1326</v>
      </c>
      <c r="D302" s="1330">
        <f>D303*D301%</f>
        <v>1</v>
      </c>
      <c r="E302" s="1329"/>
      <c r="F302" s="1329" t="s">
        <v>1327</v>
      </c>
      <c r="G302" s="1330">
        <f>IF(G300=0,0,G300+G301)</f>
        <v>12</v>
      </c>
      <c r="H302" s="1329"/>
      <c r="I302" s="1329" t="s">
        <v>1326</v>
      </c>
      <c r="J302" s="1331">
        <f>IF(J300=0,0,IF(J301=0,0,J300-J301))</f>
        <v>6.8</v>
      </c>
      <c r="K302" s="842"/>
      <c r="L302" s="842"/>
      <c r="M302" s="1118"/>
      <c r="N302" s="1118"/>
      <c r="O302" s="1118"/>
      <c r="P302" s="1118"/>
      <c r="Q302" s="1118"/>
    </row>
    <row r="303" spans="2:17" ht="20.100000000000001" customHeight="1">
      <c r="B303" s="1332"/>
      <c r="C303" s="1333" t="s">
        <v>1323</v>
      </c>
      <c r="D303" s="1334">
        <f>D300/(100-D301)*100</f>
        <v>2</v>
      </c>
      <c r="E303" s="1333"/>
      <c r="F303" s="1333" t="s">
        <v>1324</v>
      </c>
      <c r="G303" s="1335">
        <f>IF(G300=0,0,G301/G302)</f>
        <v>0.16666666666666666</v>
      </c>
      <c r="H303" s="1333"/>
      <c r="I303" s="1333" t="s">
        <v>1324</v>
      </c>
      <c r="J303" s="1336">
        <f>IF(J300=0,0,J302/J300)</f>
        <v>0.67999999999999994</v>
      </c>
      <c r="K303" s="842"/>
      <c r="L303" s="842"/>
      <c r="M303" s="1118"/>
      <c r="N303" s="1118"/>
      <c r="O303" s="1118"/>
      <c r="P303" s="1118"/>
      <c r="Q303" s="1118"/>
    </row>
    <row r="304" spans="2:17" ht="20.100000000000001" customHeight="1">
      <c r="B304" s="1303"/>
      <c r="C304" s="1304"/>
      <c r="D304" s="1305"/>
      <c r="E304" s="1306"/>
      <c r="F304" s="1307"/>
      <c r="G304" s="1308"/>
      <c r="H304" s="1306"/>
      <c r="I304" s="1307"/>
      <c r="J304" s="1309"/>
      <c r="K304" s="842"/>
      <c r="L304" s="842"/>
      <c r="M304" s="1118"/>
      <c r="N304" s="1118"/>
      <c r="O304" s="1118"/>
      <c r="P304" s="1118"/>
      <c r="Q304" s="1118"/>
    </row>
    <row r="305" spans="1:17" ht="20.100000000000001" customHeight="1">
      <c r="B305" s="1337"/>
      <c r="C305" s="1338" t="s">
        <v>1322</v>
      </c>
      <c r="D305" s="1321">
        <v>100</v>
      </c>
      <c r="E305" s="1338"/>
      <c r="F305" s="1338" t="s">
        <v>1323</v>
      </c>
      <c r="G305" s="1321">
        <v>183</v>
      </c>
      <c r="H305" s="1338"/>
      <c r="I305" s="1338" t="s">
        <v>1323</v>
      </c>
      <c r="J305" s="1339">
        <v>100</v>
      </c>
      <c r="K305" s="842"/>
      <c r="L305" s="842"/>
      <c r="M305" s="1118"/>
      <c r="N305" s="1118"/>
      <c r="O305" s="1118"/>
      <c r="P305" s="1118"/>
      <c r="Q305" s="1118"/>
    </row>
    <row r="306" spans="1:17" ht="20.100000000000001" customHeight="1">
      <c r="B306" s="1323"/>
      <c r="C306" s="1324" t="s">
        <v>1323</v>
      </c>
      <c r="D306" s="1326">
        <v>150</v>
      </c>
      <c r="E306" s="1324"/>
      <c r="F306" s="1324" t="s">
        <v>1324</v>
      </c>
      <c r="G306" s="1325">
        <v>40</v>
      </c>
      <c r="H306" s="1324"/>
      <c r="I306" s="1324" t="s">
        <v>1325</v>
      </c>
      <c r="J306" s="1327">
        <v>15</v>
      </c>
      <c r="K306" s="842"/>
      <c r="L306" s="842"/>
      <c r="M306" s="1118"/>
      <c r="N306" s="1118"/>
      <c r="O306" s="1118"/>
      <c r="P306" s="1118"/>
      <c r="Q306" s="1118"/>
    </row>
    <row r="307" spans="1:17" ht="20.100000000000001" customHeight="1">
      <c r="B307" s="1328"/>
      <c r="C307" s="1329" t="s">
        <v>1326</v>
      </c>
      <c r="D307" s="1330">
        <f>IF(D305=0,0,IF(D306=0,0,D306-D305))</f>
        <v>50</v>
      </c>
      <c r="E307" s="1329"/>
      <c r="F307" s="1329" t="s">
        <v>1326</v>
      </c>
      <c r="G307" s="1340">
        <f>G305*G306%</f>
        <v>73.2</v>
      </c>
      <c r="H307" s="1329"/>
      <c r="I307" s="1329" t="s">
        <v>1328</v>
      </c>
      <c r="J307" s="1331">
        <f>IF(J305=0,0,IF(J306=0,0,J305-J306))</f>
        <v>85</v>
      </c>
      <c r="K307" s="842"/>
      <c r="L307" s="842"/>
      <c r="M307" s="1118"/>
      <c r="N307" s="1118"/>
      <c r="O307" s="1118"/>
      <c r="P307" s="1118"/>
      <c r="Q307" s="1118"/>
    </row>
    <row r="308" spans="1:17" ht="20.100000000000001" customHeight="1">
      <c r="B308" s="1332"/>
      <c r="C308" s="1333" t="s">
        <v>1324</v>
      </c>
      <c r="D308" s="1335">
        <f>IF(D305=0,0,IF(D306=0,0,D307/D306))</f>
        <v>0.33333333333333331</v>
      </c>
      <c r="E308" s="1333"/>
      <c r="F308" s="1333" t="s">
        <v>1322</v>
      </c>
      <c r="G308" s="1334">
        <f>G305-G307</f>
        <v>109.8</v>
      </c>
      <c r="H308" s="1333"/>
      <c r="I308" s="1333" t="s">
        <v>1324</v>
      </c>
      <c r="J308" s="1336">
        <f>IF(J305=0,0,IF(J306=0,0,J306/J305))</f>
        <v>0.15</v>
      </c>
      <c r="K308" s="842"/>
      <c r="L308" s="842"/>
      <c r="M308" s="1118"/>
      <c r="N308" s="1118"/>
      <c r="O308" s="1118"/>
      <c r="P308" s="1118"/>
      <c r="Q308" s="1118"/>
    </row>
    <row r="309" spans="1:17">
      <c r="B309" s="3818" t="s">
        <v>1314</v>
      </c>
      <c r="C309" s="3819"/>
      <c r="D309" s="3819"/>
      <c r="E309" s="3819"/>
      <c r="F309" s="3819"/>
      <c r="G309" s="3819"/>
      <c r="H309" s="3819"/>
      <c r="I309" s="3819"/>
      <c r="J309" s="3819"/>
      <c r="K309" s="842"/>
      <c r="L309" s="842"/>
      <c r="M309" s="1118"/>
      <c r="N309" s="1118"/>
      <c r="O309" s="1118"/>
      <c r="P309" s="1118"/>
      <c r="Q309" s="1118"/>
    </row>
    <row r="310" spans="1:17" ht="15.75" thickBot="1">
      <c r="A310" s="1118"/>
      <c r="B310" s="842"/>
      <c r="C310" s="842"/>
      <c r="D310" s="842"/>
      <c r="E310" s="842"/>
      <c r="F310" s="842"/>
      <c r="G310" s="842"/>
      <c r="H310" s="842"/>
      <c r="I310" s="842"/>
      <c r="J310" s="842"/>
      <c r="K310" s="842"/>
      <c r="L310" s="842"/>
      <c r="M310" s="1118"/>
      <c r="N310" s="1118"/>
      <c r="O310" s="1118"/>
      <c r="P310" s="1118"/>
      <c r="Q310" s="1118"/>
    </row>
    <row r="311" spans="1:17">
      <c r="A311" s="3799" t="s">
        <v>1329</v>
      </c>
      <c r="B311" s="3800"/>
      <c r="C311" s="3800"/>
      <c r="D311" s="3800"/>
      <c r="E311" s="3800"/>
      <c r="F311" s="3800"/>
      <c r="G311" s="3800"/>
      <c r="H311" s="3800"/>
      <c r="I311" s="3800"/>
      <c r="J311" s="3800"/>
      <c r="K311" s="3800"/>
      <c r="L311" s="3800"/>
      <c r="M311" s="3800"/>
      <c r="N311" s="3800"/>
      <c r="O311" s="1118"/>
      <c r="P311" s="1118"/>
      <c r="Q311" s="1118"/>
    </row>
    <row r="312" spans="1:17" ht="15.75" thickBot="1">
      <c r="A312" s="3801"/>
      <c r="B312" s="3802"/>
      <c r="C312" s="3802"/>
      <c r="D312" s="3802"/>
      <c r="E312" s="3802"/>
      <c r="F312" s="3802"/>
      <c r="G312" s="3802"/>
      <c r="H312" s="3802"/>
      <c r="I312" s="3802"/>
      <c r="J312" s="3802"/>
      <c r="K312" s="3802"/>
      <c r="L312" s="3802"/>
      <c r="M312" s="3802"/>
      <c r="N312" s="3802"/>
      <c r="O312" s="1118"/>
      <c r="P312" s="1118"/>
      <c r="Q312" s="1118"/>
    </row>
    <row r="313" spans="1:17">
      <c r="A313" s="1150"/>
      <c r="B313" s="1150"/>
      <c r="C313" s="1150"/>
      <c r="D313" s="1150"/>
      <c r="E313" s="1150"/>
      <c r="F313" s="1150"/>
      <c r="G313" s="1150"/>
      <c r="H313" s="1150"/>
      <c r="I313" s="1150"/>
      <c r="J313" s="1150"/>
      <c r="K313" s="1150"/>
      <c r="L313" s="1150"/>
      <c r="M313" s="1150"/>
      <c r="N313" s="1150"/>
      <c r="O313" s="1118"/>
      <c r="P313" s="1118"/>
      <c r="Q313" s="1118"/>
    </row>
    <row r="314" spans="1:17" ht="15.75">
      <c r="A314" s="1150"/>
      <c r="B314" s="1150"/>
      <c r="C314" s="1150"/>
      <c r="D314" s="1150"/>
      <c r="E314" s="1341" t="s">
        <v>1330</v>
      </c>
      <c r="F314" s="1341"/>
      <c r="G314" s="1341"/>
      <c r="H314" s="1150"/>
      <c r="I314" s="1150"/>
      <c r="J314" s="1150"/>
      <c r="K314" s="1150"/>
      <c r="L314" s="1150"/>
      <c r="M314" s="1150"/>
      <c r="N314" s="1150"/>
      <c r="O314" s="1118"/>
      <c r="P314" s="1118"/>
      <c r="Q314" s="1118"/>
    </row>
    <row r="315" spans="1:17" ht="15.75">
      <c r="A315" s="1150"/>
      <c r="B315" s="1150"/>
      <c r="C315" s="1150"/>
      <c r="D315" s="1150"/>
      <c r="E315" s="1341"/>
      <c r="F315" s="1341" t="s">
        <v>1331</v>
      </c>
      <c r="G315" s="1341"/>
      <c r="H315" s="1150"/>
      <c r="I315" s="1150"/>
      <c r="J315" s="1150"/>
      <c r="K315" s="1150"/>
      <c r="L315" s="1150"/>
      <c r="M315" s="1150"/>
      <c r="N315" s="1150"/>
      <c r="O315" s="1118"/>
      <c r="P315" s="1118"/>
      <c r="Q315" s="1118"/>
    </row>
    <row r="316" spans="1:17" ht="15.75">
      <c r="A316" s="1150"/>
      <c r="B316" s="1150"/>
      <c r="C316" s="1150"/>
      <c r="D316" s="1150"/>
      <c r="E316" s="1341"/>
      <c r="F316" s="1341" t="s">
        <v>1332</v>
      </c>
      <c r="G316" s="1341"/>
      <c r="H316" s="1150"/>
      <c r="I316" s="1150"/>
      <c r="J316" s="1150"/>
      <c r="K316" s="1150"/>
      <c r="L316" s="1150"/>
      <c r="M316" s="1150"/>
      <c r="N316" s="1150"/>
      <c r="O316" s="1118"/>
      <c r="P316" s="1118"/>
      <c r="Q316" s="1118"/>
    </row>
    <row r="317" spans="1:17" ht="15.75">
      <c r="A317" s="1150"/>
      <c r="B317" s="1150"/>
      <c r="C317" s="1150"/>
      <c r="D317" s="1150"/>
      <c r="E317" s="1341"/>
      <c r="F317" s="1341" t="s">
        <v>1333</v>
      </c>
      <c r="G317" s="1341"/>
      <c r="H317" s="1150"/>
      <c r="I317" s="1150"/>
      <c r="J317" s="1150"/>
      <c r="K317" s="1150"/>
      <c r="L317" s="1150"/>
      <c r="M317" s="1150"/>
      <c r="N317" s="1150"/>
      <c r="O317" s="1118"/>
      <c r="P317" s="1118"/>
      <c r="Q317" s="1118"/>
    </row>
    <row r="318" spans="1:17" ht="15.75">
      <c r="A318" s="1150"/>
      <c r="B318" s="1150"/>
      <c r="C318" s="1150"/>
      <c r="D318" s="1150"/>
      <c r="E318" s="1150"/>
      <c r="F318" s="1341" t="s">
        <v>1334</v>
      </c>
      <c r="G318" s="1150"/>
      <c r="H318" s="1150"/>
      <c r="I318" s="1150"/>
      <c r="J318" s="1150"/>
      <c r="K318" s="1150"/>
      <c r="L318" s="1150"/>
      <c r="M318" s="1150"/>
      <c r="N318" s="1150"/>
      <c r="O318" s="1118"/>
      <c r="P318" s="1118"/>
      <c r="Q318" s="1118"/>
    </row>
    <row r="319" spans="1:17" ht="15.75">
      <c r="A319" s="1150"/>
      <c r="B319" s="1150"/>
      <c r="C319" s="1150"/>
      <c r="D319" s="1150"/>
      <c r="E319" s="1341" t="s">
        <v>1335</v>
      </c>
      <c r="F319" s="1150"/>
      <c r="G319" s="1150"/>
      <c r="H319" s="1150"/>
      <c r="I319" s="1150"/>
      <c r="J319" s="1150"/>
      <c r="K319" s="1150"/>
      <c r="L319" s="1150"/>
      <c r="M319" s="1150"/>
      <c r="N319" s="1150"/>
      <c r="O319" s="1118"/>
      <c r="P319" s="1118"/>
      <c r="Q319" s="1118"/>
    </row>
    <row r="320" spans="1:17" ht="100.5" customHeight="1">
      <c r="A320" s="1150"/>
      <c r="B320" s="1150"/>
      <c r="C320" s="1150"/>
      <c r="D320" s="1150"/>
      <c r="E320" s="1150"/>
      <c r="F320" s="1150"/>
      <c r="G320" s="1150"/>
      <c r="H320" s="1150"/>
      <c r="I320" s="1150"/>
      <c r="J320" s="1150"/>
      <c r="K320" s="1150"/>
      <c r="L320" s="1150"/>
      <c r="M320" s="1150"/>
      <c r="N320" s="1150"/>
      <c r="O320" s="1118"/>
      <c r="P320" s="1118"/>
      <c r="Q320" s="1118"/>
    </row>
    <row r="321" spans="1:17" ht="21">
      <c r="A321" s="1150"/>
      <c r="B321" s="1150"/>
      <c r="C321" s="1342" t="s">
        <v>1336</v>
      </c>
      <c r="D321" s="1342"/>
      <c r="E321" s="1342"/>
      <c r="F321" s="1342"/>
      <c r="G321" s="1342"/>
      <c r="H321" s="1342"/>
      <c r="I321" s="1342" t="s">
        <v>1337</v>
      </c>
      <c r="J321" s="1150"/>
      <c r="K321" s="1150"/>
      <c r="L321" s="1150"/>
      <c r="M321" s="1150"/>
      <c r="N321" s="1150"/>
      <c r="O321" s="1118"/>
      <c r="P321" s="1118"/>
      <c r="Q321" s="1118"/>
    </row>
    <row r="322" spans="1:17">
      <c r="A322" s="1150"/>
      <c r="B322" s="1150"/>
      <c r="C322" s="1150"/>
      <c r="D322" s="1150"/>
      <c r="E322" s="1150"/>
      <c r="F322" s="1150"/>
      <c r="G322" s="1150"/>
      <c r="H322" s="1150"/>
      <c r="I322" s="1150"/>
      <c r="J322" s="1150"/>
      <c r="K322" s="1150"/>
      <c r="L322" s="1150"/>
      <c r="M322" s="1150"/>
      <c r="N322" s="1150"/>
      <c r="O322" s="1118"/>
      <c r="P322" s="1118"/>
      <c r="Q322" s="1118"/>
    </row>
    <row r="323" spans="1:17" ht="21">
      <c r="A323" s="1150"/>
      <c r="B323" s="1150"/>
      <c r="C323" s="1150"/>
      <c r="D323" s="1342" t="s">
        <v>1338</v>
      </c>
      <c r="E323" s="1150"/>
      <c r="F323" s="1150"/>
      <c r="G323" s="1150"/>
      <c r="H323" s="1150"/>
      <c r="I323" s="1342"/>
      <c r="J323" s="1150"/>
      <c r="K323" s="1150"/>
      <c r="L323" s="1150"/>
      <c r="M323" s="1150"/>
      <c r="N323" s="1150"/>
      <c r="O323" s="1118"/>
      <c r="P323" s="1118"/>
      <c r="Q323" s="1118"/>
    </row>
    <row r="324" spans="1:17" ht="21">
      <c r="A324" s="1150"/>
      <c r="B324" s="1150"/>
      <c r="C324" s="1150"/>
      <c r="D324" s="1342" t="s">
        <v>29</v>
      </c>
      <c r="E324" s="1150"/>
      <c r="F324" s="1150"/>
      <c r="G324" s="1150"/>
      <c r="H324" s="1343" t="s">
        <v>2</v>
      </c>
      <c r="I324" s="1342"/>
      <c r="J324" s="1150"/>
      <c r="K324" s="1150"/>
      <c r="L324" s="1150"/>
      <c r="M324" s="1150"/>
      <c r="N324" s="1150"/>
      <c r="O324" s="1118"/>
      <c r="P324" s="1118"/>
      <c r="Q324" s="1118"/>
    </row>
    <row r="325" spans="1:17" ht="21">
      <c r="A325" s="1150"/>
      <c r="B325" s="1150"/>
      <c r="C325" s="1150"/>
      <c r="D325" s="1342" t="s">
        <v>1</v>
      </c>
      <c r="E325" s="1150"/>
      <c r="F325" s="1150"/>
      <c r="G325" s="1150"/>
      <c r="H325" s="1344"/>
      <c r="I325" s="1344" t="s">
        <v>1339</v>
      </c>
      <c r="J325" s="1150"/>
      <c r="K325" s="1150"/>
      <c r="L325" s="1150"/>
      <c r="M325" s="1150"/>
      <c r="N325" s="1150"/>
      <c r="O325" s="1118"/>
      <c r="P325" s="1118"/>
      <c r="Q325" s="1118"/>
    </row>
    <row r="326" spans="1:17" ht="21">
      <c r="A326" s="1150"/>
      <c r="B326" s="1150"/>
      <c r="C326" s="1150"/>
      <c r="D326" s="1342" t="s">
        <v>2</v>
      </c>
      <c r="E326" s="1150"/>
      <c r="F326" s="1150"/>
      <c r="G326" s="1150"/>
      <c r="H326" s="1344"/>
      <c r="I326" s="1344" t="s">
        <v>1340</v>
      </c>
      <c r="J326" s="1150"/>
      <c r="K326" s="1150"/>
      <c r="L326" s="1150"/>
      <c r="M326" s="1150"/>
      <c r="N326" s="1150"/>
      <c r="O326" s="1118"/>
      <c r="P326" s="1118"/>
      <c r="Q326" s="1118"/>
    </row>
    <row r="327" spans="1:17" ht="21">
      <c r="A327" s="1150"/>
      <c r="B327" s="1150"/>
      <c r="C327" s="1150"/>
      <c r="D327" s="1342" t="s">
        <v>3</v>
      </c>
      <c r="E327" s="1150"/>
      <c r="F327" s="1150"/>
      <c r="G327" s="1150"/>
      <c r="H327" s="1343" t="s">
        <v>5</v>
      </c>
      <c r="I327" s="1150"/>
      <c r="J327" s="1150"/>
      <c r="K327" s="1150"/>
      <c r="L327" s="1150"/>
      <c r="M327" s="1150"/>
      <c r="N327" s="1150"/>
      <c r="O327" s="1118"/>
      <c r="P327" s="1118"/>
      <c r="Q327" s="1118"/>
    </row>
    <row r="328" spans="1:17" ht="21">
      <c r="A328" s="1150"/>
      <c r="B328" s="1150"/>
      <c r="C328" s="1150"/>
      <c r="D328" s="1342" t="s">
        <v>1341</v>
      </c>
      <c r="E328" s="1150"/>
      <c r="F328" s="1150"/>
      <c r="G328" s="1150"/>
      <c r="H328" s="1344"/>
      <c r="I328" s="1344" t="s">
        <v>1342</v>
      </c>
      <c r="J328" s="1150"/>
      <c r="K328" s="1150"/>
      <c r="L328" s="1342"/>
      <c r="M328" s="1150"/>
      <c r="N328" s="1150"/>
      <c r="O328" s="1118"/>
      <c r="P328" s="1118"/>
      <c r="Q328" s="1118"/>
    </row>
    <row r="329" spans="1:17" ht="21">
      <c r="A329" s="1150"/>
      <c r="B329" s="1150"/>
      <c r="C329" s="1150"/>
      <c r="D329" s="1150"/>
      <c r="E329" s="1150"/>
      <c r="F329" s="1150"/>
      <c r="G329" s="1150"/>
      <c r="H329" s="1343" t="s">
        <v>8</v>
      </c>
      <c r="I329" s="1342"/>
      <c r="J329" s="1342"/>
      <c r="K329" s="1150"/>
      <c r="L329" s="1342"/>
      <c r="M329" s="1150"/>
      <c r="N329" s="1150"/>
      <c r="O329" s="1118"/>
      <c r="P329" s="1118"/>
      <c r="Q329" s="1118"/>
    </row>
    <row r="330" spans="1:17" ht="21">
      <c r="A330" s="1150"/>
      <c r="B330" s="1150"/>
      <c r="C330" s="1150"/>
      <c r="D330" s="1342" t="s">
        <v>1037</v>
      </c>
      <c r="E330" s="1150"/>
      <c r="F330" s="1150"/>
      <c r="G330" s="1150"/>
      <c r="H330" s="1344"/>
      <c r="I330" s="1344" t="s">
        <v>1343</v>
      </c>
      <c r="J330" s="1344"/>
      <c r="K330" s="1150"/>
      <c r="L330" s="1342"/>
      <c r="M330" s="1150"/>
      <c r="N330" s="1150"/>
      <c r="O330" s="1118"/>
      <c r="P330" s="1118"/>
      <c r="Q330" s="1118"/>
    </row>
    <row r="331" spans="1:17" ht="21">
      <c r="A331" s="1150"/>
      <c r="B331" s="1150"/>
      <c r="C331" s="1150"/>
      <c r="D331" s="1342" t="s">
        <v>29</v>
      </c>
      <c r="E331" s="1150"/>
      <c r="F331" s="1150"/>
      <c r="G331" s="1150"/>
      <c r="H331" s="1343" t="s">
        <v>9</v>
      </c>
      <c r="I331" s="1342"/>
      <c r="J331" s="1150"/>
      <c r="K331" s="1150"/>
      <c r="L331" s="1342"/>
      <c r="M331" s="1150"/>
      <c r="N331" s="1150"/>
      <c r="O331" s="1118"/>
      <c r="P331" s="1118"/>
      <c r="Q331" s="1118"/>
    </row>
    <row r="332" spans="1:17" ht="21">
      <c r="A332" s="1150"/>
      <c r="B332" s="1150"/>
      <c r="C332" s="1150"/>
      <c r="D332" s="1342" t="s">
        <v>1</v>
      </c>
      <c r="E332" s="1150"/>
      <c r="F332" s="1150"/>
      <c r="G332" s="1150"/>
      <c r="H332" s="1344"/>
      <c r="I332" s="1344" t="s">
        <v>1344</v>
      </c>
      <c r="J332" s="1150"/>
      <c r="K332" s="1150"/>
      <c r="L332" s="1342"/>
      <c r="M332" s="1150"/>
      <c r="N332" s="1150"/>
      <c r="O332" s="1118"/>
      <c r="P332" s="1118"/>
      <c r="Q332" s="1118"/>
    </row>
    <row r="333" spans="1:17" ht="21">
      <c r="A333" s="1150"/>
      <c r="B333" s="1150"/>
      <c r="C333" s="1150"/>
      <c r="D333" s="1342" t="s">
        <v>2</v>
      </c>
      <c r="E333" s="1150"/>
      <c r="F333" s="1150"/>
      <c r="G333" s="1150"/>
      <c r="H333" s="1343" t="s">
        <v>556</v>
      </c>
      <c r="I333" s="1342"/>
      <c r="J333" s="1150"/>
      <c r="K333" s="1150"/>
      <c r="L333" s="1342"/>
      <c r="M333" s="1150"/>
      <c r="N333" s="1150"/>
      <c r="O333" s="1118"/>
      <c r="P333" s="1118"/>
      <c r="Q333" s="1118"/>
    </row>
    <row r="334" spans="1:17" ht="21">
      <c r="A334" s="1150"/>
      <c r="B334" s="1150"/>
      <c r="C334" s="1150"/>
      <c r="D334" s="1342" t="s">
        <v>3</v>
      </c>
      <c r="E334" s="1150"/>
      <c r="F334" s="1150"/>
      <c r="G334" s="1150"/>
      <c r="H334" s="1344"/>
      <c r="I334" s="1344" t="s">
        <v>1345</v>
      </c>
      <c r="J334" s="1150"/>
      <c r="K334" s="1150"/>
      <c r="L334" s="1342"/>
      <c r="M334" s="1150"/>
      <c r="N334" s="1150"/>
      <c r="O334" s="1118"/>
      <c r="P334" s="1118"/>
      <c r="Q334" s="1118"/>
    </row>
    <row r="335" spans="1:17" ht="21">
      <c r="A335" s="1150"/>
      <c r="B335" s="1150"/>
      <c r="C335" s="1150"/>
      <c r="D335" s="1342" t="s">
        <v>1341</v>
      </c>
      <c r="E335" s="1150"/>
      <c r="F335" s="1150"/>
      <c r="G335" s="1150"/>
      <c r="H335" s="1343" t="s">
        <v>74</v>
      </c>
      <c r="I335" s="1342"/>
      <c r="J335" s="1150"/>
      <c r="K335" s="1150"/>
      <c r="L335" s="1150"/>
      <c r="M335" s="1150"/>
      <c r="N335" s="1150"/>
      <c r="O335" s="1118"/>
      <c r="P335" s="1118"/>
      <c r="Q335" s="1118"/>
    </row>
    <row r="336" spans="1:17" ht="21">
      <c r="A336" s="1150"/>
      <c r="B336" s="1150"/>
      <c r="C336" s="1150"/>
      <c r="D336" s="1342"/>
      <c r="E336" s="1150"/>
      <c r="F336" s="1150"/>
      <c r="G336" s="1150"/>
      <c r="H336" s="1344"/>
      <c r="I336" s="1344" t="s">
        <v>1346</v>
      </c>
      <c r="J336" s="1150"/>
      <c r="K336" s="1150"/>
      <c r="L336" s="1342"/>
      <c r="M336" s="1150"/>
      <c r="N336" s="1150"/>
      <c r="O336" s="1118"/>
      <c r="P336" s="1118"/>
      <c r="Q336" s="1118"/>
    </row>
    <row r="337" spans="1:17" ht="21">
      <c r="A337" s="1150"/>
      <c r="B337" s="1150"/>
      <c r="C337" s="1150"/>
      <c r="D337" s="1342" t="s">
        <v>1347</v>
      </c>
      <c r="E337" s="1150"/>
      <c r="F337" s="1150"/>
      <c r="G337" s="1150"/>
      <c r="H337" s="1344"/>
      <c r="I337" s="1344" t="s">
        <v>1348</v>
      </c>
      <c r="J337" s="1150"/>
      <c r="K337" s="1150"/>
      <c r="L337" s="1150"/>
      <c r="M337" s="1150"/>
      <c r="N337" s="1150"/>
      <c r="O337" s="1118"/>
      <c r="P337" s="1118"/>
      <c r="Q337" s="1118"/>
    </row>
    <row r="338" spans="1:17" ht="21">
      <c r="A338" s="1150"/>
      <c r="B338" s="1150"/>
      <c r="C338" s="1150"/>
      <c r="D338" s="1342" t="s">
        <v>29</v>
      </c>
      <c r="E338" s="1150"/>
      <c r="F338" s="1150"/>
      <c r="G338" s="1150"/>
      <c r="H338" s="1344"/>
      <c r="I338" s="1344" t="s">
        <v>1349</v>
      </c>
      <c r="J338" s="1150"/>
      <c r="K338" s="1150"/>
      <c r="L338" s="1150"/>
      <c r="M338" s="1150"/>
      <c r="N338" s="1150"/>
      <c r="O338" s="1118"/>
      <c r="P338" s="1118"/>
      <c r="Q338" s="1118"/>
    </row>
    <row r="339" spans="1:17" ht="21">
      <c r="A339" s="1150"/>
      <c r="B339" s="1150"/>
      <c r="C339" s="1150"/>
      <c r="D339" s="1342" t="s">
        <v>1</v>
      </c>
      <c r="E339" s="1150"/>
      <c r="F339" s="1150"/>
      <c r="G339" s="1150"/>
      <c r="H339" s="1344"/>
      <c r="I339" s="1344" t="s">
        <v>1350</v>
      </c>
      <c r="J339" s="1150"/>
      <c r="K339" s="1150"/>
      <c r="L339" s="1150"/>
      <c r="M339" s="1150"/>
      <c r="N339" s="1150"/>
      <c r="O339" s="1118"/>
      <c r="P339" s="1118"/>
      <c r="Q339" s="1118"/>
    </row>
    <row r="340" spans="1:17" ht="21">
      <c r="A340" s="1150"/>
      <c r="B340" s="1150"/>
      <c r="C340" s="1150"/>
      <c r="D340" s="1342" t="s">
        <v>2</v>
      </c>
      <c r="E340" s="1150"/>
      <c r="F340" s="1150"/>
      <c r="G340" s="1150"/>
      <c r="H340" s="1150"/>
      <c r="I340" s="1150"/>
      <c r="J340" s="1150"/>
      <c r="K340" s="1150"/>
      <c r="L340" s="1150"/>
      <c r="M340" s="1150"/>
      <c r="N340" s="1150"/>
      <c r="O340" s="1118"/>
      <c r="P340" s="1118"/>
      <c r="Q340" s="1118"/>
    </row>
    <row r="341" spans="1:17">
      <c r="A341" s="1150"/>
      <c r="B341" s="1150"/>
      <c r="C341" s="1150"/>
      <c r="D341" s="1345" t="s">
        <v>1351</v>
      </c>
      <c r="E341" s="1345"/>
      <c r="F341" s="1150"/>
      <c r="G341" s="1150"/>
      <c r="H341" s="1150"/>
      <c r="I341" s="1150"/>
      <c r="J341" s="1150"/>
      <c r="K341" s="1150"/>
      <c r="L341" s="1150"/>
      <c r="M341" s="1150"/>
      <c r="N341" s="1150"/>
      <c r="O341" s="1118"/>
      <c r="P341" s="1118"/>
      <c r="Q341" s="1118"/>
    </row>
    <row r="342" spans="1:17" ht="21">
      <c r="A342" s="1150"/>
      <c r="B342" s="1150"/>
      <c r="C342" s="1150"/>
      <c r="D342" s="1342" t="s">
        <v>3</v>
      </c>
      <c r="E342" s="1150"/>
      <c r="F342" s="1150"/>
      <c r="G342" s="1150"/>
      <c r="H342" s="1150"/>
      <c r="I342" s="1150"/>
      <c r="J342" s="1150"/>
      <c r="K342" s="1150"/>
      <c r="L342" s="1150"/>
      <c r="M342" s="1150"/>
      <c r="N342" s="1150"/>
      <c r="O342" s="1118"/>
      <c r="P342" s="1118"/>
      <c r="Q342" s="1118"/>
    </row>
    <row r="343" spans="1:17" ht="21">
      <c r="A343" s="1150"/>
      <c r="B343" s="1150"/>
      <c r="C343" s="1150"/>
      <c r="D343" s="1342" t="s">
        <v>1341</v>
      </c>
      <c r="E343" s="1150"/>
      <c r="F343" s="1150"/>
      <c r="G343" s="1150"/>
      <c r="H343" s="1150"/>
      <c r="I343" s="1150"/>
      <c r="J343" s="1150"/>
      <c r="K343" s="1150"/>
      <c r="L343" s="1150"/>
      <c r="M343" s="1150"/>
      <c r="N343" s="1150"/>
      <c r="O343" s="1118"/>
      <c r="P343" s="1118"/>
      <c r="Q343" s="1118"/>
    </row>
    <row r="344" spans="1:17" ht="21">
      <c r="A344" s="1150"/>
      <c r="B344" s="1150"/>
      <c r="C344" s="1150"/>
      <c r="D344" s="1342"/>
      <c r="E344" s="1150"/>
      <c r="F344" s="1150"/>
      <c r="G344" s="1150"/>
      <c r="H344" s="1150"/>
      <c r="I344" s="1150"/>
      <c r="J344" s="1150"/>
      <c r="K344" s="1150"/>
      <c r="L344" s="1150"/>
      <c r="M344" s="1150"/>
      <c r="N344" s="1150"/>
      <c r="O344" s="1118"/>
      <c r="P344" s="1118"/>
      <c r="Q344" s="1118"/>
    </row>
    <row r="345" spans="1:17" ht="21">
      <c r="A345" s="1150"/>
      <c r="B345" s="1150"/>
      <c r="C345" s="1150"/>
      <c r="D345" s="1342" t="s">
        <v>1352</v>
      </c>
      <c r="E345" s="1150"/>
      <c r="F345" s="1150"/>
      <c r="G345" s="1150"/>
      <c r="H345" s="1150"/>
      <c r="I345" s="1150"/>
      <c r="J345" s="1150"/>
      <c r="K345" s="1150"/>
      <c r="L345" s="1150"/>
      <c r="M345" s="1150"/>
      <c r="N345" s="1150"/>
      <c r="O345" s="1118"/>
      <c r="P345" s="1118"/>
      <c r="Q345" s="1118"/>
    </row>
    <row r="346" spans="1:17" ht="21">
      <c r="A346" s="1150"/>
      <c r="B346" s="1150"/>
      <c r="C346" s="1150"/>
      <c r="D346" s="1342" t="s">
        <v>29</v>
      </c>
      <c r="E346" s="1150"/>
      <c r="F346" s="1150"/>
      <c r="G346" s="1150"/>
      <c r="H346" s="1150"/>
      <c r="I346" s="1150"/>
      <c r="J346" s="1150"/>
      <c r="K346" s="1150"/>
      <c r="L346" s="1150"/>
      <c r="M346" s="1150"/>
      <c r="N346" s="1150"/>
      <c r="O346" s="1118"/>
      <c r="P346" s="1118"/>
      <c r="Q346" s="1118"/>
    </row>
    <row r="347" spans="1:17" ht="21">
      <c r="A347" s="1150"/>
      <c r="B347" s="1150"/>
      <c r="C347" s="1150"/>
      <c r="D347" s="1342" t="s">
        <v>1</v>
      </c>
      <c r="E347" s="1150"/>
      <c r="F347" s="1150"/>
      <c r="G347" s="1150"/>
      <c r="H347" s="1150"/>
      <c r="I347" s="1150"/>
      <c r="J347" s="1150"/>
      <c r="K347" s="1150"/>
      <c r="L347" s="1150"/>
      <c r="M347" s="1150"/>
      <c r="N347" s="1150"/>
      <c r="O347" s="1118"/>
      <c r="P347" s="1118"/>
      <c r="Q347" s="1118"/>
    </row>
    <row r="348" spans="1:17" ht="21">
      <c r="A348" s="1150"/>
      <c r="B348" s="1150"/>
      <c r="C348" s="1150"/>
      <c r="D348" s="1342" t="s">
        <v>2</v>
      </c>
      <c r="E348" s="1150"/>
      <c r="F348" s="1150"/>
      <c r="G348" s="1150"/>
      <c r="H348" s="1150"/>
      <c r="I348" s="1150"/>
      <c r="J348" s="1150"/>
      <c r="K348" s="1150"/>
      <c r="L348" s="1150"/>
      <c r="M348" s="1150"/>
      <c r="N348" s="1150"/>
      <c r="O348" s="1118"/>
      <c r="P348" s="1118"/>
      <c r="Q348" s="1118"/>
    </row>
    <row r="349" spans="1:17" ht="21">
      <c r="A349" s="1150"/>
      <c r="B349" s="1150"/>
      <c r="C349" s="1150"/>
      <c r="D349" s="1342" t="s">
        <v>3</v>
      </c>
      <c r="E349" s="1150"/>
      <c r="F349" s="1150"/>
      <c r="G349" s="1150"/>
      <c r="H349" s="1150"/>
      <c r="I349" s="1150"/>
      <c r="J349" s="1150"/>
      <c r="K349" s="1150"/>
      <c r="L349" s="1150"/>
      <c r="M349" s="1150"/>
      <c r="N349" s="1150"/>
      <c r="O349" s="1118"/>
      <c r="P349" s="1118"/>
      <c r="Q349" s="1118"/>
    </row>
    <row r="350" spans="1:17" ht="21">
      <c r="A350" s="1150"/>
      <c r="B350" s="1150"/>
      <c r="C350" s="1150"/>
      <c r="D350" s="1342" t="s">
        <v>1341</v>
      </c>
      <c r="E350" s="1150"/>
      <c r="F350" s="1150"/>
      <c r="G350" s="1150"/>
      <c r="H350" s="1150"/>
      <c r="I350" s="1150"/>
      <c r="J350" s="1150"/>
      <c r="K350" s="1150"/>
      <c r="L350" s="1150"/>
      <c r="M350" s="1150"/>
      <c r="N350" s="1150"/>
      <c r="O350" s="1118"/>
      <c r="P350" s="1118"/>
      <c r="Q350" s="1118"/>
    </row>
    <row r="351" spans="1:17" ht="21">
      <c r="A351" s="1150"/>
      <c r="B351" s="1150"/>
      <c r="C351" s="1150"/>
      <c r="D351" s="1342"/>
      <c r="E351" s="1150"/>
      <c r="F351" s="1150"/>
      <c r="G351" s="1150"/>
      <c r="H351" s="1150"/>
      <c r="I351" s="1150"/>
      <c r="J351" s="1150"/>
      <c r="K351" s="1150"/>
      <c r="L351" s="1150"/>
      <c r="M351" s="1150"/>
      <c r="N351" s="1150"/>
      <c r="O351" s="1118"/>
      <c r="P351" s="1118"/>
      <c r="Q351" s="1118"/>
    </row>
    <row r="352" spans="1:17" ht="21">
      <c r="A352" s="1150"/>
      <c r="B352" s="1150"/>
      <c r="C352" s="1150"/>
      <c r="D352" s="1342"/>
      <c r="E352" s="1150"/>
      <c r="F352" s="1150"/>
      <c r="G352" s="1150"/>
      <c r="H352" s="1150"/>
      <c r="I352" s="1150"/>
      <c r="J352" s="1150"/>
      <c r="K352" s="1150"/>
      <c r="L352" s="1150"/>
      <c r="M352" s="1150"/>
      <c r="N352" s="1150"/>
      <c r="O352" s="1118"/>
      <c r="P352" s="1118"/>
      <c r="Q352" s="1118"/>
    </row>
    <row r="353" spans="1:17">
      <c r="A353" s="1118"/>
      <c r="B353" s="842"/>
      <c r="C353" s="842"/>
      <c r="D353" s="842"/>
      <c r="E353" s="842"/>
      <c r="F353" s="842"/>
      <c r="G353" s="842"/>
      <c r="H353" s="842"/>
      <c r="I353" s="842"/>
      <c r="J353" s="842"/>
      <c r="K353" s="842"/>
      <c r="L353" s="842"/>
      <c r="M353" s="1118"/>
      <c r="N353" s="1118"/>
      <c r="O353" s="1118"/>
      <c r="P353" s="1118"/>
      <c r="Q353" s="1118"/>
    </row>
    <row r="354" spans="1:17" s="73" customFormat="1" ht="21">
      <c r="A354" s="1622"/>
      <c r="B354" s="1623" t="s">
        <v>1575</v>
      </c>
      <c r="C354" s="1624"/>
      <c r="D354" s="1625"/>
      <c r="E354" s="1624"/>
      <c r="F354" s="1624"/>
      <c r="G354" s="1624"/>
      <c r="H354" s="1624"/>
      <c r="I354" s="1624"/>
      <c r="J354" s="1624"/>
      <c r="K354" s="1624"/>
      <c r="L354" s="1624"/>
      <c r="M354" s="1624"/>
      <c r="N354" s="1624"/>
      <c r="O354" s="1626"/>
      <c r="P354" s="1626"/>
      <c r="Q354" s="1626"/>
    </row>
    <row r="355" spans="1:17" s="73" customFormat="1" ht="21">
      <c r="A355" s="1622"/>
      <c r="B355" s="1627" t="s">
        <v>1576</v>
      </c>
      <c r="C355" s="1628"/>
      <c r="D355" s="1629"/>
      <c r="E355" s="1628"/>
      <c r="F355" s="1628"/>
      <c r="G355" s="1628"/>
      <c r="H355" s="1628"/>
      <c r="I355" s="1628"/>
      <c r="J355" s="1628"/>
      <c r="K355" s="1628"/>
      <c r="L355" s="1628"/>
      <c r="M355" s="1628"/>
      <c r="N355" s="1628"/>
      <c r="O355" s="1626"/>
      <c r="P355" s="1626"/>
      <c r="Q355" s="1626"/>
    </row>
    <row r="356" spans="1:17" s="73" customFormat="1" ht="15" customHeight="1">
      <c r="A356" s="1622"/>
      <c r="B356" s="1630" t="s">
        <v>1577</v>
      </c>
      <c r="C356" s="1631" t="s">
        <v>1578</v>
      </c>
      <c r="D356" s="1629"/>
      <c r="E356" s="1628"/>
      <c r="F356" s="1628"/>
      <c r="G356" s="1628"/>
      <c r="H356" s="1628"/>
      <c r="I356" s="1628"/>
      <c r="J356" s="1628"/>
      <c r="K356" s="1628"/>
      <c r="L356" s="1628"/>
      <c r="M356" s="1632">
        <f>LEN(C356)</f>
        <v>83</v>
      </c>
      <c r="N356" s="1633" t="s">
        <v>1579</v>
      </c>
      <c r="O356" s="1626"/>
      <c r="P356" s="1626"/>
      <c r="Q356" s="1626"/>
    </row>
    <row r="357" spans="1:17" s="73" customFormat="1" ht="21" customHeight="1">
      <c r="A357" s="1622"/>
      <c r="B357" s="4020" t="s">
        <v>1580</v>
      </c>
      <c r="C357" s="4020"/>
      <c r="D357" s="4020"/>
      <c r="E357" s="4020"/>
      <c r="F357" s="4020"/>
      <c r="G357" s="4020"/>
      <c r="H357" s="4020"/>
      <c r="I357" s="4020"/>
      <c r="J357" s="4020"/>
      <c r="K357" s="4020"/>
      <c r="L357" s="4020"/>
      <c r="M357" s="4020"/>
      <c r="N357" s="4020"/>
      <c r="O357" s="1626"/>
      <c r="P357" s="1626"/>
      <c r="Q357" s="1626"/>
    </row>
    <row r="358" spans="1:17" s="73" customFormat="1" ht="21" customHeight="1">
      <c r="A358" s="1622"/>
      <c r="B358" s="4020"/>
      <c r="C358" s="4020"/>
      <c r="D358" s="4020"/>
      <c r="E358" s="4020"/>
      <c r="F358" s="4020"/>
      <c r="G358" s="4020"/>
      <c r="H358" s="4020"/>
      <c r="I358" s="4020"/>
      <c r="J358" s="4020"/>
      <c r="K358" s="4020"/>
      <c r="L358" s="4020"/>
      <c r="M358" s="4020"/>
      <c r="N358" s="4020"/>
      <c r="O358" s="1626"/>
      <c r="P358" s="1626"/>
      <c r="Q358" s="1626"/>
    </row>
    <row r="359" spans="1:17" s="73" customFormat="1" ht="21">
      <c r="A359" s="1622"/>
      <c r="B359" s="1630" t="s">
        <v>1581</v>
      </c>
      <c r="C359" s="1634" t="str">
        <f>TRIM(C356)</f>
        <v>•Contamination microbiologique (B) •Multiplication des germes (B)</v>
      </c>
      <c r="D359" s="1629"/>
      <c r="E359" s="1628"/>
      <c r="F359" s="1628"/>
      <c r="G359" s="1628"/>
      <c r="H359" s="1628"/>
      <c r="I359" s="1628"/>
      <c r="J359" s="1628"/>
      <c r="K359" s="1628"/>
      <c r="L359" s="1628"/>
      <c r="M359" s="1632">
        <f>LEN(C359)</f>
        <v>65</v>
      </c>
      <c r="N359" s="1633" t="s">
        <v>1579</v>
      </c>
      <c r="O359" s="1626"/>
      <c r="P359" s="1626"/>
      <c r="Q359" s="1626"/>
    </row>
    <row r="360" spans="1:17" s="73" customFormat="1" ht="21">
      <c r="A360" s="1622"/>
      <c r="B360" s="1622"/>
      <c r="C360" s="1622"/>
      <c r="D360" s="1635"/>
      <c r="E360" s="1622"/>
      <c r="F360" s="1622"/>
      <c r="G360" s="1622"/>
      <c r="H360" s="1622"/>
      <c r="I360" s="1622"/>
      <c r="J360" s="1622"/>
      <c r="K360" s="1622"/>
      <c r="L360" s="1622"/>
      <c r="M360" s="1622"/>
      <c r="N360" s="1622"/>
      <c r="O360" s="1626"/>
      <c r="P360" s="1626"/>
      <c r="Q360" s="1626"/>
    </row>
    <row r="361" spans="1:17" s="73" customFormat="1" ht="18.75">
      <c r="A361" s="1626"/>
      <c r="B361" s="1636" t="s">
        <v>1218</v>
      </c>
      <c r="C361" s="1637"/>
      <c r="D361" s="1638" t="s">
        <v>1219</v>
      </c>
      <c r="E361" s="1638" t="s">
        <v>1220</v>
      </c>
      <c r="F361" s="1638" t="s">
        <v>1221</v>
      </c>
      <c r="G361" s="1639"/>
      <c r="H361" s="1640"/>
      <c r="I361" s="1640"/>
      <c r="J361" s="1640"/>
      <c r="K361" s="1637"/>
      <c r="L361" s="1637"/>
      <c r="M361" s="1637"/>
      <c r="N361" s="1637"/>
      <c r="O361" s="1637"/>
      <c r="P361" s="1637"/>
      <c r="Q361" s="1637"/>
    </row>
    <row r="362" spans="1:17" s="73" customFormat="1">
      <c r="A362" s="1626"/>
      <c r="B362" s="1637"/>
      <c r="C362" s="1637"/>
      <c r="D362" s="1637"/>
      <c r="E362" s="1637"/>
      <c r="F362" s="1637"/>
      <c r="G362" s="1637"/>
      <c r="H362" s="1637"/>
      <c r="I362" s="1637"/>
      <c r="J362" s="1637"/>
      <c r="K362" s="1637"/>
      <c r="L362" s="1637"/>
      <c r="M362" s="1637"/>
      <c r="N362" s="1637"/>
      <c r="O362" s="1637"/>
      <c r="P362" s="1637"/>
      <c r="Q362" s="1637"/>
    </row>
    <row r="363" spans="1:17" s="73" customFormat="1" ht="18">
      <c r="A363" s="1626"/>
      <c r="B363" s="1637"/>
      <c r="C363" s="1641" t="s">
        <v>1222</v>
      </c>
      <c r="D363" s="1637"/>
      <c r="E363" s="1637"/>
      <c r="F363" s="1637"/>
      <c r="G363" s="1637"/>
      <c r="H363" s="1637"/>
      <c r="I363" s="1637"/>
      <c r="J363" s="1637"/>
      <c r="K363" s="1637"/>
      <c r="L363" s="1637"/>
      <c r="M363" s="1637"/>
      <c r="N363" s="1637"/>
      <c r="O363" s="1637"/>
      <c r="P363" s="1637"/>
      <c r="Q363" s="1637"/>
    </row>
    <row r="364" spans="1:17" s="73" customFormat="1">
      <c r="A364" s="1626"/>
      <c r="B364" s="1637"/>
      <c r="C364" s="1637"/>
      <c r="D364" s="1637"/>
      <c r="E364" s="1637"/>
      <c r="F364" s="1637"/>
      <c r="G364" s="1637"/>
      <c r="H364" s="1637"/>
      <c r="I364" s="1637"/>
      <c r="J364" s="1637"/>
      <c r="K364" s="1637"/>
      <c r="L364" s="1637"/>
      <c r="M364" s="1626"/>
      <c r="N364" s="1626"/>
      <c r="O364" s="1626"/>
      <c r="P364" s="1626"/>
      <c r="Q364" s="1626"/>
    </row>
  </sheetData>
  <mergeCells count="251">
    <mergeCell ref="B357:N358"/>
    <mergeCell ref="I50:L50"/>
    <mergeCell ref="M50:P50"/>
    <mergeCell ref="I51:I52"/>
    <mergeCell ref="J51:J52"/>
    <mergeCell ref="K51:K52"/>
    <mergeCell ref="L51:L52"/>
    <mergeCell ref="B2:Q2"/>
    <mergeCell ref="B3:Q3"/>
    <mergeCell ref="B4:Q4"/>
    <mergeCell ref="B5:Q5"/>
    <mergeCell ref="B8:Q8"/>
    <mergeCell ref="I49:P49"/>
    <mergeCell ref="C66:G66"/>
    <mergeCell ref="C67:G67"/>
    <mergeCell ref="C68:G68"/>
    <mergeCell ref="C69:G69"/>
    <mergeCell ref="I69:J70"/>
    <mergeCell ref="K69:L70"/>
    <mergeCell ref="I57:P58"/>
    <mergeCell ref="B61:G62"/>
    <mergeCell ref="I61:M61"/>
    <mergeCell ref="I62:M62"/>
    <mergeCell ref="B63:G64"/>
    <mergeCell ref="J63:J65"/>
    <mergeCell ref="C65:G65"/>
    <mergeCell ref="M69:M70"/>
    <mergeCell ref="N69:N70"/>
    <mergeCell ref="C70:G70"/>
    <mergeCell ref="C71:G71"/>
    <mergeCell ref="I71:J71"/>
    <mergeCell ref="B72:B73"/>
    <mergeCell ref="C72:G73"/>
    <mergeCell ref="I72:J72"/>
    <mergeCell ref="I73:J73"/>
    <mergeCell ref="B74:B75"/>
    <mergeCell ref="C74:G75"/>
    <mergeCell ref="I74:J74"/>
    <mergeCell ref="I75:J75"/>
    <mergeCell ref="B78:C79"/>
    <mergeCell ref="D78:D79"/>
    <mergeCell ref="E78:E79"/>
    <mergeCell ref="H79:H80"/>
    <mergeCell ref="I79:I80"/>
    <mergeCell ref="J79:J80"/>
    <mergeCell ref="B87:E87"/>
    <mergeCell ref="D89:P89"/>
    <mergeCell ref="D91:P91"/>
    <mergeCell ref="L95:N95"/>
    <mergeCell ref="K79:K80"/>
    <mergeCell ref="L79:L80"/>
    <mergeCell ref="M79:M80"/>
    <mergeCell ref="N79:N80"/>
    <mergeCell ref="B80:B81"/>
    <mergeCell ref="C80:C81"/>
    <mergeCell ref="D80:D81"/>
    <mergeCell ref="E80:E81"/>
    <mergeCell ref="H81:H82"/>
    <mergeCell ref="I81:I82"/>
    <mergeCell ref="J81:J82"/>
    <mergeCell ref="K81:K82"/>
    <mergeCell ref="L81:L82"/>
    <mergeCell ref="M81:M82"/>
    <mergeCell ref="N81:N82"/>
    <mergeCell ref="N84:N85"/>
    <mergeCell ref="B85:B86"/>
    <mergeCell ref="C85:C86"/>
    <mergeCell ref="D85:D86"/>
    <mergeCell ref="E85:E86"/>
    <mergeCell ref="H86:N86"/>
    <mergeCell ref="H84:H85"/>
    <mergeCell ref="I84:I85"/>
    <mergeCell ref="J84:J85"/>
    <mergeCell ref="K84:K85"/>
    <mergeCell ref="L84:L85"/>
    <mergeCell ref="M84:M85"/>
    <mergeCell ref="B83:B84"/>
    <mergeCell ref="C83:C84"/>
    <mergeCell ref="D83:D84"/>
    <mergeCell ref="E83:E84"/>
    <mergeCell ref="H83:N83"/>
    <mergeCell ref="C107:E107"/>
    <mergeCell ref="H107:I107"/>
    <mergeCell ref="K107:L107"/>
    <mergeCell ref="C108:E108"/>
    <mergeCell ref="H108:I108"/>
    <mergeCell ref="K108:L108"/>
    <mergeCell ref="C105:L105"/>
    <mergeCell ref="C106:E106"/>
    <mergeCell ref="H106:I106"/>
    <mergeCell ref="K106:L106"/>
    <mergeCell ref="C111:E111"/>
    <mergeCell ref="H111:I111"/>
    <mergeCell ref="K111:L111"/>
    <mergeCell ref="C112:E112"/>
    <mergeCell ref="H112:I112"/>
    <mergeCell ref="K112:L112"/>
    <mergeCell ref="C109:E109"/>
    <mergeCell ref="H109:I109"/>
    <mergeCell ref="K109:L109"/>
    <mergeCell ref="C110:E110"/>
    <mergeCell ref="H110:I110"/>
    <mergeCell ref="K110:L110"/>
    <mergeCell ref="C120:L120"/>
    <mergeCell ref="C121:L121"/>
    <mergeCell ref="C122:L122"/>
    <mergeCell ref="C124:C126"/>
    <mergeCell ref="D125:F125"/>
    <mergeCell ref="D126:F126"/>
    <mergeCell ref="C113:E113"/>
    <mergeCell ref="H113:I113"/>
    <mergeCell ref="K113:L113"/>
    <mergeCell ref="C114:E114"/>
    <mergeCell ref="C118:L118"/>
    <mergeCell ref="C119:L119"/>
    <mergeCell ref="D137:F137"/>
    <mergeCell ref="D139:F139"/>
    <mergeCell ref="D141:F141"/>
    <mergeCell ref="C145:L145"/>
    <mergeCell ref="C147:L150"/>
    <mergeCell ref="C151:L154"/>
    <mergeCell ref="I158:I159"/>
    <mergeCell ref="J158:J159"/>
    <mergeCell ref="C128:C133"/>
    <mergeCell ref="D129:F129"/>
    <mergeCell ref="D130:F130"/>
    <mergeCell ref="D131:F131"/>
    <mergeCell ref="D132:F132"/>
    <mergeCell ref="D133:F133"/>
    <mergeCell ref="C155:F156"/>
    <mergeCell ref="G155:H156"/>
    <mergeCell ref="I155:I156"/>
    <mergeCell ref="J155:K156"/>
    <mergeCell ref="L155:L156"/>
    <mergeCell ref="C158:D159"/>
    <mergeCell ref="E158:E159"/>
    <mergeCell ref="F158:F159"/>
    <mergeCell ref="G158:G159"/>
    <mergeCell ref="H158:H159"/>
    <mergeCell ref="C173:M173"/>
    <mergeCell ref="C174:M174"/>
    <mergeCell ref="E175:M175"/>
    <mergeCell ref="C176:M176"/>
    <mergeCell ref="C177:D178"/>
    <mergeCell ref="E177:F178"/>
    <mergeCell ref="K161:L162"/>
    <mergeCell ref="C163:C164"/>
    <mergeCell ref="D163:D164"/>
    <mergeCell ref="E163:F164"/>
    <mergeCell ref="G163:G164"/>
    <mergeCell ref="H163:H164"/>
    <mergeCell ref="J163:J164"/>
    <mergeCell ref="K163:L164"/>
    <mergeCell ref="C161:C162"/>
    <mergeCell ref="D161:D162"/>
    <mergeCell ref="E161:F162"/>
    <mergeCell ref="G161:G162"/>
    <mergeCell ref="H161:H162"/>
    <mergeCell ref="I161:J162"/>
    <mergeCell ref="C184:D185"/>
    <mergeCell ref="E184:F185"/>
    <mergeCell ref="G184:I185"/>
    <mergeCell ref="M184:M185"/>
    <mergeCell ref="C186:D186"/>
    <mergeCell ref="E186:F186"/>
    <mergeCell ref="G186:I186"/>
    <mergeCell ref="C179:D179"/>
    <mergeCell ref="E179:F179"/>
    <mergeCell ref="C180:D180"/>
    <mergeCell ref="E180:F180"/>
    <mergeCell ref="C182:M182"/>
    <mergeCell ref="E183:M183"/>
    <mergeCell ref="C193:D194"/>
    <mergeCell ref="E193:F194"/>
    <mergeCell ref="G193:G194"/>
    <mergeCell ref="H193:M194"/>
    <mergeCell ref="C195:M195"/>
    <mergeCell ref="C196:D196"/>
    <mergeCell ref="E196:F196"/>
    <mergeCell ref="C187:D187"/>
    <mergeCell ref="E187:F187"/>
    <mergeCell ref="G187:I187"/>
    <mergeCell ref="C191:D192"/>
    <mergeCell ref="E191:F192"/>
    <mergeCell ref="G191:G192"/>
    <mergeCell ref="H191:M191"/>
    <mergeCell ref="C200:D200"/>
    <mergeCell ref="E200:F200"/>
    <mergeCell ref="C201:D201"/>
    <mergeCell ref="E201:F201"/>
    <mergeCell ref="C202:D202"/>
    <mergeCell ref="E202:F202"/>
    <mergeCell ref="C197:D197"/>
    <mergeCell ref="E197:F197"/>
    <mergeCell ref="C198:D198"/>
    <mergeCell ref="E198:F198"/>
    <mergeCell ref="C199:D199"/>
    <mergeCell ref="E199:F199"/>
    <mergeCell ref="C206:D206"/>
    <mergeCell ref="E206:F206"/>
    <mergeCell ref="C207:D207"/>
    <mergeCell ref="E207:F207"/>
    <mergeCell ref="C210:M212"/>
    <mergeCell ref="A216:N217"/>
    <mergeCell ref="C203:D203"/>
    <mergeCell ref="E203:F203"/>
    <mergeCell ref="C204:D204"/>
    <mergeCell ref="E204:F204"/>
    <mergeCell ref="C205:D205"/>
    <mergeCell ref="E205:F205"/>
    <mergeCell ref="C242:D242"/>
    <mergeCell ref="F242:G242"/>
    <mergeCell ref="I242:J242"/>
    <mergeCell ref="L242:M242"/>
    <mergeCell ref="B244:N245"/>
    <mergeCell ref="C246:N246"/>
    <mergeCell ref="B218:N219"/>
    <mergeCell ref="A221:A222"/>
    <mergeCell ref="B221:M222"/>
    <mergeCell ref="N221:N222"/>
    <mergeCell ref="A223:A248"/>
    <mergeCell ref="B223:N223"/>
    <mergeCell ref="B224:N227"/>
    <mergeCell ref="B228:N228"/>
    <mergeCell ref="L229:M229"/>
    <mergeCell ref="L230:M230"/>
    <mergeCell ref="C247:N247"/>
    <mergeCell ref="B248:N248"/>
    <mergeCell ref="A250:A251"/>
    <mergeCell ref="B250:M251"/>
    <mergeCell ref="N250:N251"/>
    <mergeCell ref="A252:A284"/>
    <mergeCell ref="B252:N252"/>
    <mergeCell ref="B253:N256"/>
    <mergeCell ref="B257:N257"/>
    <mergeCell ref="L258:M258"/>
    <mergeCell ref="A311:N312"/>
    <mergeCell ref="B280:N281"/>
    <mergeCell ref="C282:N282"/>
    <mergeCell ref="C283:N283"/>
    <mergeCell ref="B284:N284"/>
    <mergeCell ref="B297:J297"/>
    <mergeCell ref="B309:J309"/>
    <mergeCell ref="L259:M260"/>
    <mergeCell ref="B266:N266"/>
    <mergeCell ref="L267:M267"/>
    <mergeCell ref="L268:M268"/>
    <mergeCell ref="C278:D278"/>
    <mergeCell ref="F278:G278"/>
    <mergeCell ref="I278:J278"/>
    <mergeCell ref="L278:M278"/>
  </mergeCells>
  <hyperlinks>
    <hyperlink ref="D35" r:id="rId1" xr:uid="{00000000-0004-0000-0600-000000000000}"/>
    <hyperlink ref="D39" r:id="rId2" xr:uid="{00000000-0004-0000-0600-000001000000}"/>
    <hyperlink ref="D42" r:id="rId3" xr:uid="{00000000-0004-0000-0600-000002000000}"/>
    <hyperlink ref="D44" r:id="rId4" xr:uid="{00000000-0004-0000-0600-000003000000}"/>
    <hyperlink ref="D47" r:id="rId5" xr:uid="{00000000-0004-0000-0600-000004000000}"/>
    <hyperlink ref="I57" r:id="rId6" xr:uid="{00000000-0004-0000-0600-000005000000}"/>
    <hyperlink ref="D361" r:id="rId7" display="la seconde LA" xr:uid="{00000000-0004-0000-0600-000006000000}"/>
    <hyperlink ref="E361" r:id="rId8" xr:uid="{00000000-0004-0000-0600-000007000000}"/>
    <hyperlink ref="F361" r:id="rId9" display="le site ICI" xr:uid="{00000000-0004-0000-0600-000008000000}"/>
  </hyperlinks>
  <pageMargins left="0.25" right="0.25" top="0.75" bottom="0.75" header="0.3" footer="0.3"/>
  <pageSetup paperSize="9" scale="72" orientation="portrait" r:id="rId10"/>
  <drawing r:id="rId11"/>
  <legacy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47"/>
  <sheetViews>
    <sheetView zoomScaleNormal="100" workbookViewId="0">
      <selection activeCell="U16" sqref="U16"/>
    </sheetView>
  </sheetViews>
  <sheetFormatPr baseColWidth="10" defaultRowHeight="15"/>
  <cols>
    <col min="1" max="1" width="4.5703125" style="1347" customWidth="1"/>
    <col min="2" max="2" width="10.42578125" style="841" customWidth="1"/>
    <col min="3" max="8" width="11.42578125" style="841"/>
    <col min="9" max="9" width="12.85546875" style="841" customWidth="1"/>
    <col min="10" max="10" width="11.42578125" style="841"/>
    <col min="11" max="12" width="11.5703125" style="841" bestFit="1" customWidth="1"/>
    <col min="13" max="13" width="11.42578125" style="841"/>
    <col min="14" max="14" width="11.42578125" style="1347"/>
    <col min="15" max="15" width="12.28515625" style="1347" bestFit="1" customWidth="1"/>
    <col min="16" max="16" width="11.5703125" style="1347" bestFit="1" customWidth="1"/>
    <col min="17" max="17" width="11.42578125" style="1347"/>
    <col min="18" max="18" width="12.28515625" style="1347" bestFit="1" customWidth="1"/>
    <col min="19" max="19" width="11.5703125" style="1347" bestFit="1" customWidth="1"/>
    <col min="20" max="256" width="11.42578125" style="1347"/>
    <col min="257" max="257" width="4.5703125" style="1347" customWidth="1"/>
    <col min="258" max="258" width="10.42578125" style="1347" customWidth="1"/>
    <col min="259" max="264" width="11.42578125" style="1347"/>
    <col min="265" max="265" width="12.85546875" style="1347" customWidth="1"/>
    <col min="266" max="266" width="11.42578125" style="1347"/>
    <col min="267" max="268" width="11.5703125" style="1347" bestFit="1" customWidth="1"/>
    <col min="269" max="270" width="11.42578125" style="1347"/>
    <col min="271" max="271" width="12.28515625" style="1347" bestFit="1" customWidth="1"/>
    <col min="272" max="272" width="11.5703125" style="1347" bestFit="1" customWidth="1"/>
    <col min="273" max="273" width="11.42578125" style="1347"/>
    <col min="274" max="274" width="12.28515625" style="1347" bestFit="1" customWidth="1"/>
    <col min="275" max="275" width="11.5703125" style="1347" bestFit="1" customWidth="1"/>
    <col min="276" max="512" width="11.42578125" style="1347"/>
    <col min="513" max="513" width="4.5703125" style="1347" customWidth="1"/>
    <col min="514" max="514" width="10.42578125" style="1347" customWidth="1"/>
    <col min="515" max="520" width="11.42578125" style="1347"/>
    <col min="521" max="521" width="12.85546875" style="1347" customWidth="1"/>
    <col min="522" max="522" width="11.42578125" style="1347"/>
    <col min="523" max="524" width="11.5703125" style="1347" bestFit="1" customWidth="1"/>
    <col min="525" max="526" width="11.42578125" style="1347"/>
    <col min="527" max="527" width="12.28515625" style="1347" bestFit="1" customWidth="1"/>
    <col min="528" max="528" width="11.5703125" style="1347" bestFit="1" customWidth="1"/>
    <col min="529" max="529" width="11.42578125" style="1347"/>
    <col min="530" max="530" width="12.28515625" style="1347" bestFit="1" customWidth="1"/>
    <col min="531" max="531" width="11.5703125" style="1347" bestFit="1" customWidth="1"/>
    <col min="532" max="768" width="11.42578125" style="1347"/>
    <col min="769" max="769" width="4.5703125" style="1347" customWidth="1"/>
    <col min="770" max="770" width="10.42578125" style="1347" customWidth="1"/>
    <col min="771" max="776" width="11.42578125" style="1347"/>
    <col min="777" max="777" width="12.85546875" style="1347" customWidth="1"/>
    <col min="778" max="778" width="11.42578125" style="1347"/>
    <col min="779" max="780" width="11.5703125" style="1347" bestFit="1" customWidth="1"/>
    <col min="781" max="782" width="11.42578125" style="1347"/>
    <col min="783" max="783" width="12.28515625" style="1347" bestFit="1" customWidth="1"/>
    <col min="784" max="784" width="11.5703125" style="1347" bestFit="1" customWidth="1"/>
    <col min="785" max="785" width="11.42578125" style="1347"/>
    <col min="786" max="786" width="12.28515625" style="1347" bestFit="1" customWidth="1"/>
    <col min="787" max="787" width="11.5703125" style="1347" bestFit="1" customWidth="1"/>
    <col min="788" max="1024" width="11.42578125" style="1347"/>
    <col min="1025" max="1025" width="4.5703125" style="1347" customWidth="1"/>
    <col min="1026" max="1026" width="10.42578125" style="1347" customWidth="1"/>
    <col min="1027" max="1032" width="11.42578125" style="1347"/>
    <col min="1033" max="1033" width="12.85546875" style="1347" customWidth="1"/>
    <col min="1034" max="1034" width="11.42578125" style="1347"/>
    <col min="1035" max="1036" width="11.5703125" style="1347" bestFit="1" customWidth="1"/>
    <col min="1037" max="1038" width="11.42578125" style="1347"/>
    <col min="1039" max="1039" width="12.28515625" style="1347" bestFit="1" customWidth="1"/>
    <col min="1040" max="1040" width="11.5703125" style="1347" bestFit="1" customWidth="1"/>
    <col min="1041" max="1041" width="11.42578125" style="1347"/>
    <col min="1042" max="1042" width="12.28515625" style="1347" bestFit="1" customWidth="1"/>
    <col min="1043" max="1043" width="11.5703125" style="1347" bestFit="1" customWidth="1"/>
    <col min="1044" max="1280" width="11.42578125" style="1347"/>
    <col min="1281" max="1281" width="4.5703125" style="1347" customWidth="1"/>
    <col min="1282" max="1282" width="10.42578125" style="1347" customWidth="1"/>
    <col min="1283" max="1288" width="11.42578125" style="1347"/>
    <col min="1289" max="1289" width="12.85546875" style="1347" customWidth="1"/>
    <col min="1290" max="1290" width="11.42578125" style="1347"/>
    <col min="1291" max="1292" width="11.5703125" style="1347" bestFit="1" customWidth="1"/>
    <col min="1293" max="1294" width="11.42578125" style="1347"/>
    <col min="1295" max="1295" width="12.28515625" style="1347" bestFit="1" customWidth="1"/>
    <col min="1296" max="1296" width="11.5703125" style="1347" bestFit="1" customWidth="1"/>
    <col min="1297" max="1297" width="11.42578125" style="1347"/>
    <col min="1298" max="1298" width="12.28515625" style="1347" bestFit="1" customWidth="1"/>
    <col min="1299" max="1299" width="11.5703125" style="1347" bestFit="1" customWidth="1"/>
    <col min="1300" max="1536" width="11.42578125" style="1347"/>
    <col min="1537" max="1537" width="4.5703125" style="1347" customWidth="1"/>
    <col min="1538" max="1538" width="10.42578125" style="1347" customWidth="1"/>
    <col min="1539" max="1544" width="11.42578125" style="1347"/>
    <col min="1545" max="1545" width="12.85546875" style="1347" customWidth="1"/>
    <col min="1546" max="1546" width="11.42578125" style="1347"/>
    <col min="1547" max="1548" width="11.5703125" style="1347" bestFit="1" customWidth="1"/>
    <col min="1549" max="1550" width="11.42578125" style="1347"/>
    <col min="1551" max="1551" width="12.28515625" style="1347" bestFit="1" customWidth="1"/>
    <col min="1552" max="1552" width="11.5703125" style="1347" bestFit="1" customWidth="1"/>
    <col min="1553" max="1553" width="11.42578125" style="1347"/>
    <col min="1554" max="1554" width="12.28515625" style="1347" bestFit="1" customWidth="1"/>
    <col min="1555" max="1555" width="11.5703125" style="1347" bestFit="1" customWidth="1"/>
    <col min="1556" max="1792" width="11.42578125" style="1347"/>
    <col min="1793" max="1793" width="4.5703125" style="1347" customWidth="1"/>
    <col min="1794" max="1794" width="10.42578125" style="1347" customWidth="1"/>
    <col min="1795" max="1800" width="11.42578125" style="1347"/>
    <col min="1801" max="1801" width="12.85546875" style="1347" customWidth="1"/>
    <col min="1802" max="1802" width="11.42578125" style="1347"/>
    <col min="1803" max="1804" width="11.5703125" style="1347" bestFit="1" customWidth="1"/>
    <col min="1805" max="1806" width="11.42578125" style="1347"/>
    <col min="1807" max="1807" width="12.28515625" style="1347" bestFit="1" customWidth="1"/>
    <col min="1808" max="1808" width="11.5703125" style="1347" bestFit="1" customWidth="1"/>
    <col min="1809" max="1809" width="11.42578125" style="1347"/>
    <col min="1810" max="1810" width="12.28515625" style="1347" bestFit="1" customWidth="1"/>
    <col min="1811" max="1811" width="11.5703125" style="1347" bestFit="1" customWidth="1"/>
    <col min="1812" max="2048" width="11.42578125" style="1347"/>
    <col min="2049" max="2049" width="4.5703125" style="1347" customWidth="1"/>
    <col min="2050" max="2050" width="10.42578125" style="1347" customWidth="1"/>
    <col min="2051" max="2056" width="11.42578125" style="1347"/>
    <col min="2057" max="2057" width="12.85546875" style="1347" customWidth="1"/>
    <col min="2058" max="2058" width="11.42578125" style="1347"/>
    <col min="2059" max="2060" width="11.5703125" style="1347" bestFit="1" customWidth="1"/>
    <col min="2061" max="2062" width="11.42578125" style="1347"/>
    <col min="2063" max="2063" width="12.28515625" style="1347" bestFit="1" customWidth="1"/>
    <col min="2064" max="2064" width="11.5703125" style="1347" bestFit="1" customWidth="1"/>
    <col min="2065" max="2065" width="11.42578125" style="1347"/>
    <col min="2066" max="2066" width="12.28515625" style="1347" bestFit="1" customWidth="1"/>
    <col min="2067" max="2067" width="11.5703125" style="1347" bestFit="1" customWidth="1"/>
    <col min="2068" max="2304" width="11.42578125" style="1347"/>
    <col min="2305" max="2305" width="4.5703125" style="1347" customWidth="1"/>
    <col min="2306" max="2306" width="10.42578125" style="1347" customWidth="1"/>
    <col min="2307" max="2312" width="11.42578125" style="1347"/>
    <col min="2313" max="2313" width="12.85546875" style="1347" customWidth="1"/>
    <col min="2314" max="2314" width="11.42578125" style="1347"/>
    <col min="2315" max="2316" width="11.5703125" style="1347" bestFit="1" customWidth="1"/>
    <col min="2317" max="2318" width="11.42578125" style="1347"/>
    <col min="2319" max="2319" width="12.28515625" style="1347" bestFit="1" customWidth="1"/>
    <col min="2320" max="2320" width="11.5703125" style="1347" bestFit="1" customWidth="1"/>
    <col min="2321" max="2321" width="11.42578125" style="1347"/>
    <col min="2322" max="2322" width="12.28515625" style="1347" bestFit="1" customWidth="1"/>
    <col min="2323" max="2323" width="11.5703125" style="1347" bestFit="1" customWidth="1"/>
    <col min="2324" max="2560" width="11.42578125" style="1347"/>
    <col min="2561" max="2561" width="4.5703125" style="1347" customWidth="1"/>
    <col min="2562" max="2562" width="10.42578125" style="1347" customWidth="1"/>
    <col min="2563" max="2568" width="11.42578125" style="1347"/>
    <col min="2569" max="2569" width="12.85546875" style="1347" customWidth="1"/>
    <col min="2570" max="2570" width="11.42578125" style="1347"/>
    <col min="2571" max="2572" width="11.5703125" style="1347" bestFit="1" customWidth="1"/>
    <col min="2573" max="2574" width="11.42578125" style="1347"/>
    <col min="2575" max="2575" width="12.28515625" style="1347" bestFit="1" customWidth="1"/>
    <col min="2576" max="2576" width="11.5703125" style="1347" bestFit="1" customWidth="1"/>
    <col min="2577" max="2577" width="11.42578125" style="1347"/>
    <col min="2578" max="2578" width="12.28515625" style="1347" bestFit="1" customWidth="1"/>
    <col min="2579" max="2579" width="11.5703125" style="1347" bestFit="1" customWidth="1"/>
    <col min="2580" max="2816" width="11.42578125" style="1347"/>
    <col min="2817" max="2817" width="4.5703125" style="1347" customWidth="1"/>
    <col min="2818" max="2818" width="10.42578125" style="1347" customWidth="1"/>
    <col min="2819" max="2824" width="11.42578125" style="1347"/>
    <col min="2825" max="2825" width="12.85546875" style="1347" customWidth="1"/>
    <col min="2826" max="2826" width="11.42578125" style="1347"/>
    <col min="2827" max="2828" width="11.5703125" style="1347" bestFit="1" customWidth="1"/>
    <col min="2829" max="2830" width="11.42578125" style="1347"/>
    <col min="2831" max="2831" width="12.28515625" style="1347" bestFit="1" customWidth="1"/>
    <col min="2832" max="2832" width="11.5703125" style="1347" bestFit="1" customWidth="1"/>
    <col min="2833" max="2833" width="11.42578125" style="1347"/>
    <col min="2834" max="2834" width="12.28515625" style="1347" bestFit="1" customWidth="1"/>
    <col min="2835" max="2835" width="11.5703125" style="1347" bestFit="1" customWidth="1"/>
    <col min="2836" max="3072" width="11.42578125" style="1347"/>
    <col min="3073" max="3073" width="4.5703125" style="1347" customWidth="1"/>
    <col min="3074" max="3074" width="10.42578125" style="1347" customWidth="1"/>
    <col min="3075" max="3080" width="11.42578125" style="1347"/>
    <col min="3081" max="3081" width="12.85546875" style="1347" customWidth="1"/>
    <col min="3082" max="3082" width="11.42578125" style="1347"/>
    <col min="3083" max="3084" width="11.5703125" style="1347" bestFit="1" customWidth="1"/>
    <col min="3085" max="3086" width="11.42578125" style="1347"/>
    <col min="3087" max="3087" width="12.28515625" style="1347" bestFit="1" customWidth="1"/>
    <col min="3088" max="3088" width="11.5703125" style="1347" bestFit="1" customWidth="1"/>
    <col min="3089" max="3089" width="11.42578125" style="1347"/>
    <col min="3090" max="3090" width="12.28515625" style="1347" bestFit="1" customWidth="1"/>
    <col min="3091" max="3091" width="11.5703125" style="1347" bestFit="1" customWidth="1"/>
    <col min="3092" max="3328" width="11.42578125" style="1347"/>
    <col min="3329" max="3329" width="4.5703125" style="1347" customWidth="1"/>
    <col min="3330" max="3330" width="10.42578125" style="1347" customWidth="1"/>
    <col min="3331" max="3336" width="11.42578125" style="1347"/>
    <col min="3337" max="3337" width="12.85546875" style="1347" customWidth="1"/>
    <col min="3338" max="3338" width="11.42578125" style="1347"/>
    <col min="3339" max="3340" width="11.5703125" style="1347" bestFit="1" customWidth="1"/>
    <col min="3341" max="3342" width="11.42578125" style="1347"/>
    <col min="3343" max="3343" width="12.28515625" style="1347" bestFit="1" customWidth="1"/>
    <col min="3344" max="3344" width="11.5703125" style="1347" bestFit="1" customWidth="1"/>
    <col min="3345" max="3345" width="11.42578125" style="1347"/>
    <col min="3346" max="3346" width="12.28515625" style="1347" bestFit="1" customWidth="1"/>
    <col min="3347" max="3347" width="11.5703125" style="1347" bestFit="1" customWidth="1"/>
    <col min="3348" max="3584" width="11.42578125" style="1347"/>
    <col min="3585" max="3585" width="4.5703125" style="1347" customWidth="1"/>
    <col min="3586" max="3586" width="10.42578125" style="1347" customWidth="1"/>
    <col min="3587" max="3592" width="11.42578125" style="1347"/>
    <col min="3593" max="3593" width="12.85546875" style="1347" customWidth="1"/>
    <col min="3594" max="3594" width="11.42578125" style="1347"/>
    <col min="3595" max="3596" width="11.5703125" style="1347" bestFit="1" customWidth="1"/>
    <col min="3597" max="3598" width="11.42578125" style="1347"/>
    <col min="3599" max="3599" width="12.28515625" style="1347" bestFit="1" customWidth="1"/>
    <col min="3600" max="3600" width="11.5703125" style="1347" bestFit="1" customWidth="1"/>
    <col min="3601" max="3601" width="11.42578125" style="1347"/>
    <col min="3602" max="3602" width="12.28515625" style="1347" bestFit="1" customWidth="1"/>
    <col min="3603" max="3603" width="11.5703125" style="1347" bestFit="1" customWidth="1"/>
    <col min="3604" max="3840" width="11.42578125" style="1347"/>
    <col min="3841" max="3841" width="4.5703125" style="1347" customWidth="1"/>
    <col min="3842" max="3842" width="10.42578125" style="1347" customWidth="1"/>
    <col min="3843" max="3848" width="11.42578125" style="1347"/>
    <col min="3849" max="3849" width="12.85546875" style="1347" customWidth="1"/>
    <col min="3850" max="3850" width="11.42578125" style="1347"/>
    <col min="3851" max="3852" width="11.5703125" style="1347" bestFit="1" customWidth="1"/>
    <col min="3853" max="3854" width="11.42578125" style="1347"/>
    <col min="3855" max="3855" width="12.28515625" style="1347" bestFit="1" customWidth="1"/>
    <col min="3856" max="3856" width="11.5703125" style="1347" bestFit="1" customWidth="1"/>
    <col min="3857" max="3857" width="11.42578125" style="1347"/>
    <col min="3858" max="3858" width="12.28515625" style="1347" bestFit="1" customWidth="1"/>
    <col min="3859" max="3859" width="11.5703125" style="1347" bestFit="1" customWidth="1"/>
    <col min="3860" max="4096" width="11.42578125" style="1347"/>
    <col min="4097" max="4097" width="4.5703125" style="1347" customWidth="1"/>
    <col min="4098" max="4098" width="10.42578125" style="1347" customWidth="1"/>
    <col min="4099" max="4104" width="11.42578125" style="1347"/>
    <col min="4105" max="4105" width="12.85546875" style="1347" customWidth="1"/>
    <col min="4106" max="4106" width="11.42578125" style="1347"/>
    <col min="4107" max="4108" width="11.5703125" style="1347" bestFit="1" customWidth="1"/>
    <col min="4109" max="4110" width="11.42578125" style="1347"/>
    <col min="4111" max="4111" width="12.28515625" style="1347" bestFit="1" customWidth="1"/>
    <col min="4112" max="4112" width="11.5703125" style="1347" bestFit="1" customWidth="1"/>
    <col min="4113" max="4113" width="11.42578125" style="1347"/>
    <col min="4114" max="4114" width="12.28515625" style="1347" bestFit="1" customWidth="1"/>
    <col min="4115" max="4115" width="11.5703125" style="1347" bestFit="1" customWidth="1"/>
    <col min="4116" max="4352" width="11.42578125" style="1347"/>
    <col min="4353" max="4353" width="4.5703125" style="1347" customWidth="1"/>
    <col min="4354" max="4354" width="10.42578125" style="1347" customWidth="1"/>
    <col min="4355" max="4360" width="11.42578125" style="1347"/>
    <col min="4361" max="4361" width="12.85546875" style="1347" customWidth="1"/>
    <col min="4362" max="4362" width="11.42578125" style="1347"/>
    <col min="4363" max="4364" width="11.5703125" style="1347" bestFit="1" customWidth="1"/>
    <col min="4365" max="4366" width="11.42578125" style="1347"/>
    <col min="4367" max="4367" width="12.28515625" style="1347" bestFit="1" customWidth="1"/>
    <col min="4368" max="4368" width="11.5703125" style="1347" bestFit="1" customWidth="1"/>
    <col min="4369" max="4369" width="11.42578125" style="1347"/>
    <col min="4370" max="4370" width="12.28515625" style="1347" bestFit="1" customWidth="1"/>
    <col min="4371" max="4371" width="11.5703125" style="1347" bestFit="1" customWidth="1"/>
    <col min="4372" max="4608" width="11.42578125" style="1347"/>
    <col min="4609" max="4609" width="4.5703125" style="1347" customWidth="1"/>
    <col min="4610" max="4610" width="10.42578125" style="1347" customWidth="1"/>
    <col min="4611" max="4616" width="11.42578125" style="1347"/>
    <col min="4617" max="4617" width="12.85546875" style="1347" customWidth="1"/>
    <col min="4618" max="4618" width="11.42578125" style="1347"/>
    <col min="4619" max="4620" width="11.5703125" style="1347" bestFit="1" customWidth="1"/>
    <col min="4621" max="4622" width="11.42578125" style="1347"/>
    <col min="4623" max="4623" width="12.28515625" style="1347" bestFit="1" customWidth="1"/>
    <col min="4624" max="4624" width="11.5703125" style="1347" bestFit="1" customWidth="1"/>
    <col min="4625" max="4625" width="11.42578125" style="1347"/>
    <col min="4626" max="4626" width="12.28515625" style="1347" bestFit="1" customWidth="1"/>
    <col min="4627" max="4627" width="11.5703125" style="1347" bestFit="1" customWidth="1"/>
    <col min="4628" max="4864" width="11.42578125" style="1347"/>
    <col min="4865" max="4865" width="4.5703125" style="1347" customWidth="1"/>
    <col min="4866" max="4866" width="10.42578125" style="1347" customWidth="1"/>
    <col min="4867" max="4872" width="11.42578125" style="1347"/>
    <col min="4873" max="4873" width="12.85546875" style="1347" customWidth="1"/>
    <col min="4874" max="4874" width="11.42578125" style="1347"/>
    <col min="4875" max="4876" width="11.5703125" style="1347" bestFit="1" customWidth="1"/>
    <col min="4877" max="4878" width="11.42578125" style="1347"/>
    <col min="4879" max="4879" width="12.28515625" style="1347" bestFit="1" customWidth="1"/>
    <col min="4880" max="4880" width="11.5703125" style="1347" bestFit="1" customWidth="1"/>
    <col min="4881" max="4881" width="11.42578125" style="1347"/>
    <col min="4882" max="4882" width="12.28515625" style="1347" bestFit="1" customWidth="1"/>
    <col min="4883" max="4883" width="11.5703125" style="1347" bestFit="1" customWidth="1"/>
    <col min="4884" max="5120" width="11.42578125" style="1347"/>
    <col min="5121" max="5121" width="4.5703125" style="1347" customWidth="1"/>
    <col min="5122" max="5122" width="10.42578125" style="1347" customWidth="1"/>
    <col min="5123" max="5128" width="11.42578125" style="1347"/>
    <col min="5129" max="5129" width="12.85546875" style="1347" customWidth="1"/>
    <col min="5130" max="5130" width="11.42578125" style="1347"/>
    <col min="5131" max="5132" width="11.5703125" style="1347" bestFit="1" customWidth="1"/>
    <col min="5133" max="5134" width="11.42578125" style="1347"/>
    <col min="5135" max="5135" width="12.28515625" style="1347" bestFit="1" customWidth="1"/>
    <col min="5136" max="5136" width="11.5703125" style="1347" bestFit="1" customWidth="1"/>
    <col min="5137" max="5137" width="11.42578125" style="1347"/>
    <col min="5138" max="5138" width="12.28515625" style="1347" bestFit="1" customWidth="1"/>
    <col min="5139" max="5139" width="11.5703125" style="1347" bestFit="1" customWidth="1"/>
    <col min="5140" max="5376" width="11.42578125" style="1347"/>
    <col min="5377" max="5377" width="4.5703125" style="1347" customWidth="1"/>
    <col min="5378" max="5378" width="10.42578125" style="1347" customWidth="1"/>
    <col min="5379" max="5384" width="11.42578125" style="1347"/>
    <col min="5385" max="5385" width="12.85546875" style="1347" customWidth="1"/>
    <col min="5386" max="5386" width="11.42578125" style="1347"/>
    <col min="5387" max="5388" width="11.5703125" style="1347" bestFit="1" customWidth="1"/>
    <col min="5389" max="5390" width="11.42578125" style="1347"/>
    <col min="5391" max="5391" width="12.28515625" style="1347" bestFit="1" customWidth="1"/>
    <col min="5392" max="5392" width="11.5703125" style="1347" bestFit="1" customWidth="1"/>
    <col min="5393" max="5393" width="11.42578125" style="1347"/>
    <col min="5394" max="5394" width="12.28515625" style="1347" bestFit="1" customWidth="1"/>
    <col min="5395" max="5395" width="11.5703125" style="1347" bestFit="1" customWidth="1"/>
    <col min="5396" max="5632" width="11.42578125" style="1347"/>
    <col min="5633" max="5633" width="4.5703125" style="1347" customWidth="1"/>
    <col min="5634" max="5634" width="10.42578125" style="1347" customWidth="1"/>
    <col min="5635" max="5640" width="11.42578125" style="1347"/>
    <col min="5641" max="5641" width="12.85546875" style="1347" customWidth="1"/>
    <col min="5642" max="5642" width="11.42578125" style="1347"/>
    <col min="5643" max="5644" width="11.5703125" style="1347" bestFit="1" customWidth="1"/>
    <col min="5645" max="5646" width="11.42578125" style="1347"/>
    <col min="5647" max="5647" width="12.28515625" style="1347" bestFit="1" customWidth="1"/>
    <col min="5648" max="5648" width="11.5703125" style="1347" bestFit="1" customWidth="1"/>
    <col min="5649" max="5649" width="11.42578125" style="1347"/>
    <col min="5650" max="5650" width="12.28515625" style="1347" bestFit="1" customWidth="1"/>
    <col min="5651" max="5651" width="11.5703125" style="1347" bestFit="1" customWidth="1"/>
    <col min="5652" max="5888" width="11.42578125" style="1347"/>
    <col min="5889" max="5889" width="4.5703125" style="1347" customWidth="1"/>
    <col min="5890" max="5890" width="10.42578125" style="1347" customWidth="1"/>
    <col min="5891" max="5896" width="11.42578125" style="1347"/>
    <col min="5897" max="5897" width="12.85546875" style="1347" customWidth="1"/>
    <col min="5898" max="5898" width="11.42578125" style="1347"/>
    <col min="5899" max="5900" width="11.5703125" style="1347" bestFit="1" customWidth="1"/>
    <col min="5901" max="5902" width="11.42578125" style="1347"/>
    <col min="5903" max="5903" width="12.28515625" style="1347" bestFit="1" customWidth="1"/>
    <col min="5904" max="5904" width="11.5703125" style="1347" bestFit="1" customWidth="1"/>
    <col min="5905" max="5905" width="11.42578125" style="1347"/>
    <col min="5906" max="5906" width="12.28515625" style="1347" bestFit="1" customWidth="1"/>
    <col min="5907" max="5907" width="11.5703125" style="1347" bestFit="1" customWidth="1"/>
    <col min="5908" max="6144" width="11.42578125" style="1347"/>
    <col min="6145" max="6145" width="4.5703125" style="1347" customWidth="1"/>
    <col min="6146" max="6146" width="10.42578125" style="1347" customWidth="1"/>
    <col min="6147" max="6152" width="11.42578125" style="1347"/>
    <col min="6153" max="6153" width="12.85546875" style="1347" customWidth="1"/>
    <col min="6154" max="6154" width="11.42578125" style="1347"/>
    <col min="6155" max="6156" width="11.5703125" style="1347" bestFit="1" customWidth="1"/>
    <col min="6157" max="6158" width="11.42578125" style="1347"/>
    <col min="6159" max="6159" width="12.28515625" style="1347" bestFit="1" customWidth="1"/>
    <col min="6160" max="6160" width="11.5703125" style="1347" bestFit="1" customWidth="1"/>
    <col min="6161" max="6161" width="11.42578125" style="1347"/>
    <col min="6162" max="6162" width="12.28515625" style="1347" bestFit="1" customWidth="1"/>
    <col min="6163" max="6163" width="11.5703125" style="1347" bestFit="1" customWidth="1"/>
    <col min="6164" max="6400" width="11.42578125" style="1347"/>
    <col min="6401" max="6401" width="4.5703125" style="1347" customWidth="1"/>
    <col min="6402" max="6402" width="10.42578125" style="1347" customWidth="1"/>
    <col min="6403" max="6408" width="11.42578125" style="1347"/>
    <col min="6409" max="6409" width="12.85546875" style="1347" customWidth="1"/>
    <col min="6410" max="6410" width="11.42578125" style="1347"/>
    <col min="6411" max="6412" width="11.5703125" style="1347" bestFit="1" customWidth="1"/>
    <col min="6413" max="6414" width="11.42578125" style="1347"/>
    <col min="6415" max="6415" width="12.28515625" style="1347" bestFit="1" customWidth="1"/>
    <col min="6416" max="6416" width="11.5703125" style="1347" bestFit="1" customWidth="1"/>
    <col min="6417" max="6417" width="11.42578125" style="1347"/>
    <col min="6418" max="6418" width="12.28515625" style="1347" bestFit="1" customWidth="1"/>
    <col min="6419" max="6419" width="11.5703125" style="1347" bestFit="1" customWidth="1"/>
    <col min="6420" max="6656" width="11.42578125" style="1347"/>
    <col min="6657" max="6657" width="4.5703125" style="1347" customWidth="1"/>
    <col min="6658" max="6658" width="10.42578125" style="1347" customWidth="1"/>
    <col min="6659" max="6664" width="11.42578125" style="1347"/>
    <col min="6665" max="6665" width="12.85546875" style="1347" customWidth="1"/>
    <col min="6666" max="6666" width="11.42578125" style="1347"/>
    <col min="6667" max="6668" width="11.5703125" style="1347" bestFit="1" customWidth="1"/>
    <col min="6669" max="6670" width="11.42578125" style="1347"/>
    <col min="6671" max="6671" width="12.28515625" style="1347" bestFit="1" customWidth="1"/>
    <col min="6672" max="6672" width="11.5703125" style="1347" bestFit="1" customWidth="1"/>
    <col min="6673" max="6673" width="11.42578125" style="1347"/>
    <col min="6674" max="6674" width="12.28515625" style="1347" bestFit="1" customWidth="1"/>
    <col min="6675" max="6675" width="11.5703125" style="1347" bestFit="1" customWidth="1"/>
    <col min="6676" max="6912" width="11.42578125" style="1347"/>
    <col min="6913" max="6913" width="4.5703125" style="1347" customWidth="1"/>
    <col min="6914" max="6914" width="10.42578125" style="1347" customWidth="1"/>
    <col min="6915" max="6920" width="11.42578125" style="1347"/>
    <col min="6921" max="6921" width="12.85546875" style="1347" customWidth="1"/>
    <col min="6922" max="6922" width="11.42578125" style="1347"/>
    <col min="6923" max="6924" width="11.5703125" style="1347" bestFit="1" customWidth="1"/>
    <col min="6925" max="6926" width="11.42578125" style="1347"/>
    <col min="6927" max="6927" width="12.28515625" style="1347" bestFit="1" customWidth="1"/>
    <col min="6928" max="6928" width="11.5703125" style="1347" bestFit="1" customWidth="1"/>
    <col min="6929" max="6929" width="11.42578125" style="1347"/>
    <col min="6930" max="6930" width="12.28515625" style="1347" bestFit="1" customWidth="1"/>
    <col min="6931" max="6931" width="11.5703125" style="1347" bestFit="1" customWidth="1"/>
    <col min="6932" max="7168" width="11.42578125" style="1347"/>
    <col min="7169" max="7169" width="4.5703125" style="1347" customWidth="1"/>
    <col min="7170" max="7170" width="10.42578125" style="1347" customWidth="1"/>
    <col min="7171" max="7176" width="11.42578125" style="1347"/>
    <col min="7177" max="7177" width="12.85546875" style="1347" customWidth="1"/>
    <col min="7178" max="7178" width="11.42578125" style="1347"/>
    <col min="7179" max="7180" width="11.5703125" style="1347" bestFit="1" customWidth="1"/>
    <col min="7181" max="7182" width="11.42578125" style="1347"/>
    <col min="7183" max="7183" width="12.28515625" style="1347" bestFit="1" customWidth="1"/>
    <col min="7184" max="7184" width="11.5703125" style="1347" bestFit="1" customWidth="1"/>
    <col min="7185" max="7185" width="11.42578125" style="1347"/>
    <col min="7186" max="7186" width="12.28515625" style="1347" bestFit="1" customWidth="1"/>
    <col min="7187" max="7187" width="11.5703125" style="1347" bestFit="1" customWidth="1"/>
    <col min="7188" max="7424" width="11.42578125" style="1347"/>
    <col min="7425" max="7425" width="4.5703125" style="1347" customWidth="1"/>
    <col min="7426" max="7426" width="10.42578125" style="1347" customWidth="1"/>
    <col min="7427" max="7432" width="11.42578125" style="1347"/>
    <col min="7433" max="7433" width="12.85546875" style="1347" customWidth="1"/>
    <col min="7434" max="7434" width="11.42578125" style="1347"/>
    <col min="7435" max="7436" width="11.5703125" style="1347" bestFit="1" customWidth="1"/>
    <col min="7437" max="7438" width="11.42578125" style="1347"/>
    <col min="7439" max="7439" width="12.28515625" style="1347" bestFit="1" customWidth="1"/>
    <col min="7440" max="7440" width="11.5703125" style="1347" bestFit="1" customWidth="1"/>
    <col min="7441" max="7441" width="11.42578125" style="1347"/>
    <col min="7442" max="7442" width="12.28515625" style="1347" bestFit="1" customWidth="1"/>
    <col min="7443" max="7443" width="11.5703125" style="1347" bestFit="1" customWidth="1"/>
    <col min="7444" max="7680" width="11.42578125" style="1347"/>
    <col min="7681" max="7681" width="4.5703125" style="1347" customWidth="1"/>
    <col min="7682" max="7682" width="10.42578125" style="1347" customWidth="1"/>
    <col min="7683" max="7688" width="11.42578125" style="1347"/>
    <col min="7689" max="7689" width="12.85546875" style="1347" customWidth="1"/>
    <col min="7690" max="7690" width="11.42578125" style="1347"/>
    <col min="7691" max="7692" width="11.5703125" style="1347" bestFit="1" customWidth="1"/>
    <col min="7693" max="7694" width="11.42578125" style="1347"/>
    <col min="7695" max="7695" width="12.28515625" style="1347" bestFit="1" customWidth="1"/>
    <col min="7696" max="7696" width="11.5703125" style="1347" bestFit="1" customWidth="1"/>
    <col min="7697" max="7697" width="11.42578125" style="1347"/>
    <col min="7698" max="7698" width="12.28515625" style="1347" bestFit="1" customWidth="1"/>
    <col min="7699" max="7699" width="11.5703125" style="1347" bestFit="1" customWidth="1"/>
    <col min="7700" max="7936" width="11.42578125" style="1347"/>
    <col min="7937" max="7937" width="4.5703125" style="1347" customWidth="1"/>
    <col min="7938" max="7938" width="10.42578125" style="1347" customWidth="1"/>
    <col min="7939" max="7944" width="11.42578125" style="1347"/>
    <col min="7945" max="7945" width="12.85546875" style="1347" customWidth="1"/>
    <col min="7946" max="7946" width="11.42578125" style="1347"/>
    <col min="7947" max="7948" width="11.5703125" style="1347" bestFit="1" customWidth="1"/>
    <col min="7949" max="7950" width="11.42578125" style="1347"/>
    <col min="7951" max="7951" width="12.28515625" style="1347" bestFit="1" customWidth="1"/>
    <col min="7952" max="7952" width="11.5703125" style="1347" bestFit="1" customWidth="1"/>
    <col min="7953" max="7953" width="11.42578125" style="1347"/>
    <col min="7954" max="7954" width="12.28515625" style="1347" bestFit="1" customWidth="1"/>
    <col min="7955" max="7955" width="11.5703125" style="1347" bestFit="1" customWidth="1"/>
    <col min="7956" max="8192" width="11.42578125" style="1347"/>
    <col min="8193" max="8193" width="4.5703125" style="1347" customWidth="1"/>
    <col min="8194" max="8194" width="10.42578125" style="1347" customWidth="1"/>
    <col min="8195" max="8200" width="11.42578125" style="1347"/>
    <col min="8201" max="8201" width="12.85546875" style="1347" customWidth="1"/>
    <col min="8202" max="8202" width="11.42578125" style="1347"/>
    <col min="8203" max="8204" width="11.5703125" style="1347" bestFit="1" customWidth="1"/>
    <col min="8205" max="8206" width="11.42578125" style="1347"/>
    <col min="8207" max="8207" width="12.28515625" style="1347" bestFit="1" customWidth="1"/>
    <col min="8208" max="8208" width="11.5703125" style="1347" bestFit="1" customWidth="1"/>
    <col min="8209" max="8209" width="11.42578125" style="1347"/>
    <col min="8210" max="8210" width="12.28515625" style="1347" bestFit="1" customWidth="1"/>
    <col min="8211" max="8211" width="11.5703125" style="1347" bestFit="1" customWidth="1"/>
    <col min="8212" max="8448" width="11.42578125" style="1347"/>
    <col min="8449" max="8449" width="4.5703125" style="1347" customWidth="1"/>
    <col min="8450" max="8450" width="10.42578125" style="1347" customWidth="1"/>
    <col min="8451" max="8456" width="11.42578125" style="1347"/>
    <col min="8457" max="8457" width="12.85546875" style="1347" customWidth="1"/>
    <col min="8458" max="8458" width="11.42578125" style="1347"/>
    <col min="8459" max="8460" width="11.5703125" style="1347" bestFit="1" customWidth="1"/>
    <col min="8461" max="8462" width="11.42578125" style="1347"/>
    <col min="8463" max="8463" width="12.28515625" style="1347" bestFit="1" customWidth="1"/>
    <col min="8464" max="8464" width="11.5703125" style="1347" bestFit="1" customWidth="1"/>
    <col min="8465" max="8465" width="11.42578125" style="1347"/>
    <col min="8466" max="8466" width="12.28515625" style="1347" bestFit="1" customWidth="1"/>
    <col min="8467" max="8467" width="11.5703125" style="1347" bestFit="1" customWidth="1"/>
    <col min="8468" max="8704" width="11.42578125" style="1347"/>
    <col min="8705" max="8705" width="4.5703125" style="1347" customWidth="1"/>
    <col min="8706" max="8706" width="10.42578125" style="1347" customWidth="1"/>
    <col min="8707" max="8712" width="11.42578125" style="1347"/>
    <col min="8713" max="8713" width="12.85546875" style="1347" customWidth="1"/>
    <col min="8714" max="8714" width="11.42578125" style="1347"/>
    <col min="8715" max="8716" width="11.5703125" style="1347" bestFit="1" customWidth="1"/>
    <col min="8717" max="8718" width="11.42578125" style="1347"/>
    <col min="8719" max="8719" width="12.28515625" style="1347" bestFit="1" customWidth="1"/>
    <col min="8720" max="8720" width="11.5703125" style="1347" bestFit="1" customWidth="1"/>
    <col min="8721" max="8721" width="11.42578125" style="1347"/>
    <col min="8722" max="8722" width="12.28515625" style="1347" bestFit="1" customWidth="1"/>
    <col min="8723" max="8723" width="11.5703125" style="1347" bestFit="1" customWidth="1"/>
    <col min="8724" max="8960" width="11.42578125" style="1347"/>
    <col min="8961" max="8961" width="4.5703125" style="1347" customWidth="1"/>
    <col min="8962" max="8962" width="10.42578125" style="1347" customWidth="1"/>
    <col min="8963" max="8968" width="11.42578125" style="1347"/>
    <col min="8969" max="8969" width="12.85546875" style="1347" customWidth="1"/>
    <col min="8970" max="8970" width="11.42578125" style="1347"/>
    <col min="8971" max="8972" width="11.5703125" style="1347" bestFit="1" customWidth="1"/>
    <col min="8973" max="8974" width="11.42578125" style="1347"/>
    <col min="8975" max="8975" width="12.28515625" style="1347" bestFit="1" customWidth="1"/>
    <col min="8976" max="8976" width="11.5703125" style="1347" bestFit="1" customWidth="1"/>
    <col min="8977" max="8977" width="11.42578125" style="1347"/>
    <col min="8978" max="8978" width="12.28515625" style="1347" bestFit="1" customWidth="1"/>
    <col min="8979" max="8979" width="11.5703125" style="1347" bestFit="1" customWidth="1"/>
    <col min="8980" max="9216" width="11.42578125" style="1347"/>
    <col min="9217" max="9217" width="4.5703125" style="1347" customWidth="1"/>
    <col min="9218" max="9218" width="10.42578125" style="1347" customWidth="1"/>
    <col min="9219" max="9224" width="11.42578125" style="1347"/>
    <col min="9225" max="9225" width="12.85546875" style="1347" customWidth="1"/>
    <col min="9226" max="9226" width="11.42578125" style="1347"/>
    <col min="9227" max="9228" width="11.5703125" style="1347" bestFit="1" customWidth="1"/>
    <col min="9229" max="9230" width="11.42578125" style="1347"/>
    <col min="9231" max="9231" width="12.28515625" style="1347" bestFit="1" customWidth="1"/>
    <col min="9232" max="9232" width="11.5703125" style="1347" bestFit="1" customWidth="1"/>
    <col min="9233" max="9233" width="11.42578125" style="1347"/>
    <col min="9234" max="9234" width="12.28515625" style="1347" bestFit="1" customWidth="1"/>
    <col min="9235" max="9235" width="11.5703125" style="1347" bestFit="1" customWidth="1"/>
    <col min="9236" max="9472" width="11.42578125" style="1347"/>
    <col min="9473" max="9473" width="4.5703125" style="1347" customWidth="1"/>
    <col min="9474" max="9474" width="10.42578125" style="1347" customWidth="1"/>
    <col min="9475" max="9480" width="11.42578125" style="1347"/>
    <col min="9481" max="9481" width="12.85546875" style="1347" customWidth="1"/>
    <col min="9482" max="9482" width="11.42578125" style="1347"/>
    <col min="9483" max="9484" width="11.5703125" style="1347" bestFit="1" customWidth="1"/>
    <col min="9485" max="9486" width="11.42578125" style="1347"/>
    <col min="9487" max="9487" width="12.28515625" style="1347" bestFit="1" customWidth="1"/>
    <col min="9488" max="9488" width="11.5703125" style="1347" bestFit="1" customWidth="1"/>
    <col min="9489" max="9489" width="11.42578125" style="1347"/>
    <col min="9490" max="9490" width="12.28515625" style="1347" bestFit="1" customWidth="1"/>
    <col min="9491" max="9491" width="11.5703125" style="1347" bestFit="1" customWidth="1"/>
    <col min="9492" max="9728" width="11.42578125" style="1347"/>
    <col min="9729" max="9729" width="4.5703125" style="1347" customWidth="1"/>
    <col min="9730" max="9730" width="10.42578125" style="1347" customWidth="1"/>
    <col min="9731" max="9736" width="11.42578125" style="1347"/>
    <col min="9737" max="9737" width="12.85546875" style="1347" customWidth="1"/>
    <col min="9738" max="9738" width="11.42578125" style="1347"/>
    <col min="9739" max="9740" width="11.5703125" style="1347" bestFit="1" customWidth="1"/>
    <col min="9741" max="9742" width="11.42578125" style="1347"/>
    <col min="9743" max="9743" width="12.28515625" style="1347" bestFit="1" customWidth="1"/>
    <col min="9744" max="9744" width="11.5703125" style="1347" bestFit="1" customWidth="1"/>
    <col min="9745" max="9745" width="11.42578125" style="1347"/>
    <col min="9746" max="9746" width="12.28515625" style="1347" bestFit="1" customWidth="1"/>
    <col min="9747" max="9747" width="11.5703125" style="1347" bestFit="1" customWidth="1"/>
    <col min="9748" max="9984" width="11.42578125" style="1347"/>
    <col min="9985" max="9985" width="4.5703125" style="1347" customWidth="1"/>
    <col min="9986" max="9986" width="10.42578125" style="1347" customWidth="1"/>
    <col min="9987" max="9992" width="11.42578125" style="1347"/>
    <col min="9993" max="9993" width="12.85546875" style="1347" customWidth="1"/>
    <col min="9994" max="9994" width="11.42578125" style="1347"/>
    <col min="9995" max="9996" width="11.5703125" style="1347" bestFit="1" customWidth="1"/>
    <col min="9997" max="9998" width="11.42578125" style="1347"/>
    <col min="9999" max="9999" width="12.28515625" style="1347" bestFit="1" customWidth="1"/>
    <col min="10000" max="10000" width="11.5703125" style="1347" bestFit="1" customWidth="1"/>
    <col min="10001" max="10001" width="11.42578125" style="1347"/>
    <col min="10002" max="10002" width="12.28515625" style="1347" bestFit="1" customWidth="1"/>
    <col min="10003" max="10003" width="11.5703125" style="1347" bestFit="1" customWidth="1"/>
    <col min="10004" max="10240" width="11.42578125" style="1347"/>
    <col min="10241" max="10241" width="4.5703125" style="1347" customWidth="1"/>
    <col min="10242" max="10242" width="10.42578125" style="1347" customWidth="1"/>
    <col min="10243" max="10248" width="11.42578125" style="1347"/>
    <col min="10249" max="10249" width="12.85546875" style="1347" customWidth="1"/>
    <col min="10250" max="10250" width="11.42578125" style="1347"/>
    <col min="10251" max="10252" width="11.5703125" style="1347" bestFit="1" customWidth="1"/>
    <col min="10253" max="10254" width="11.42578125" style="1347"/>
    <col min="10255" max="10255" width="12.28515625" style="1347" bestFit="1" customWidth="1"/>
    <col min="10256" max="10256" width="11.5703125" style="1347" bestFit="1" customWidth="1"/>
    <col min="10257" max="10257" width="11.42578125" style="1347"/>
    <col min="10258" max="10258" width="12.28515625" style="1347" bestFit="1" customWidth="1"/>
    <col min="10259" max="10259" width="11.5703125" style="1347" bestFit="1" customWidth="1"/>
    <col min="10260" max="10496" width="11.42578125" style="1347"/>
    <col min="10497" max="10497" width="4.5703125" style="1347" customWidth="1"/>
    <col min="10498" max="10498" width="10.42578125" style="1347" customWidth="1"/>
    <col min="10499" max="10504" width="11.42578125" style="1347"/>
    <col min="10505" max="10505" width="12.85546875" style="1347" customWidth="1"/>
    <col min="10506" max="10506" width="11.42578125" style="1347"/>
    <col min="10507" max="10508" width="11.5703125" style="1347" bestFit="1" customWidth="1"/>
    <col min="10509" max="10510" width="11.42578125" style="1347"/>
    <col min="10511" max="10511" width="12.28515625" style="1347" bestFit="1" customWidth="1"/>
    <col min="10512" max="10512" width="11.5703125" style="1347" bestFit="1" customWidth="1"/>
    <col min="10513" max="10513" width="11.42578125" style="1347"/>
    <col min="10514" max="10514" width="12.28515625" style="1347" bestFit="1" customWidth="1"/>
    <col min="10515" max="10515" width="11.5703125" style="1347" bestFit="1" customWidth="1"/>
    <col min="10516" max="10752" width="11.42578125" style="1347"/>
    <col min="10753" max="10753" width="4.5703125" style="1347" customWidth="1"/>
    <col min="10754" max="10754" width="10.42578125" style="1347" customWidth="1"/>
    <col min="10755" max="10760" width="11.42578125" style="1347"/>
    <col min="10761" max="10761" width="12.85546875" style="1347" customWidth="1"/>
    <col min="10762" max="10762" width="11.42578125" style="1347"/>
    <col min="10763" max="10764" width="11.5703125" style="1347" bestFit="1" customWidth="1"/>
    <col min="10765" max="10766" width="11.42578125" style="1347"/>
    <col min="10767" max="10767" width="12.28515625" style="1347" bestFit="1" customWidth="1"/>
    <col min="10768" max="10768" width="11.5703125" style="1347" bestFit="1" customWidth="1"/>
    <col min="10769" max="10769" width="11.42578125" style="1347"/>
    <col min="10770" max="10770" width="12.28515625" style="1347" bestFit="1" customWidth="1"/>
    <col min="10771" max="10771" width="11.5703125" style="1347" bestFit="1" customWidth="1"/>
    <col min="10772" max="11008" width="11.42578125" style="1347"/>
    <col min="11009" max="11009" width="4.5703125" style="1347" customWidth="1"/>
    <col min="11010" max="11010" width="10.42578125" style="1347" customWidth="1"/>
    <col min="11011" max="11016" width="11.42578125" style="1347"/>
    <col min="11017" max="11017" width="12.85546875" style="1347" customWidth="1"/>
    <col min="11018" max="11018" width="11.42578125" style="1347"/>
    <col min="11019" max="11020" width="11.5703125" style="1347" bestFit="1" customWidth="1"/>
    <col min="11021" max="11022" width="11.42578125" style="1347"/>
    <col min="11023" max="11023" width="12.28515625" style="1347" bestFit="1" customWidth="1"/>
    <col min="11024" max="11024" width="11.5703125" style="1347" bestFit="1" customWidth="1"/>
    <col min="11025" max="11025" width="11.42578125" style="1347"/>
    <col min="11026" max="11026" width="12.28515625" style="1347" bestFit="1" customWidth="1"/>
    <col min="11027" max="11027" width="11.5703125" style="1347" bestFit="1" customWidth="1"/>
    <col min="11028" max="11264" width="11.42578125" style="1347"/>
    <col min="11265" max="11265" width="4.5703125" style="1347" customWidth="1"/>
    <col min="11266" max="11266" width="10.42578125" style="1347" customWidth="1"/>
    <col min="11267" max="11272" width="11.42578125" style="1347"/>
    <col min="11273" max="11273" width="12.85546875" style="1347" customWidth="1"/>
    <col min="11274" max="11274" width="11.42578125" style="1347"/>
    <col min="11275" max="11276" width="11.5703125" style="1347" bestFit="1" customWidth="1"/>
    <col min="11277" max="11278" width="11.42578125" style="1347"/>
    <col min="11279" max="11279" width="12.28515625" style="1347" bestFit="1" customWidth="1"/>
    <col min="11280" max="11280" width="11.5703125" style="1347" bestFit="1" customWidth="1"/>
    <col min="11281" max="11281" width="11.42578125" style="1347"/>
    <col min="11282" max="11282" width="12.28515625" style="1347" bestFit="1" customWidth="1"/>
    <col min="11283" max="11283" width="11.5703125" style="1347" bestFit="1" customWidth="1"/>
    <col min="11284" max="11520" width="11.42578125" style="1347"/>
    <col min="11521" max="11521" width="4.5703125" style="1347" customWidth="1"/>
    <col min="11522" max="11522" width="10.42578125" style="1347" customWidth="1"/>
    <col min="11523" max="11528" width="11.42578125" style="1347"/>
    <col min="11529" max="11529" width="12.85546875" style="1347" customWidth="1"/>
    <col min="11530" max="11530" width="11.42578125" style="1347"/>
    <col min="11531" max="11532" width="11.5703125" style="1347" bestFit="1" customWidth="1"/>
    <col min="11533" max="11534" width="11.42578125" style="1347"/>
    <col min="11535" max="11535" width="12.28515625" style="1347" bestFit="1" customWidth="1"/>
    <col min="11536" max="11536" width="11.5703125" style="1347" bestFit="1" customWidth="1"/>
    <col min="11537" max="11537" width="11.42578125" style="1347"/>
    <col min="11538" max="11538" width="12.28515625" style="1347" bestFit="1" customWidth="1"/>
    <col min="11539" max="11539" width="11.5703125" style="1347" bestFit="1" customWidth="1"/>
    <col min="11540" max="11776" width="11.42578125" style="1347"/>
    <col min="11777" max="11777" width="4.5703125" style="1347" customWidth="1"/>
    <col min="11778" max="11778" width="10.42578125" style="1347" customWidth="1"/>
    <col min="11779" max="11784" width="11.42578125" style="1347"/>
    <col min="11785" max="11785" width="12.85546875" style="1347" customWidth="1"/>
    <col min="11786" max="11786" width="11.42578125" style="1347"/>
    <col min="11787" max="11788" width="11.5703125" style="1347" bestFit="1" customWidth="1"/>
    <col min="11789" max="11790" width="11.42578125" style="1347"/>
    <col min="11791" max="11791" width="12.28515625" style="1347" bestFit="1" customWidth="1"/>
    <col min="11792" max="11792" width="11.5703125" style="1347" bestFit="1" customWidth="1"/>
    <col min="11793" max="11793" width="11.42578125" style="1347"/>
    <col min="11794" max="11794" width="12.28515625" style="1347" bestFit="1" customWidth="1"/>
    <col min="11795" max="11795" width="11.5703125" style="1347" bestFit="1" customWidth="1"/>
    <col min="11796" max="12032" width="11.42578125" style="1347"/>
    <col min="12033" max="12033" width="4.5703125" style="1347" customWidth="1"/>
    <col min="12034" max="12034" width="10.42578125" style="1347" customWidth="1"/>
    <col min="12035" max="12040" width="11.42578125" style="1347"/>
    <col min="12041" max="12041" width="12.85546875" style="1347" customWidth="1"/>
    <col min="12042" max="12042" width="11.42578125" style="1347"/>
    <col min="12043" max="12044" width="11.5703125" style="1347" bestFit="1" customWidth="1"/>
    <col min="12045" max="12046" width="11.42578125" style="1347"/>
    <col min="12047" max="12047" width="12.28515625" style="1347" bestFit="1" customWidth="1"/>
    <col min="12048" max="12048" width="11.5703125" style="1347" bestFit="1" customWidth="1"/>
    <col min="12049" max="12049" width="11.42578125" style="1347"/>
    <col min="12050" max="12050" width="12.28515625" style="1347" bestFit="1" customWidth="1"/>
    <col min="12051" max="12051" width="11.5703125" style="1347" bestFit="1" customWidth="1"/>
    <col min="12052" max="12288" width="11.42578125" style="1347"/>
    <col min="12289" max="12289" width="4.5703125" style="1347" customWidth="1"/>
    <col min="12290" max="12290" width="10.42578125" style="1347" customWidth="1"/>
    <col min="12291" max="12296" width="11.42578125" style="1347"/>
    <col min="12297" max="12297" width="12.85546875" style="1347" customWidth="1"/>
    <col min="12298" max="12298" width="11.42578125" style="1347"/>
    <col min="12299" max="12300" width="11.5703125" style="1347" bestFit="1" customWidth="1"/>
    <col min="12301" max="12302" width="11.42578125" style="1347"/>
    <col min="12303" max="12303" width="12.28515625" style="1347" bestFit="1" customWidth="1"/>
    <col min="12304" max="12304" width="11.5703125" style="1347" bestFit="1" customWidth="1"/>
    <col min="12305" max="12305" width="11.42578125" style="1347"/>
    <col min="12306" max="12306" width="12.28515625" style="1347" bestFit="1" customWidth="1"/>
    <col min="12307" max="12307" width="11.5703125" style="1347" bestFit="1" customWidth="1"/>
    <col min="12308" max="12544" width="11.42578125" style="1347"/>
    <col min="12545" max="12545" width="4.5703125" style="1347" customWidth="1"/>
    <col min="12546" max="12546" width="10.42578125" style="1347" customWidth="1"/>
    <col min="12547" max="12552" width="11.42578125" style="1347"/>
    <col min="12553" max="12553" width="12.85546875" style="1347" customWidth="1"/>
    <col min="12554" max="12554" width="11.42578125" style="1347"/>
    <col min="12555" max="12556" width="11.5703125" style="1347" bestFit="1" customWidth="1"/>
    <col min="12557" max="12558" width="11.42578125" style="1347"/>
    <col min="12559" max="12559" width="12.28515625" style="1347" bestFit="1" customWidth="1"/>
    <col min="12560" max="12560" width="11.5703125" style="1347" bestFit="1" customWidth="1"/>
    <col min="12561" max="12561" width="11.42578125" style="1347"/>
    <col min="12562" max="12562" width="12.28515625" style="1347" bestFit="1" customWidth="1"/>
    <col min="12563" max="12563" width="11.5703125" style="1347" bestFit="1" customWidth="1"/>
    <col min="12564" max="12800" width="11.42578125" style="1347"/>
    <col min="12801" max="12801" width="4.5703125" style="1347" customWidth="1"/>
    <col min="12802" max="12802" width="10.42578125" style="1347" customWidth="1"/>
    <col min="12803" max="12808" width="11.42578125" style="1347"/>
    <col min="12809" max="12809" width="12.85546875" style="1347" customWidth="1"/>
    <col min="12810" max="12810" width="11.42578125" style="1347"/>
    <col min="12811" max="12812" width="11.5703125" style="1347" bestFit="1" customWidth="1"/>
    <col min="12813" max="12814" width="11.42578125" style="1347"/>
    <col min="12815" max="12815" width="12.28515625" style="1347" bestFit="1" customWidth="1"/>
    <col min="12816" max="12816" width="11.5703125" style="1347" bestFit="1" customWidth="1"/>
    <col min="12817" max="12817" width="11.42578125" style="1347"/>
    <col min="12818" max="12818" width="12.28515625" style="1347" bestFit="1" customWidth="1"/>
    <col min="12819" max="12819" width="11.5703125" style="1347" bestFit="1" customWidth="1"/>
    <col min="12820" max="13056" width="11.42578125" style="1347"/>
    <col min="13057" max="13057" width="4.5703125" style="1347" customWidth="1"/>
    <col min="13058" max="13058" width="10.42578125" style="1347" customWidth="1"/>
    <col min="13059" max="13064" width="11.42578125" style="1347"/>
    <col min="13065" max="13065" width="12.85546875" style="1347" customWidth="1"/>
    <col min="13066" max="13066" width="11.42578125" style="1347"/>
    <col min="13067" max="13068" width="11.5703125" style="1347" bestFit="1" customWidth="1"/>
    <col min="13069" max="13070" width="11.42578125" style="1347"/>
    <col min="13071" max="13071" width="12.28515625" style="1347" bestFit="1" customWidth="1"/>
    <col min="13072" max="13072" width="11.5703125" style="1347" bestFit="1" customWidth="1"/>
    <col min="13073" max="13073" width="11.42578125" style="1347"/>
    <col min="13074" max="13074" width="12.28515625" style="1347" bestFit="1" customWidth="1"/>
    <col min="13075" max="13075" width="11.5703125" style="1347" bestFit="1" customWidth="1"/>
    <col min="13076" max="13312" width="11.42578125" style="1347"/>
    <col min="13313" max="13313" width="4.5703125" style="1347" customWidth="1"/>
    <col min="13314" max="13314" width="10.42578125" style="1347" customWidth="1"/>
    <col min="13315" max="13320" width="11.42578125" style="1347"/>
    <col min="13321" max="13321" width="12.85546875" style="1347" customWidth="1"/>
    <col min="13322" max="13322" width="11.42578125" style="1347"/>
    <col min="13323" max="13324" width="11.5703125" style="1347" bestFit="1" customWidth="1"/>
    <col min="13325" max="13326" width="11.42578125" style="1347"/>
    <col min="13327" max="13327" width="12.28515625" style="1347" bestFit="1" customWidth="1"/>
    <col min="13328" max="13328" width="11.5703125" style="1347" bestFit="1" customWidth="1"/>
    <col min="13329" max="13329" width="11.42578125" style="1347"/>
    <col min="13330" max="13330" width="12.28515625" style="1347" bestFit="1" customWidth="1"/>
    <col min="13331" max="13331" width="11.5703125" style="1347" bestFit="1" customWidth="1"/>
    <col min="13332" max="13568" width="11.42578125" style="1347"/>
    <col min="13569" max="13569" width="4.5703125" style="1347" customWidth="1"/>
    <col min="13570" max="13570" width="10.42578125" style="1347" customWidth="1"/>
    <col min="13571" max="13576" width="11.42578125" style="1347"/>
    <col min="13577" max="13577" width="12.85546875" style="1347" customWidth="1"/>
    <col min="13578" max="13578" width="11.42578125" style="1347"/>
    <col min="13579" max="13580" width="11.5703125" style="1347" bestFit="1" customWidth="1"/>
    <col min="13581" max="13582" width="11.42578125" style="1347"/>
    <col min="13583" max="13583" width="12.28515625" style="1347" bestFit="1" customWidth="1"/>
    <col min="13584" max="13584" width="11.5703125" style="1347" bestFit="1" customWidth="1"/>
    <col min="13585" max="13585" width="11.42578125" style="1347"/>
    <col min="13586" max="13586" width="12.28515625" style="1347" bestFit="1" customWidth="1"/>
    <col min="13587" max="13587" width="11.5703125" style="1347" bestFit="1" customWidth="1"/>
    <col min="13588" max="13824" width="11.42578125" style="1347"/>
    <col min="13825" max="13825" width="4.5703125" style="1347" customWidth="1"/>
    <col min="13826" max="13826" width="10.42578125" style="1347" customWidth="1"/>
    <col min="13827" max="13832" width="11.42578125" style="1347"/>
    <col min="13833" max="13833" width="12.85546875" style="1347" customWidth="1"/>
    <col min="13834" max="13834" width="11.42578125" style="1347"/>
    <col min="13835" max="13836" width="11.5703125" style="1347" bestFit="1" customWidth="1"/>
    <col min="13837" max="13838" width="11.42578125" style="1347"/>
    <col min="13839" max="13839" width="12.28515625" style="1347" bestFit="1" customWidth="1"/>
    <col min="13840" max="13840" width="11.5703125" style="1347" bestFit="1" customWidth="1"/>
    <col min="13841" max="13841" width="11.42578125" style="1347"/>
    <col min="13842" max="13842" width="12.28515625" style="1347" bestFit="1" customWidth="1"/>
    <col min="13843" max="13843" width="11.5703125" style="1347" bestFit="1" customWidth="1"/>
    <col min="13844" max="14080" width="11.42578125" style="1347"/>
    <col min="14081" max="14081" width="4.5703125" style="1347" customWidth="1"/>
    <col min="14082" max="14082" width="10.42578125" style="1347" customWidth="1"/>
    <col min="14083" max="14088" width="11.42578125" style="1347"/>
    <col min="14089" max="14089" width="12.85546875" style="1347" customWidth="1"/>
    <col min="14090" max="14090" width="11.42578125" style="1347"/>
    <col min="14091" max="14092" width="11.5703125" style="1347" bestFit="1" customWidth="1"/>
    <col min="14093" max="14094" width="11.42578125" style="1347"/>
    <col min="14095" max="14095" width="12.28515625" style="1347" bestFit="1" customWidth="1"/>
    <col min="14096" max="14096" width="11.5703125" style="1347" bestFit="1" customWidth="1"/>
    <col min="14097" max="14097" width="11.42578125" style="1347"/>
    <col min="14098" max="14098" width="12.28515625" style="1347" bestFit="1" customWidth="1"/>
    <col min="14099" max="14099" width="11.5703125" style="1347" bestFit="1" customWidth="1"/>
    <col min="14100" max="14336" width="11.42578125" style="1347"/>
    <col min="14337" max="14337" width="4.5703125" style="1347" customWidth="1"/>
    <col min="14338" max="14338" width="10.42578125" style="1347" customWidth="1"/>
    <col min="14339" max="14344" width="11.42578125" style="1347"/>
    <col min="14345" max="14345" width="12.85546875" style="1347" customWidth="1"/>
    <col min="14346" max="14346" width="11.42578125" style="1347"/>
    <col min="14347" max="14348" width="11.5703125" style="1347" bestFit="1" customWidth="1"/>
    <col min="14349" max="14350" width="11.42578125" style="1347"/>
    <col min="14351" max="14351" width="12.28515625" style="1347" bestFit="1" customWidth="1"/>
    <col min="14352" max="14352" width="11.5703125" style="1347" bestFit="1" customWidth="1"/>
    <col min="14353" max="14353" width="11.42578125" style="1347"/>
    <col min="14354" max="14354" width="12.28515625" style="1347" bestFit="1" customWidth="1"/>
    <col min="14355" max="14355" width="11.5703125" style="1347" bestFit="1" customWidth="1"/>
    <col min="14356" max="14592" width="11.42578125" style="1347"/>
    <col min="14593" max="14593" width="4.5703125" style="1347" customWidth="1"/>
    <col min="14594" max="14594" width="10.42578125" style="1347" customWidth="1"/>
    <col min="14595" max="14600" width="11.42578125" style="1347"/>
    <col min="14601" max="14601" width="12.85546875" style="1347" customWidth="1"/>
    <col min="14602" max="14602" width="11.42578125" style="1347"/>
    <col min="14603" max="14604" width="11.5703125" style="1347" bestFit="1" customWidth="1"/>
    <col min="14605" max="14606" width="11.42578125" style="1347"/>
    <col min="14607" max="14607" width="12.28515625" style="1347" bestFit="1" customWidth="1"/>
    <col min="14608" max="14608" width="11.5703125" style="1347" bestFit="1" customWidth="1"/>
    <col min="14609" max="14609" width="11.42578125" style="1347"/>
    <col min="14610" max="14610" width="12.28515625" style="1347" bestFit="1" customWidth="1"/>
    <col min="14611" max="14611" width="11.5703125" style="1347" bestFit="1" customWidth="1"/>
    <col min="14612" max="14848" width="11.42578125" style="1347"/>
    <col min="14849" max="14849" width="4.5703125" style="1347" customWidth="1"/>
    <col min="14850" max="14850" width="10.42578125" style="1347" customWidth="1"/>
    <col min="14851" max="14856" width="11.42578125" style="1347"/>
    <col min="14857" max="14857" width="12.85546875" style="1347" customWidth="1"/>
    <col min="14858" max="14858" width="11.42578125" style="1347"/>
    <col min="14859" max="14860" width="11.5703125" style="1347" bestFit="1" customWidth="1"/>
    <col min="14861" max="14862" width="11.42578125" style="1347"/>
    <col min="14863" max="14863" width="12.28515625" style="1347" bestFit="1" customWidth="1"/>
    <col min="14864" max="14864" width="11.5703125" style="1347" bestFit="1" customWidth="1"/>
    <col min="14865" max="14865" width="11.42578125" style="1347"/>
    <col min="14866" max="14866" width="12.28515625" style="1347" bestFit="1" customWidth="1"/>
    <col min="14867" max="14867" width="11.5703125" style="1347" bestFit="1" customWidth="1"/>
    <col min="14868" max="15104" width="11.42578125" style="1347"/>
    <col min="15105" max="15105" width="4.5703125" style="1347" customWidth="1"/>
    <col min="15106" max="15106" width="10.42578125" style="1347" customWidth="1"/>
    <col min="15107" max="15112" width="11.42578125" style="1347"/>
    <col min="15113" max="15113" width="12.85546875" style="1347" customWidth="1"/>
    <col min="15114" max="15114" width="11.42578125" style="1347"/>
    <col min="15115" max="15116" width="11.5703125" style="1347" bestFit="1" customWidth="1"/>
    <col min="15117" max="15118" width="11.42578125" style="1347"/>
    <col min="15119" max="15119" width="12.28515625" style="1347" bestFit="1" customWidth="1"/>
    <col min="15120" max="15120" width="11.5703125" style="1347" bestFit="1" customWidth="1"/>
    <col min="15121" max="15121" width="11.42578125" style="1347"/>
    <col min="15122" max="15122" width="12.28515625" style="1347" bestFit="1" customWidth="1"/>
    <col min="15123" max="15123" width="11.5703125" style="1347" bestFit="1" customWidth="1"/>
    <col min="15124" max="15360" width="11.42578125" style="1347"/>
    <col min="15361" max="15361" width="4.5703125" style="1347" customWidth="1"/>
    <col min="15362" max="15362" width="10.42578125" style="1347" customWidth="1"/>
    <col min="15363" max="15368" width="11.42578125" style="1347"/>
    <col min="15369" max="15369" width="12.85546875" style="1347" customWidth="1"/>
    <col min="15370" max="15370" width="11.42578125" style="1347"/>
    <col min="15371" max="15372" width="11.5703125" style="1347" bestFit="1" customWidth="1"/>
    <col min="15373" max="15374" width="11.42578125" style="1347"/>
    <col min="15375" max="15375" width="12.28515625" style="1347" bestFit="1" customWidth="1"/>
    <col min="15376" max="15376" width="11.5703125" style="1347" bestFit="1" customWidth="1"/>
    <col min="15377" max="15377" width="11.42578125" style="1347"/>
    <col min="15378" max="15378" width="12.28515625" style="1347" bestFit="1" customWidth="1"/>
    <col min="15379" max="15379" width="11.5703125" style="1347" bestFit="1" customWidth="1"/>
    <col min="15380" max="15616" width="11.42578125" style="1347"/>
    <col min="15617" max="15617" width="4.5703125" style="1347" customWidth="1"/>
    <col min="15618" max="15618" width="10.42578125" style="1347" customWidth="1"/>
    <col min="15619" max="15624" width="11.42578125" style="1347"/>
    <col min="15625" max="15625" width="12.85546875" style="1347" customWidth="1"/>
    <col min="15626" max="15626" width="11.42578125" style="1347"/>
    <col min="15627" max="15628" width="11.5703125" style="1347" bestFit="1" customWidth="1"/>
    <col min="15629" max="15630" width="11.42578125" style="1347"/>
    <col min="15631" max="15631" width="12.28515625" style="1347" bestFit="1" customWidth="1"/>
    <col min="15632" max="15632" width="11.5703125" style="1347" bestFit="1" customWidth="1"/>
    <col min="15633" max="15633" width="11.42578125" style="1347"/>
    <col min="15634" max="15634" width="12.28515625" style="1347" bestFit="1" customWidth="1"/>
    <col min="15635" max="15635" width="11.5703125" style="1347" bestFit="1" customWidth="1"/>
    <col min="15636" max="15872" width="11.42578125" style="1347"/>
    <col min="15873" max="15873" width="4.5703125" style="1347" customWidth="1"/>
    <col min="15874" max="15874" width="10.42578125" style="1347" customWidth="1"/>
    <col min="15875" max="15880" width="11.42578125" style="1347"/>
    <col min="15881" max="15881" width="12.85546875" style="1347" customWidth="1"/>
    <col min="15882" max="15882" width="11.42578125" style="1347"/>
    <col min="15883" max="15884" width="11.5703125" style="1347" bestFit="1" customWidth="1"/>
    <col min="15885" max="15886" width="11.42578125" style="1347"/>
    <col min="15887" max="15887" width="12.28515625" style="1347" bestFit="1" customWidth="1"/>
    <col min="15888" max="15888" width="11.5703125" style="1347" bestFit="1" customWidth="1"/>
    <col min="15889" max="15889" width="11.42578125" style="1347"/>
    <col min="15890" max="15890" width="12.28515625" style="1347" bestFit="1" customWidth="1"/>
    <col min="15891" max="15891" width="11.5703125" style="1347" bestFit="1" customWidth="1"/>
    <col min="15892" max="16128" width="11.42578125" style="1347"/>
    <col min="16129" max="16129" width="4.5703125" style="1347" customWidth="1"/>
    <col min="16130" max="16130" width="10.42578125" style="1347" customWidth="1"/>
    <col min="16131" max="16136" width="11.42578125" style="1347"/>
    <col min="16137" max="16137" width="12.85546875" style="1347" customWidth="1"/>
    <col min="16138" max="16138" width="11.42578125" style="1347"/>
    <col min="16139" max="16140" width="11.5703125" style="1347" bestFit="1" customWidth="1"/>
    <col min="16141" max="16142" width="11.42578125" style="1347"/>
    <col min="16143" max="16143" width="12.28515625" style="1347" bestFit="1" customWidth="1"/>
    <col min="16144" max="16144" width="11.5703125" style="1347" bestFit="1" customWidth="1"/>
    <col min="16145" max="16145" width="11.42578125" style="1347"/>
    <col min="16146" max="16146" width="12.28515625" style="1347" bestFit="1" customWidth="1"/>
    <col min="16147" max="16147" width="11.5703125" style="1347" bestFit="1" customWidth="1"/>
    <col min="16148" max="16384" width="11.42578125" style="1347"/>
  </cols>
  <sheetData>
    <row r="1" spans="1:27" s="841" customFormat="1">
      <c r="A1" s="1346"/>
      <c r="B1" s="842"/>
      <c r="C1" s="842"/>
      <c r="D1" s="842"/>
      <c r="E1" s="842"/>
      <c r="F1" s="842"/>
      <c r="G1" s="842"/>
      <c r="H1" s="842"/>
      <c r="I1" s="842"/>
      <c r="J1" s="842"/>
      <c r="K1" s="842"/>
      <c r="L1" s="842"/>
      <c r="M1" s="842"/>
      <c r="N1" s="1346"/>
      <c r="O1" s="1346"/>
      <c r="P1" s="1346"/>
      <c r="Q1" s="1346"/>
      <c r="R1" s="1346"/>
      <c r="S1" s="1346"/>
      <c r="T1" s="1346"/>
      <c r="U1" s="1346"/>
      <c r="V1" s="1346"/>
      <c r="W1" s="1347"/>
      <c r="X1" s="1347"/>
      <c r="Y1" s="1347"/>
      <c r="Z1" s="1347"/>
      <c r="AA1" s="1347"/>
    </row>
    <row r="2" spans="1:27" s="841" customFormat="1" ht="37.5" customHeight="1">
      <c r="A2" s="1346"/>
      <c r="B2" s="842"/>
      <c r="C2" s="960" t="s">
        <v>1223</v>
      </c>
      <c r="D2" s="842"/>
      <c r="E2" s="842"/>
      <c r="F2" s="842"/>
      <c r="G2" s="842"/>
      <c r="H2" s="842"/>
      <c r="I2" s="842"/>
      <c r="J2" s="842"/>
      <c r="K2" s="842"/>
      <c r="L2" s="842"/>
      <c r="M2" s="842"/>
      <c r="N2" s="1346"/>
      <c r="O2" s="1346"/>
      <c r="P2" s="1346"/>
      <c r="Q2" s="1346"/>
      <c r="R2" s="1346"/>
      <c r="S2" s="1346"/>
      <c r="T2" s="1346"/>
      <c r="U2" s="1346"/>
      <c r="V2" s="1346"/>
      <c r="W2" s="1347"/>
      <c r="X2" s="1347"/>
      <c r="Y2" s="1347"/>
      <c r="Z2" s="1347"/>
      <c r="AA2" s="1347"/>
    </row>
    <row r="3" spans="1:27" s="841" customFormat="1" ht="37.5" customHeight="1">
      <c r="A3" s="1346"/>
      <c r="B3" s="842"/>
      <c r="C3" s="960" t="s">
        <v>1224</v>
      </c>
      <c r="D3" s="842"/>
      <c r="E3" s="842"/>
      <c r="F3" s="842"/>
      <c r="G3" s="842"/>
      <c r="H3" s="842"/>
      <c r="I3" s="842"/>
      <c r="J3" s="842"/>
      <c r="K3" s="842"/>
      <c r="L3" s="842"/>
      <c r="M3" s="842"/>
      <c r="N3" s="1346"/>
      <c r="O3" s="1346"/>
      <c r="P3" s="1346"/>
      <c r="Q3" s="1346"/>
      <c r="R3" s="1346"/>
      <c r="S3" s="1346"/>
      <c r="T3" s="1346"/>
      <c r="U3" s="1346"/>
      <c r="V3" s="1346"/>
      <c r="W3" s="1347"/>
      <c r="X3" s="1347"/>
      <c r="Y3" s="1347"/>
      <c r="Z3" s="1347"/>
      <c r="AA3" s="1347"/>
    </row>
    <row r="4" spans="1:27" s="841" customFormat="1" ht="20.25">
      <c r="A4" s="1346"/>
      <c r="B4" s="961"/>
      <c r="C4" s="842"/>
      <c r="D4" s="842"/>
      <c r="E4" s="842"/>
      <c r="F4" s="842"/>
      <c r="G4" s="842"/>
      <c r="H4" s="961"/>
      <c r="I4" s="961"/>
      <c r="J4" s="961"/>
      <c r="K4" s="842"/>
      <c r="L4" s="842"/>
      <c r="M4" s="842"/>
      <c r="N4" s="1346"/>
      <c r="O4" s="1346"/>
      <c r="P4" s="1346"/>
      <c r="Q4" s="1346"/>
      <c r="R4" s="1346"/>
      <c r="S4" s="1346"/>
      <c r="T4" s="1346"/>
      <c r="U4" s="1346"/>
      <c r="V4" s="1346"/>
      <c r="W4" s="1347"/>
      <c r="X4" s="1347"/>
      <c r="Y4" s="1347"/>
      <c r="Z4" s="1347"/>
      <c r="AA4" s="1347"/>
    </row>
    <row r="5" spans="1:27" s="963" customFormat="1" ht="36.75" customHeight="1">
      <c r="A5" s="962"/>
      <c r="B5" s="1348" t="s">
        <v>1225</v>
      </c>
      <c r="C5" s="1349"/>
      <c r="D5" s="1349"/>
      <c r="E5" s="1350"/>
      <c r="F5" s="1350"/>
      <c r="G5" s="1350"/>
      <c r="H5" s="1350"/>
      <c r="I5" s="1350"/>
      <c r="J5" s="1350"/>
      <c r="K5" s="1350"/>
      <c r="L5" s="1351"/>
      <c r="M5" s="1352"/>
      <c r="N5" s="1352"/>
      <c r="O5" s="1352"/>
      <c r="P5" s="1352"/>
      <c r="Q5" s="1352"/>
      <c r="R5" s="1352"/>
      <c r="S5" s="1352"/>
      <c r="T5" s="1353" t="s">
        <v>1226</v>
      </c>
      <c r="U5" s="1354"/>
      <c r="V5" s="1354"/>
    </row>
    <row r="6" spans="1:27" s="964" customFormat="1" ht="6.75" customHeight="1">
      <c r="A6" s="962"/>
      <c r="O6" s="965"/>
      <c r="Q6" s="965"/>
      <c r="R6" s="965"/>
      <c r="S6" s="965"/>
      <c r="T6" s="965"/>
      <c r="U6" s="1355"/>
      <c r="V6" s="1355"/>
    </row>
    <row r="7" spans="1:27" s="964" customFormat="1" ht="6.75" customHeight="1">
      <c r="A7" s="962"/>
      <c r="O7" s="965"/>
      <c r="Q7" s="965"/>
      <c r="R7" s="965"/>
      <c r="S7" s="965"/>
      <c r="T7" s="965"/>
      <c r="U7" s="1355"/>
      <c r="V7" s="1355"/>
    </row>
    <row r="8" spans="1:27" s="964" customFormat="1" ht="21.75" customHeight="1">
      <c r="A8" s="966"/>
      <c r="B8" s="4300" t="s">
        <v>1227</v>
      </c>
      <c r="C8" s="4301"/>
      <c r="D8" s="4301"/>
      <c r="E8" s="4301"/>
      <c r="F8" s="4301"/>
      <c r="G8" s="4301"/>
      <c r="H8" s="4301"/>
      <c r="I8" s="4301"/>
      <c r="J8" s="4301"/>
      <c r="K8" s="4301"/>
      <c r="L8" s="4302" t="s">
        <v>1228</v>
      </c>
      <c r="M8" s="4303"/>
      <c r="N8" s="4303"/>
      <c r="O8" s="4303"/>
      <c r="P8" s="4303"/>
      <c r="Q8" s="4303"/>
      <c r="R8" s="4303"/>
      <c r="S8" s="4303"/>
      <c r="T8" s="4304"/>
      <c r="U8" s="1355"/>
      <c r="V8" s="1355"/>
    </row>
    <row r="9" spans="1:27" s="966" customFormat="1" ht="15" customHeight="1">
      <c r="B9" s="4305" t="s">
        <v>1229</v>
      </c>
      <c r="C9" s="4306"/>
      <c r="D9" s="4306"/>
      <c r="E9" s="4311" t="s">
        <v>1230</v>
      </c>
      <c r="F9" s="4314" t="s">
        <v>1231</v>
      </c>
      <c r="G9" s="4317" t="s">
        <v>1232</v>
      </c>
      <c r="H9" s="4318"/>
      <c r="I9" s="4318"/>
      <c r="J9" s="4318"/>
      <c r="K9" s="4319"/>
      <c r="L9" s="4320" t="s">
        <v>1233</v>
      </c>
      <c r="M9" s="4321"/>
      <c r="N9" s="4324" t="s">
        <v>1234</v>
      </c>
      <c r="O9" s="4325"/>
      <c r="P9" s="4325"/>
      <c r="Q9" s="4325"/>
      <c r="R9" s="4325"/>
      <c r="S9" s="4325"/>
      <c r="T9" s="4326"/>
      <c r="U9" s="1356"/>
      <c r="V9" s="1356"/>
    </row>
    <row r="10" spans="1:27" s="966" customFormat="1" ht="15" customHeight="1">
      <c r="B10" s="4307"/>
      <c r="C10" s="4308"/>
      <c r="D10" s="4308"/>
      <c r="E10" s="4312"/>
      <c r="F10" s="4315"/>
      <c r="G10" s="967" t="s">
        <v>1130</v>
      </c>
      <c r="H10" s="968" t="s">
        <v>1131</v>
      </c>
      <c r="I10" s="969" t="s">
        <v>1132</v>
      </c>
      <c r="J10" s="969" t="s">
        <v>1133</v>
      </c>
      <c r="K10" s="969" t="s">
        <v>1161</v>
      </c>
      <c r="L10" s="4322"/>
      <c r="M10" s="4323"/>
      <c r="N10" s="4327"/>
      <c r="O10" s="4328"/>
      <c r="P10" s="4328"/>
      <c r="Q10" s="4328"/>
      <c r="R10" s="4328"/>
      <c r="S10" s="4328"/>
      <c r="T10" s="4329"/>
      <c r="U10" s="1356"/>
      <c r="V10" s="1356"/>
    </row>
    <row r="11" spans="1:27" s="966" customFormat="1" ht="15" customHeight="1">
      <c r="B11" s="4307"/>
      <c r="C11" s="4308"/>
      <c r="D11" s="4308"/>
      <c r="E11" s="4312"/>
      <c r="F11" s="4315"/>
      <c r="G11" s="970">
        <v>1</v>
      </c>
      <c r="H11" s="970">
        <v>1</v>
      </c>
      <c r="I11" s="970">
        <v>1</v>
      </c>
      <c r="J11" s="970">
        <v>1</v>
      </c>
      <c r="K11" s="970">
        <v>1</v>
      </c>
      <c r="L11" s="4333" t="s">
        <v>1162</v>
      </c>
      <c r="M11" s="4334"/>
      <c r="N11" s="4327"/>
      <c r="O11" s="4328"/>
      <c r="P11" s="4328"/>
      <c r="Q11" s="4328"/>
      <c r="R11" s="4328"/>
      <c r="S11" s="4328"/>
      <c r="T11" s="4329"/>
      <c r="U11" s="1356"/>
      <c r="V11" s="1356"/>
    </row>
    <row r="12" spans="1:27" s="966" customFormat="1" ht="31.5" customHeight="1" thickBot="1">
      <c r="B12" s="4309"/>
      <c r="C12" s="4310"/>
      <c r="D12" s="4310"/>
      <c r="E12" s="4313"/>
      <c r="F12" s="4316"/>
      <c r="G12" s="4335" t="s">
        <v>1235</v>
      </c>
      <c r="H12" s="4335"/>
      <c r="I12" s="4335"/>
      <c r="J12" s="4335"/>
      <c r="K12" s="4335"/>
      <c r="L12" s="4296">
        <f>SUM(G11:K11)</f>
        <v>5</v>
      </c>
      <c r="M12" s="4297"/>
      <c r="N12" s="4330"/>
      <c r="O12" s="4331"/>
      <c r="P12" s="4331"/>
      <c r="Q12" s="4331"/>
      <c r="R12" s="4331"/>
      <c r="S12" s="4331"/>
      <c r="T12" s="4332"/>
      <c r="U12" s="1356"/>
      <c r="V12" s="1356"/>
    </row>
    <row r="13" spans="1:27" s="966" customFormat="1" ht="30" customHeight="1">
      <c r="B13" s="1357"/>
      <c r="C13" s="1358"/>
      <c r="D13" s="1358"/>
      <c r="E13" s="1358"/>
      <c r="F13" s="1358"/>
      <c r="G13" s="1358"/>
      <c r="H13" s="1358"/>
      <c r="I13" s="1358"/>
      <c r="J13" s="1358"/>
      <c r="K13" s="1358"/>
      <c r="L13" s="1358"/>
      <c r="M13" s="1358"/>
      <c r="N13" s="1358"/>
      <c r="O13" s="1358"/>
      <c r="P13" s="1358"/>
      <c r="Q13" s="1358"/>
      <c r="R13" s="1358"/>
      <c r="S13" s="1358"/>
      <c r="T13" s="1359" t="s">
        <v>1236</v>
      </c>
      <c r="U13" s="1356"/>
      <c r="V13" s="1356"/>
    </row>
    <row r="14" spans="1:27" s="966" customFormat="1" ht="38.25" customHeight="1">
      <c r="B14" s="4298" t="s">
        <v>1237</v>
      </c>
      <c r="C14" s="4284"/>
      <c r="D14" s="4284"/>
      <c r="E14" s="1360">
        <v>16</v>
      </c>
      <c r="F14" s="1361" t="s">
        <v>1238</v>
      </c>
      <c r="G14" s="971">
        <v>0.5</v>
      </c>
      <c r="H14" s="971">
        <v>1</v>
      </c>
      <c r="I14" s="971">
        <v>1</v>
      </c>
      <c r="J14" s="971">
        <v>1</v>
      </c>
      <c r="K14" s="971">
        <v>1</v>
      </c>
      <c r="L14" s="972">
        <f>(G14*G11)+(H14*H11)+(I14*I11)+(J14*J11)+(K14*K11)</f>
        <v>4.5</v>
      </c>
      <c r="M14" s="4299" t="str">
        <f t="shared" ref="M14:M25" si="0">F14</f>
        <v>Cuisses</v>
      </c>
      <c r="N14" s="4299"/>
      <c r="O14" s="1362">
        <f t="shared" ref="O14:O21" si="1">IF(L14=0,0,INT(L14/E14))</f>
        <v>0</v>
      </c>
      <c r="P14" s="1363">
        <f t="shared" ref="P14:P21" si="2">L14-(O14*E14)</f>
        <v>4.5</v>
      </c>
      <c r="Q14" s="973" t="str">
        <f t="shared" ref="Q14:Q21" si="3">IF(P14=0,0,F14)</f>
        <v>Cuisses</v>
      </c>
      <c r="R14" s="974">
        <f t="shared" ref="R14:R21" si="4">IF(P14=0,0,O14+1)</f>
        <v>1</v>
      </c>
      <c r="S14" s="1363">
        <f t="shared" ref="S14:S21" si="5">IF(P14=0,0,L14-(R14*E14))</f>
        <v>-11.5</v>
      </c>
      <c r="T14" s="975" t="str">
        <f t="shared" ref="T14:T21" si="6">IF(S14=0,0,F14)</f>
        <v>Cuisses</v>
      </c>
      <c r="U14" s="1356"/>
      <c r="V14" s="1356"/>
    </row>
    <row r="15" spans="1:27" s="966" customFormat="1" ht="38.25" customHeight="1">
      <c r="B15" s="4295" t="s">
        <v>1239</v>
      </c>
      <c r="C15" s="4284"/>
      <c r="D15" s="4284"/>
      <c r="E15" s="976">
        <v>24</v>
      </c>
      <c r="F15" s="977" t="s">
        <v>1238</v>
      </c>
      <c r="G15" s="978">
        <v>0.5</v>
      </c>
      <c r="H15" s="978">
        <v>1</v>
      </c>
      <c r="I15" s="978">
        <v>1</v>
      </c>
      <c r="J15" s="978">
        <v>1</v>
      </c>
      <c r="K15" s="978">
        <v>1</v>
      </c>
      <c r="L15" s="979">
        <f>(G15*G11)+(H15*H11)+(I15*I11)+(J15*J11)+(K15*K11)</f>
        <v>4.5</v>
      </c>
      <c r="M15" s="4285" t="str">
        <f t="shared" si="0"/>
        <v>Cuisses</v>
      </c>
      <c r="N15" s="4285"/>
      <c r="O15" s="980">
        <f t="shared" si="1"/>
        <v>0</v>
      </c>
      <c r="P15" s="1364">
        <f t="shared" si="2"/>
        <v>4.5</v>
      </c>
      <c r="Q15" s="981" t="str">
        <f t="shared" si="3"/>
        <v>Cuisses</v>
      </c>
      <c r="R15" s="982">
        <f t="shared" si="4"/>
        <v>1</v>
      </c>
      <c r="S15" s="1364">
        <f t="shared" si="5"/>
        <v>-19.5</v>
      </c>
      <c r="T15" s="983" t="str">
        <f t="shared" si="6"/>
        <v>Cuisses</v>
      </c>
      <c r="U15" s="1356"/>
      <c r="V15" s="1356"/>
    </row>
    <row r="16" spans="1:27" s="966" customFormat="1" ht="38.25" customHeight="1">
      <c r="B16" s="4295" t="s">
        <v>1240</v>
      </c>
      <c r="C16" s="4284"/>
      <c r="D16" s="4284"/>
      <c r="E16" s="976">
        <v>20</v>
      </c>
      <c r="F16" s="977" t="s">
        <v>1238</v>
      </c>
      <c r="G16" s="978">
        <v>1</v>
      </c>
      <c r="H16" s="978">
        <v>1</v>
      </c>
      <c r="I16" s="978">
        <v>1</v>
      </c>
      <c r="J16" s="978">
        <v>1</v>
      </c>
      <c r="K16" s="978">
        <v>1</v>
      </c>
      <c r="L16" s="979">
        <f>(G16*G11)+(H16*H11)+(I16*I11)+(J16*J11)+(K16*K11)</f>
        <v>5</v>
      </c>
      <c r="M16" s="4285" t="str">
        <f t="shared" si="0"/>
        <v>Cuisses</v>
      </c>
      <c r="N16" s="4285"/>
      <c r="O16" s="980">
        <f t="shared" si="1"/>
        <v>0</v>
      </c>
      <c r="P16" s="1364">
        <f t="shared" si="2"/>
        <v>5</v>
      </c>
      <c r="Q16" s="981" t="str">
        <f t="shared" si="3"/>
        <v>Cuisses</v>
      </c>
      <c r="R16" s="982">
        <f t="shared" si="4"/>
        <v>1</v>
      </c>
      <c r="S16" s="1364">
        <f t="shared" si="5"/>
        <v>-15</v>
      </c>
      <c r="T16" s="983" t="str">
        <f t="shared" si="6"/>
        <v>Cuisses</v>
      </c>
      <c r="U16" s="1356"/>
      <c r="V16" s="1356"/>
    </row>
    <row r="17" spans="2:22" s="966" customFormat="1" ht="38.25" customHeight="1">
      <c r="B17" s="4295" t="s">
        <v>1241</v>
      </c>
      <c r="C17" s="4284"/>
      <c r="D17" s="4284"/>
      <c r="E17" s="976">
        <v>25</v>
      </c>
      <c r="F17" s="977" t="s">
        <v>1242</v>
      </c>
      <c r="G17" s="978">
        <v>0.5</v>
      </c>
      <c r="H17" s="978">
        <v>1</v>
      </c>
      <c r="I17" s="978">
        <v>1</v>
      </c>
      <c r="J17" s="978">
        <v>1</v>
      </c>
      <c r="K17" s="978">
        <v>1</v>
      </c>
      <c r="L17" s="979">
        <f>(G17*G11)+(H17*H11)+(I17*I11)+(J17*J11)+(K17*K11)</f>
        <v>4.5</v>
      </c>
      <c r="M17" s="4285" t="str">
        <f t="shared" si="0"/>
        <v>escalopes</v>
      </c>
      <c r="N17" s="4285"/>
      <c r="O17" s="980">
        <f t="shared" si="1"/>
        <v>0</v>
      </c>
      <c r="P17" s="1364">
        <f t="shared" si="2"/>
        <v>4.5</v>
      </c>
      <c r="Q17" s="981" t="str">
        <f t="shared" si="3"/>
        <v>escalopes</v>
      </c>
      <c r="R17" s="982">
        <f t="shared" si="4"/>
        <v>1</v>
      </c>
      <c r="S17" s="1364">
        <f t="shared" si="5"/>
        <v>-20.5</v>
      </c>
      <c r="T17" s="983" t="str">
        <f t="shared" si="6"/>
        <v>escalopes</v>
      </c>
      <c r="U17" s="1356"/>
      <c r="V17" s="1356"/>
    </row>
    <row r="18" spans="2:22" s="966" customFormat="1" ht="38.25" customHeight="1">
      <c r="B18" s="4295" t="s">
        <v>1243</v>
      </c>
      <c r="C18" s="4284"/>
      <c r="D18" s="4284"/>
      <c r="E18" s="976">
        <v>25</v>
      </c>
      <c r="F18" s="977" t="s">
        <v>1244</v>
      </c>
      <c r="G18" s="978">
        <v>0.5</v>
      </c>
      <c r="H18" s="978">
        <v>1</v>
      </c>
      <c r="I18" s="978">
        <v>1</v>
      </c>
      <c r="J18" s="978">
        <v>1</v>
      </c>
      <c r="K18" s="978">
        <v>1</v>
      </c>
      <c r="L18" s="979">
        <f>(G18*G11)+(H18*H11)+(I18*I11)+(J18*J11)+(K18*K11)</f>
        <v>4.5</v>
      </c>
      <c r="M18" s="4285" t="str">
        <f t="shared" si="0"/>
        <v>paupiettes</v>
      </c>
      <c r="N18" s="4285"/>
      <c r="O18" s="980">
        <f t="shared" si="1"/>
        <v>0</v>
      </c>
      <c r="P18" s="1364">
        <f t="shared" si="2"/>
        <v>4.5</v>
      </c>
      <c r="Q18" s="981" t="str">
        <f t="shared" si="3"/>
        <v>paupiettes</v>
      </c>
      <c r="R18" s="982">
        <f t="shared" si="4"/>
        <v>1</v>
      </c>
      <c r="S18" s="1364">
        <f t="shared" si="5"/>
        <v>-20.5</v>
      </c>
      <c r="T18" s="983" t="str">
        <f t="shared" si="6"/>
        <v>paupiettes</v>
      </c>
      <c r="U18" s="1356"/>
      <c r="V18" s="1356"/>
    </row>
    <row r="19" spans="2:22" s="966" customFormat="1" ht="38.25" customHeight="1">
      <c r="B19" s="4295" t="s">
        <v>1245</v>
      </c>
      <c r="C19" s="4284"/>
      <c r="D19" s="4284"/>
      <c r="E19" s="976">
        <v>12</v>
      </c>
      <c r="F19" s="977" t="s">
        <v>1238</v>
      </c>
      <c r="G19" s="978">
        <v>1</v>
      </c>
      <c r="H19" s="978">
        <v>1</v>
      </c>
      <c r="I19" s="978">
        <v>1</v>
      </c>
      <c r="J19" s="978">
        <v>1</v>
      </c>
      <c r="K19" s="978">
        <v>1</v>
      </c>
      <c r="L19" s="979">
        <f>(G19*G11)+(H19*H11)+(I19*I11)+(J19*J11)+(K19*K11)</f>
        <v>5</v>
      </c>
      <c r="M19" s="4285" t="str">
        <f t="shared" si="0"/>
        <v>Cuisses</v>
      </c>
      <c r="N19" s="4285"/>
      <c r="O19" s="980">
        <f t="shared" si="1"/>
        <v>0</v>
      </c>
      <c r="P19" s="1364">
        <f t="shared" si="2"/>
        <v>5</v>
      </c>
      <c r="Q19" s="981" t="str">
        <f t="shared" si="3"/>
        <v>Cuisses</v>
      </c>
      <c r="R19" s="982">
        <f t="shared" si="4"/>
        <v>1</v>
      </c>
      <c r="S19" s="1364">
        <f t="shared" si="5"/>
        <v>-7</v>
      </c>
      <c r="T19" s="983" t="str">
        <f t="shared" si="6"/>
        <v>Cuisses</v>
      </c>
      <c r="U19" s="1356"/>
      <c r="V19" s="1356"/>
    </row>
    <row r="20" spans="2:22" s="966" customFormat="1" ht="30" customHeight="1">
      <c r="B20" s="4295" t="s">
        <v>1246</v>
      </c>
      <c r="C20" s="4284"/>
      <c r="D20" s="4284"/>
      <c r="E20" s="976">
        <v>60</v>
      </c>
      <c r="F20" s="977" t="s">
        <v>1247</v>
      </c>
      <c r="G20" s="978">
        <v>1</v>
      </c>
      <c r="H20" s="978">
        <v>1.5</v>
      </c>
      <c r="I20" s="978">
        <v>2</v>
      </c>
      <c r="J20" s="978">
        <v>3</v>
      </c>
      <c r="K20" s="978">
        <v>2</v>
      </c>
      <c r="L20" s="979">
        <f>(G20*G11)+(H20*H11)+(I20*I11)+(J20*J11)+(K20*K11)</f>
        <v>9.5</v>
      </c>
      <c r="M20" s="4285" t="str">
        <f t="shared" si="0"/>
        <v>tranches</v>
      </c>
      <c r="N20" s="4285"/>
      <c r="O20" s="980">
        <f t="shared" si="1"/>
        <v>0</v>
      </c>
      <c r="P20" s="1364">
        <f t="shared" si="2"/>
        <v>9.5</v>
      </c>
      <c r="Q20" s="981" t="str">
        <f t="shared" si="3"/>
        <v>tranches</v>
      </c>
      <c r="R20" s="982">
        <f t="shared" si="4"/>
        <v>1</v>
      </c>
      <c r="S20" s="1364">
        <f t="shared" si="5"/>
        <v>-50.5</v>
      </c>
      <c r="T20" s="983" t="str">
        <f t="shared" si="6"/>
        <v>tranches</v>
      </c>
      <c r="U20" s="1356"/>
      <c r="V20" s="1356"/>
    </row>
    <row r="21" spans="2:22" s="966" customFormat="1" ht="30" customHeight="1" thickBot="1">
      <c r="B21" s="4295" t="s">
        <v>1248</v>
      </c>
      <c r="C21" s="4284"/>
      <c r="D21" s="4284"/>
      <c r="E21" s="976">
        <v>20</v>
      </c>
      <c r="F21" s="977" t="s">
        <v>1249</v>
      </c>
      <c r="G21" s="978">
        <v>1</v>
      </c>
      <c r="H21" s="978">
        <v>1.5</v>
      </c>
      <c r="I21" s="978">
        <v>2</v>
      </c>
      <c r="J21" s="978">
        <v>3</v>
      </c>
      <c r="K21" s="978">
        <v>2</v>
      </c>
      <c r="L21" s="984">
        <f>(G21*G11)+(H21*H11)+(I21*I11)+(J21*J11)+(K21*K11)</f>
        <v>9.5</v>
      </c>
      <c r="M21" s="4288" t="str">
        <f t="shared" si="0"/>
        <v>tomates</v>
      </c>
      <c r="N21" s="4288"/>
      <c r="O21" s="985">
        <f t="shared" si="1"/>
        <v>0</v>
      </c>
      <c r="P21" s="1365">
        <f t="shared" si="2"/>
        <v>9.5</v>
      </c>
      <c r="Q21" s="986" t="str">
        <f t="shared" si="3"/>
        <v>tomates</v>
      </c>
      <c r="R21" s="987">
        <f t="shared" si="4"/>
        <v>1</v>
      </c>
      <c r="S21" s="1365">
        <f t="shared" si="5"/>
        <v>-10.5</v>
      </c>
      <c r="T21" s="988" t="str">
        <f t="shared" si="6"/>
        <v>tomates</v>
      </c>
      <c r="U21" s="1356"/>
      <c r="V21" s="1356"/>
    </row>
    <row r="22" spans="2:22" s="966" customFormat="1" ht="30" customHeight="1">
      <c r="B22" s="1357"/>
      <c r="C22" s="1358"/>
      <c r="D22" s="1358"/>
      <c r="E22" s="1358"/>
      <c r="F22" s="1358"/>
      <c r="G22" s="1358"/>
      <c r="H22" s="1358"/>
      <c r="I22" s="1358"/>
      <c r="J22" s="1358"/>
      <c r="K22" s="1358"/>
      <c r="L22" s="1358"/>
      <c r="M22" s="1358"/>
      <c r="N22" s="1358"/>
      <c r="O22" s="1358"/>
      <c r="P22" s="1358"/>
      <c r="Q22" s="1358"/>
      <c r="R22" s="1358"/>
      <c r="S22" s="1358"/>
      <c r="T22" s="1359" t="s">
        <v>1250</v>
      </c>
      <c r="U22" s="1356"/>
      <c r="V22" s="1356"/>
    </row>
    <row r="23" spans="2:22" s="966" customFormat="1" ht="30" customHeight="1">
      <c r="B23" s="4283" t="s">
        <v>1251</v>
      </c>
      <c r="C23" s="4284"/>
      <c r="D23" s="4284"/>
      <c r="E23" s="976">
        <v>3</v>
      </c>
      <c r="F23" s="977" t="s">
        <v>11</v>
      </c>
      <c r="G23" s="978">
        <v>7.4999999999999997E-2</v>
      </c>
      <c r="H23" s="989">
        <v>0.09</v>
      </c>
      <c r="I23" s="989">
        <v>0.15</v>
      </c>
      <c r="J23" s="989">
        <v>0.18</v>
      </c>
      <c r="K23" s="989">
        <v>0.13</v>
      </c>
      <c r="L23" s="990">
        <f>(G23*G11)+(H23*H11)+(I23*I11)+(J23*J11)+(K23*K11)</f>
        <v>0.625</v>
      </c>
      <c r="M23" s="4285" t="str">
        <f>F23</f>
        <v>Kg</v>
      </c>
      <c r="N23" s="4285"/>
      <c r="O23" s="980">
        <f>IF(L23=0,0,INT(L23/E23))</f>
        <v>0</v>
      </c>
      <c r="P23" s="1366">
        <f>L23-(O23*E23)</f>
        <v>0.625</v>
      </c>
      <c r="Q23" s="981" t="str">
        <f>IF(P23=0,0,F23)</f>
        <v>Kg</v>
      </c>
      <c r="R23" s="982">
        <f>IF(P23=0,0,O23+1)</f>
        <v>1</v>
      </c>
      <c r="S23" s="1364">
        <f>IF(P23=0,0,L23-(R23*E23))</f>
        <v>-2.375</v>
      </c>
      <c r="T23" s="991" t="str">
        <f>IF(S23=0,0,F23)</f>
        <v>Kg</v>
      </c>
      <c r="U23" s="1356"/>
      <c r="V23" s="1356"/>
    </row>
    <row r="24" spans="2:22" s="966" customFormat="1" ht="25.5" customHeight="1">
      <c r="B24" s="4283" t="s">
        <v>1252</v>
      </c>
      <c r="C24" s="4284"/>
      <c r="D24" s="4284"/>
      <c r="E24" s="976">
        <v>7.2</v>
      </c>
      <c r="F24" s="992" t="s">
        <v>11</v>
      </c>
      <c r="G24" s="989">
        <v>0.2</v>
      </c>
      <c r="H24" s="989">
        <v>0.25</v>
      </c>
      <c r="I24" s="989">
        <v>0.35</v>
      </c>
      <c r="J24" s="989">
        <v>0.45</v>
      </c>
      <c r="K24" s="989">
        <v>0.35</v>
      </c>
      <c r="L24" s="990">
        <f>(G24*G11)+(H24*H11)+(I24*I11)+(J24*J11)+(K24*K11)</f>
        <v>1.6</v>
      </c>
      <c r="M24" s="4285" t="str">
        <f t="shared" si="0"/>
        <v>Kg</v>
      </c>
      <c r="N24" s="4285"/>
      <c r="O24" s="980">
        <f>IF(L24=0,0,INT(L24/E24))</f>
        <v>0</v>
      </c>
      <c r="P24" s="1366">
        <f>L24-(O24*E24)</f>
        <v>1.6</v>
      </c>
      <c r="Q24" s="981" t="str">
        <f>IF(P24=0,0,F24)</f>
        <v>Kg</v>
      </c>
      <c r="R24" s="982">
        <f>IF(P24=0,0,O24+1)</f>
        <v>1</v>
      </c>
      <c r="S24" s="1364">
        <f>IF(P24=0,0,L24-(R24*E24))</f>
        <v>-5.6</v>
      </c>
      <c r="T24" s="991" t="str">
        <f>IF(S24=0,0,F24)</f>
        <v>Kg</v>
      </c>
      <c r="U24" s="1356"/>
      <c r="V24" s="1356"/>
    </row>
    <row r="25" spans="2:22" s="966" customFormat="1" ht="25.5" customHeight="1" thickBot="1">
      <c r="B25" s="4286" t="s">
        <v>1253</v>
      </c>
      <c r="C25" s="4287"/>
      <c r="D25" s="4287"/>
      <c r="E25" s="993">
        <v>4</v>
      </c>
      <c r="F25" s="994" t="s">
        <v>11</v>
      </c>
      <c r="G25" s="995">
        <v>0.2</v>
      </c>
      <c r="H25" s="995">
        <v>0.25</v>
      </c>
      <c r="I25" s="995">
        <v>0.35</v>
      </c>
      <c r="J25" s="995">
        <v>0.45</v>
      </c>
      <c r="K25" s="995">
        <v>0.35</v>
      </c>
      <c r="L25" s="996">
        <f>(G25*G11)+(H25*H11)+(I25*I11)+(J25*J11)+(K25*K11)</f>
        <v>1.6</v>
      </c>
      <c r="M25" s="4288" t="str">
        <f t="shared" si="0"/>
        <v>Kg</v>
      </c>
      <c r="N25" s="4288"/>
      <c r="O25" s="985">
        <f>IF(L25=0,0,INT(L25/E25))</f>
        <v>0</v>
      </c>
      <c r="P25" s="1367">
        <f>L25-(O25*E25)</f>
        <v>1.6</v>
      </c>
      <c r="Q25" s="986" t="str">
        <f>IF(P25=0,0,F25)</f>
        <v>Kg</v>
      </c>
      <c r="R25" s="987">
        <f>IF(P25=0,0,O25+1)</f>
        <v>1</v>
      </c>
      <c r="S25" s="1365">
        <f>IF(P25=0,0,L25-(R25*E25))</f>
        <v>-2.4</v>
      </c>
      <c r="T25" s="997" t="str">
        <f>IF(S25=0,0,F25)</f>
        <v>Kg</v>
      </c>
      <c r="U25" s="1356"/>
      <c r="V25" s="1356"/>
    </row>
    <row r="26" spans="2:22" s="966" customFormat="1" ht="25.5" customHeight="1" thickBot="1">
      <c r="B26" s="998"/>
      <c r="C26" s="998"/>
      <c r="D26" s="998"/>
      <c r="E26" s="998"/>
      <c r="F26" s="998"/>
      <c r="G26" s="998"/>
      <c r="H26" s="998"/>
      <c r="I26" s="998"/>
      <c r="J26" s="998"/>
      <c r="K26" s="998"/>
      <c r="L26" s="998"/>
      <c r="M26" s="998"/>
      <c r="N26" s="998"/>
      <c r="O26" s="998"/>
      <c r="P26" s="998"/>
      <c r="Q26" s="998"/>
      <c r="R26" s="998"/>
      <c r="S26" s="1368"/>
      <c r="T26" s="999"/>
      <c r="U26" s="1356"/>
      <c r="V26" s="1356"/>
    </row>
    <row r="27" spans="2:22" s="966" customFormat="1" ht="30" customHeight="1">
      <c r="B27" s="4289" t="s">
        <v>1254</v>
      </c>
      <c r="C27" s="4290"/>
      <c r="D27" s="4290"/>
      <c r="E27" s="4290"/>
      <c r="F27" s="4290"/>
      <c r="G27" s="4290"/>
      <c r="H27" s="4290"/>
      <c r="I27" s="4290"/>
      <c r="J27" s="4290"/>
      <c r="K27" s="4290"/>
      <c r="L27" s="4290"/>
      <c r="M27" s="1358"/>
      <c r="N27" s="1358"/>
      <c r="O27" s="1358"/>
      <c r="P27" s="1358"/>
      <c r="Q27" s="1358"/>
      <c r="R27" s="1358"/>
      <c r="S27" s="1358"/>
      <c r="T27" s="1369" t="s">
        <v>1255</v>
      </c>
      <c r="U27" s="1356"/>
      <c r="V27" s="1356"/>
    </row>
    <row r="28" spans="2:22" s="966" customFormat="1" ht="30" customHeight="1">
      <c r="B28" s="1000"/>
      <c r="C28" s="1001"/>
      <c r="D28" s="1001"/>
      <c r="E28" s="1002"/>
      <c r="F28" s="1003" t="s">
        <v>1256</v>
      </c>
      <c r="G28" s="1004">
        <v>0.45</v>
      </c>
      <c r="H28" s="1005" t="s">
        <v>11</v>
      </c>
      <c r="I28" s="1002"/>
      <c r="J28" s="1002"/>
      <c r="K28" s="1002"/>
      <c r="L28" s="1006"/>
      <c r="P28" s="1007" t="s">
        <v>1257</v>
      </c>
      <c r="Q28" s="1008">
        <v>10</v>
      </c>
      <c r="R28" s="1005" t="s">
        <v>1258</v>
      </c>
      <c r="S28" s="1009"/>
      <c r="T28" s="1010"/>
      <c r="U28" s="1356"/>
      <c r="V28" s="1356"/>
    </row>
    <row r="29" spans="2:22" s="966" customFormat="1" ht="16.5" customHeight="1">
      <c r="B29" s="1000"/>
      <c r="C29" s="1001"/>
      <c r="D29" s="1001"/>
      <c r="E29" s="1002"/>
      <c r="F29" s="1003"/>
      <c r="G29" s="1011" t="s">
        <v>1130</v>
      </c>
      <c r="H29" s="1012" t="s">
        <v>1131</v>
      </c>
      <c r="I29" s="1013" t="s">
        <v>1132</v>
      </c>
      <c r="J29" s="1013" t="s">
        <v>1133</v>
      </c>
      <c r="K29" s="1013" t="s">
        <v>1161</v>
      </c>
      <c r="L29" s="1006"/>
      <c r="P29" s="1007"/>
      <c r="Q29" s="1007"/>
      <c r="R29" s="1007"/>
      <c r="S29" s="1009"/>
      <c r="T29" s="1010"/>
      <c r="U29" s="1356"/>
      <c r="V29" s="1356"/>
    </row>
    <row r="30" spans="2:22" s="966" customFormat="1" ht="30" customHeight="1">
      <c r="B30" s="1014"/>
      <c r="C30" s="1015"/>
      <c r="D30" s="1015"/>
      <c r="E30" s="1016"/>
      <c r="F30" s="1017" t="s">
        <v>1259</v>
      </c>
      <c r="G30" s="1018">
        <v>0.2</v>
      </c>
      <c r="H30" s="1018">
        <v>0.25</v>
      </c>
      <c r="I30" s="1018">
        <v>0.35</v>
      </c>
      <c r="J30" s="1018">
        <v>0.45</v>
      </c>
      <c r="K30" s="1018">
        <v>0.35</v>
      </c>
      <c r="L30" s="1019">
        <f>(G30*G11)+(H30*H11)+(I30*I11)+(J30*J11)+(K30*K11)</f>
        <v>1.6</v>
      </c>
      <c r="M30" s="1020" t="str">
        <f>H28</f>
        <v>Kg</v>
      </c>
      <c r="N30" s="1021">
        <f>G28*Q28</f>
        <v>4.5</v>
      </c>
      <c r="O30" s="1022">
        <f>IF(L30=0,0,INT(L30/(G28*Q28)))</f>
        <v>0</v>
      </c>
      <c r="P30" s="1370">
        <f>L30-(O30*(G28*Q28))</f>
        <v>1.6</v>
      </c>
      <c r="Q30" s="1023" t="str">
        <f>IF(P30=0,0,H28)</f>
        <v>Kg</v>
      </c>
      <c r="R30" s="1022">
        <f>IF(P30=0,0,O30+1)</f>
        <v>1</v>
      </c>
      <c r="S30" s="1370">
        <f>IF(P30=0,0,L30-(R30*N30))</f>
        <v>-2.9</v>
      </c>
      <c r="T30" s="1024" t="str">
        <f>IF(S30=0,0,H28)</f>
        <v>Kg</v>
      </c>
      <c r="U30" s="1356"/>
      <c r="V30" s="1356"/>
    </row>
    <row r="31" spans="2:22" s="966" customFormat="1" ht="37.5" customHeight="1" thickBot="1">
      <c r="B31" s="1025"/>
      <c r="C31" s="1026"/>
      <c r="D31" s="1026"/>
      <c r="E31" s="1027"/>
      <c r="F31" s="1028" t="s">
        <v>1260</v>
      </c>
      <c r="G31" s="1029">
        <f>G30/G28</f>
        <v>0.44444444444444448</v>
      </c>
      <c r="H31" s="1029">
        <f>H30/G28</f>
        <v>0.55555555555555558</v>
      </c>
      <c r="I31" s="1029">
        <f>I30/G28</f>
        <v>0.77777777777777768</v>
      </c>
      <c r="J31" s="1029">
        <f>J30/G28</f>
        <v>1</v>
      </c>
      <c r="K31" s="1029">
        <f>K30/G28</f>
        <v>0.77777777777777768</v>
      </c>
      <c r="L31" s="1030">
        <f>(G31*G11)+(H31*H11)+(I31*I11)+(J31*J11)+(K31*K11)</f>
        <v>3.5555555555555554</v>
      </c>
      <c r="M31" s="1031" t="str">
        <f>R28</f>
        <v>portions</v>
      </c>
      <c r="N31" s="1032"/>
      <c r="O31" s="1033">
        <f>IF(L31=0,0,INT(L31/Q28))</f>
        <v>0</v>
      </c>
      <c r="P31" s="1371">
        <f>L31-(O31*Q28)</f>
        <v>3.5555555555555554</v>
      </c>
      <c r="Q31" s="1034" t="str">
        <f>IF(P31=0,0,R28)</f>
        <v>portions</v>
      </c>
      <c r="R31" s="1033">
        <f>IF(P31=0,0,O31+1)</f>
        <v>1</v>
      </c>
      <c r="S31" s="1371">
        <f>IF(P31=0,0,L31-(R31*Q28))</f>
        <v>-6.4444444444444446</v>
      </c>
      <c r="T31" s="1035" t="str">
        <f>IF(S31=0,0,R28)</f>
        <v>portions</v>
      </c>
      <c r="U31" s="1356"/>
      <c r="V31" s="1356"/>
    </row>
    <row r="32" spans="2:22" ht="33" customHeight="1">
      <c r="U32" s="1346"/>
      <c r="V32" s="1346"/>
    </row>
    <row r="33" spans="1:22" s="963" customFormat="1" ht="36.75" customHeight="1">
      <c r="A33" s="962"/>
      <c r="B33" s="1372" t="s">
        <v>1261</v>
      </c>
      <c r="C33" s="1373"/>
      <c r="D33" s="1373"/>
      <c r="E33" s="1374"/>
      <c r="F33" s="1374"/>
      <c r="G33" s="1374"/>
      <c r="H33" s="1374"/>
      <c r="I33" s="1374"/>
      <c r="J33" s="1374"/>
      <c r="K33" s="1374"/>
      <c r="L33" s="1375"/>
      <c r="M33" s="1376"/>
      <c r="N33" s="1376"/>
      <c r="O33" s="1376"/>
      <c r="P33" s="1376"/>
      <c r="Q33" s="1376"/>
      <c r="R33" s="1376"/>
      <c r="S33" s="1376"/>
      <c r="T33" s="1377" t="s">
        <v>1226</v>
      </c>
      <c r="U33" s="1354"/>
      <c r="V33" s="1354"/>
    </row>
    <row r="34" spans="1:22" ht="30.75">
      <c r="B34" s="1036" t="s">
        <v>1262</v>
      </c>
      <c r="C34" s="1378"/>
      <c r="D34" s="1378"/>
      <c r="E34" s="1379"/>
      <c r="F34" s="1379"/>
      <c r="G34" s="1379"/>
      <c r="H34" s="1379"/>
      <c r="I34" s="1379"/>
      <c r="J34" s="1380"/>
      <c r="K34" s="1381"/>
      <c r="L34" s="1381"/>
      <c r="M34" s="1381"/>
      <c r="N34" s="1381"/>
      <c r="O34" s="1381"/>
      <c r="P34" s="1381"/>
      <c r="Q34" s="1381"/>
      <c r="R34" s="1381"/>
      <c r="S34" s="1381"/>
      <c r="T34" s="1037" t="s">
        <v>1263</v>
      </c>
      <c r="U34" s="1354"/>
      <c r="V34" s="1346"/>
    </row>
    <row r="35" spans="1:22" ht="20.25">
      <c r="B35" s="4263" t="s">
        <v>1227</v>
      </c>
      <c r="C35" s="4264"/>
      <c r="D35" s="4264"/>
      <c r="E35" s="4264"/>
      <c r="F35" s="4264"/>
      <c r="G35" s="4264"/>
      <c r="H35" s="4264"/>
      <c r="I35" s="4264"/>
      <c r="J35" s="4291"/>
      <c r="K35" s="4292" t="s">
        <v>1228</v>
      </c>
      <c r="L35" s="4293"/>
      <c r="M35" s="4293"/>
      <c r="N35" s="4293"/>
      <c r="O35" s="4293"/>
      <c r="P35" s="4293"/>
      <c r="Q35" s="4293"/>
      <c r="R35" s="4293"/>
      <c r="S35" s="4293"/>
      <c r="T35" s="4294"/>
      <c r="U35" s="1355"/>
      <c r="V35" s="1346"/>
    </row>
    <row r="36" spans="1:22" ht="38.25">
      <c r="B36" s="4276" t="s">
        <v>1229</v>
      </c>
      <c r="C36" s="4277"/>
      <c r="D36" s="4277"/>
      <c r="E36" s="4277"/>
      <c r="F36" s="1038" t="s">
        <v>1230</v>
      </c>
      <c r="G36" s="4278" t="s">
        <v>1231</v>
      </c>
      <c r="H36" s="4278"/>
      <c r="I36" s="1039" t="s">
        <v>1264</v>
      </c>
      <c r="J36" s="1040" t="s">
        <v>1265</v>
      </c>
      <c r="K36" s="1041" t="s">
        <v>1266</v>
      </c>
      <c r="L36" s="4279" t="s">
        <v>1233</v>
      </c>
      <c r="M36" s="4280"/>
      <c r="N36" s="4280"/>
      <c r="O36" s="1042" t="s">
        <v>1234</v>
      </c>
      <c r="P36" s="1043"/>
      <c r="Q36" s="1043"/>
      <c r="R36" s="1044"/>
      <c r="S36" s="1045"/>
      <c r="T36" s="1046"/>
      <c r="U36" s="1356"/>
      <c r="V36" s="1346"/>
    </row>
    <row r="37" spans="1:22" ht="28.5" customHeight="1">
      <c r="B37" s="4245" t="s">
        <v>1267</v>
      </c>
      <c r="C37" s="4246"/>
      <c r="D37" s="4246"/>
      <c r="E37" s="4246"/>
      <c r="F37" s="1047">
        <v>16</v>
      </c>
      <c r="G37" s="4281" t="s">
        <v>1238</v>
      </c>
      <c r="H37" s="4281"/>
      <c r="I37" s="1048">
        <v>1</v>
      </c>
      <c r="J37" s="1049">
        <v>1250</v>
      </c>
      <c r="K37" s="1050">
        <f>F37/I37</f>
        <v>16</v>
      </c>
      <c r="L37" s="1051">
        <f>I37*J37</f>
        <v>1250</v>
      </c>
      <c r="M37" s="4282" t="str">
        <f>G37</f>
        <v>Cuisses</v>
      </c>
      <c r="N37" s="4282"/>
      <c r="O37" s="1052">
        <f>IF(L37=0,0,INT(L37/F37))</f>
        <v>78</v>
      </c>
      <c r="P37" s="1382">
        <f>L37-(O37*F37)</f>
        <v>2</v>
      </c>
      <c r="Q37" s="1053" t="str">
        <f>IF(P37=0,0,G37)</f>
        <v>Cuisses</v>
      </c>
      <c r="R37" s="1052">
        <f>IF(P37=0,0,O37+1)</f>
        <v>79</v>
      </c>
      <c r="S37" s="1382">
        <f>IF(P37=0,0,L37-(R37*F37))</f>
        <v>-14</v>
      </c>
      <c r="T37" s="1054" t="str">
        <f>IF(S37=0,0,G37)</f>
        <v>Cuisses</v>
      </c>
      <c r="U37" s="1356"/>
      <c r="V37" s="1346"/>
    </row>
    <row r="38" spans="1:22">
      <c r="U38" s="1346"/>
      <c r="V38" s="1346"/>
    </row>
    <row r="39" spans="1:22">
      <c r="U39" s="1346"/>
      <c r="V39" s="1346"/>
    </row>
    <row r="40" spans="1:22" s="963" customFormat="1" ht="36.75" customHeight="1">
      <c r="A40" s="962"/>
      <c r="B40" s="1383" t="s">
        <v>1268</v>
      </c>
      <c r="C40" s="1384"/>
      <c r="D40" s="1384"/>
      <c r="E40" s="1385"/>
      <c r="F40" s="1385"/>
      <c r="G40" s="1385"/>
      <c r="H40" s="1385"/>
      <c r="I40" s="1385"/>
      <c r="J40" s="1385"/>
      <c r="K40" s="1385"/>
      <c r="L40" s="1386"/>
      <c r="M40" s="1387"/>
      <c r="N40" s="1387"/>
      <c r="O40" s="1387"/>
      <c r="P40" s="1387"/>
      <c r="Q40" s="1387"/>
      <c r="R40" s="1387"/>
      <c r="S40" s="1387"/>
      <c r="T40" s="1388" t="s">
        <v>1226</v>
      </c>
      <c r="U40" s="1354"/>
      <c r="V40" s="1354"/>
    </row>
    <row r="41" spans="1:22" ht="25.5" customHeight="1">
      <c r="B41" s="1055" t="s">
        <v>1269</v>
      </c>
      <c r="C41" s="1389"/>
      <c r="D41" s="1389"/>
      <c r="E41" s="1390"/>
      <c r="F41" s="1390"/>
      <c r="G41" s="1390"/>
      <c r="H41" s="1390"/>
      <c r="I41" s="1390"/>
      <c r="J41" s="1391"/>
      <c r="K41" s="1392"/>
      <c r="L41" s="1392"/>
      <c r="M41" s="1392"/>
      <c r="N41" s="1392"/>
      <c r="O41" s="1392"/>
      <c r="P41" s="1392"/>
      <c r="Q41" s="1392"/>
      <c r="R41" s="1392"/>
      <c r="S41" s="1392"/>
      <c r="T41" s="1056" t="s">
        <v>1270</v>
      </c>
      <c r="U41" s="1354"/>
      <c r="V41" s="1346"/>
    </row>
    <row r="42" spans="1:22" ht="20.25">
      <c r="B42" s="4263" t="s">
        <v>1227</v>
      </c>
      <c r="C42" s="4264"/>
      <c r="D42" s="4264"/>
      <c r="E42" s="4264"/>
      <c r="F42" s="4264"/>
      <c r="G42" s="4264"/>
      <c r="H42" s="4264"/>
      <c r="I42" s="4264"/>
      <c r="J42" s="4264"/>
      <c r="K42" s="4265" t="s">
        <v>1228</v>
      </c>
      <c r="L42" s="4266"/>
      <c r="M42" s="4266"/>
      <c r="N42" s="4266"/>
      <c r="O42" s="4266"/>
      <c r="P42" s="4266"/>
      <c r="Q42" s="4266"/>
      <c r="R42" s="4266"/>
      <c r="S42" s="4266"/>
      <c r="T42" s="4267"/>
      <c r="U42" s="1346"/>
      <c r="V42" s="1346"/>
    </row>
    <row r="43" spans="1:22" ht="38.25" customHeight="1">
      <c r="B43" s="4268" t="s">
        <v>1229</v>
      </c>
      <c r="C43" s="4269"/>
      <c r="D43" s="4269"/>
      <c r="E43" s="4270"/>
      <c r="F43" s="1038" t="s">
        <v>1230</v>
      </c>
      <c r="G43" s="1073" t="s">
        <v>1231</v>
      </c>
      <c r="H43" s="4271" t="s">
        <v>1271</v>
      </c>
      <c r="I43" s="4271"/>
      <c r="J43" s="1040" t="s">
        <v>1265</v>
      </c>
      <c r="K43" s="4272" t="s">
        <v>1264</v>
      </c>
      <c r="L43" s="4273"/>
      <c r="M43" s="4274" t="s">
        <v>1233</v>
      </c>
      <c r="N43" s="4275"/>
      <c r="O43" s="1042" t="s">
        <v>1234</v>
      </c>
      <c r="P43" s="1043"/>
      <c r="Q43" s="1043"/>
      <c r="R43" s="1044"/>
      <c r="S43" s="1045"/>
      <c r="T43" s="1046"/>
      <c r="U43" s="1346"/>
      <c r="V43" s="1346"/>
    </row>
    <row r="44" spans="1:22" ht="18.75">
      <c r="B44" s="4245" t="s">
        <v>1251</v>
      </c>
      <c r="C44" s="4246"/>
      <c r="D44" s="4246"/>
      <c r="E44" s="4246"/>
      <c r="F44" s="1047">
        <v>3</v>
      </c>
      <c r="G44" s="1057" t="s">
        <v>11</v>
      </c>
      <c r="H44" s="4247">
        <v>23</v>
      </c>
      <c r="I44" s="4248"/>
      <c r="J44" s="1058">
        <v>100</v>
      </c>
      <c r="K44" s="4249">
        <f>F44/H44</f>
        <v>0.13043478260869565</v>
      </c>
      <c r="L44" s="4250"/>
      <c r="M44" s="1051">
        <f>K44*J44</f>
        <v>13.043478260869565</v>
      </c>
      <c r="N44" s="1074" t="str">
        <f>G44</f>
        <v>Kg</v>
      </c>
      <c r="O44" s="1059">
        <f>IF(M44=0,0,INT(M44/F44))</f>
        <v>4</v>
      </c>
      <c r="P44" s="1393">
        <f>M44-(O44*F44)</f>
        <v>1.0434782608695645</v>
      </c>
      <c r="Q44" s="1060" t="str">
        <f>IF(P44=0,0,G44)</f>
        <v>Kg</v>
      </c>
      <c r="R44" s="1059">
        <f>IF(P44=0,0,O44+1)</f>
        <v>5</v>
      </c>
      <c r="S44" s="1393">
        <f>IF(P44=0,0,M44-(R44*F44))</f>
        <v>-1.9565217391304355</v>
      </c>
      <c r="T44" s="1061" t="str">
        <f>IF(S44=0,0,G44)</f>
        <v>Kg</v>
      </c>
      <c r="U44" s="1346"/>
      <c r="V44" s="1346"/>
    </row>
    <row r="45" spans="1:22">
      <c r="P45" s="1346"/>
      <c r="Q45" s="1346"/>
      <c r="R45" s="1346"/>
      <c r="S45" s="1346"/>
      <c r="T45" s="1346"/>
      <c r="U45" s="1346"/>
      <c r="V45" s="1346"/>
    </row>
    <row r="46" spans="1:22">
      <c r="P46" s="1346"/>
      <c r="Q46" s="1346"/>
      <c r="R46" s="1346"/>
      <c r="S46" s="1346"/>
      <c r="T46" s="1346"/>
      <c r="U46" s="1346"/>
      <c r="V46" s="1346"/>
    </row>
    <row r="47" spans="1:22">
      <c r="B47" s="1394"/>
      <c r="C47" s="1394"/>
      <c r="D47" s="1394"/>
      <c r="E47" s="1394"/>
      <c r="F47" s="1394"/>
      <c r="G47" s="1394"/>
      <c r="H47" s="1394"/>
      <c r="I47" s="1394"/>
      <c r="J47" s="1394"/>
      <c r="K47" s="1394"/>
      <c r="L47" s="1394"/>
      <c r="M47" s="1394"/>
      <c r="N47" s="1394"/>
      <c r="O47" s="1394"/>
      <c r="P47" s="1395"/>
      <c r="Q47" s="1346"/>
      <c r="R47" s="1346"/>
      <c r="S47" s="1346"/>
      <c r="T47" s="1346"/>
      <c r="U47" s="1346"/>
      <c r="V47" s="1346"/>
    </row>
    <row r="48" spans="1:22">
      <c r="A48" s="1396"/>
      <c r="B48" s="4251" t="s">
        <v>1353</v>
      </c>
      <c r="C48" s="4251"/>
      <c r="D48" s="4251"/>
      <c r="E48" s="4251"/>
      <c r="F48" s="4251"/>
      <c r="G48" s="4251"/>
      <c r="H48" s="4251"/>
      <c r="I48" s="4251"/>
      <c r="J48" s="4251"/>
      <c r="K48" s="4251"/>
      <c r="L48" s="4251"/>
      <c r="M48" s="4251"/>
      <c r="N48" s="4251"/>
      <c r="O48" s="4251"/>
      <c r="P48" s="1395"/>
      <c r="Q48" s="1395"/>
      <c r="R48" s="1395"/>
      <c r="S48" s="1395"/>
      <c r="T48" s="1395"/>
      <c r="U48" s="1395"/>
      <c r="V48" s="1395"/>
    </row>
    <row r="49" spans="1:22">
      <c r="A49" s="1396"/>
      <c r="B49" s="4251"/>
      <c r="C49" s="4251"/>
      <c r="D49" s="4251"/>
      <c r="E49" s="4251"/>
      <c r="F49" s="4251"/>
      <c r="G49" s="4251"/>
      <c r="H49" s="4251"/>
      <c r="I49" s="4251"/>
      <c r="J49" s="4251"/>
      <c r="K49" s="4251"/>
      <c r="L49" s="4251"/>
      <c r="M49" s="4251"/>
      <c r="N49" s="4251"/>
      <c r="O49" s="4251"/>
      <c r="P49" s="1395"/>
      <c r="Q49" s="1395"/>
      <c r="R49" s="1395"/>
      <c r="S49" s="1395"/>
      <c r="T49" s="1395"/>
      <c r="U49" s="1395"/>
      <c r="V49" s="1395"/>
    </row>
    <row r="50" spans="1:22">
      <c r="A50" s="1396"/>
      <c r="B50" s="4251"/>
      <c r="C50" s="4251"/>
      <c r="D50" s="4251"/>
      <c r="E50" s="4251"/>
      <c r="F50" s="4251"/>
      <c r="G50" s="4251"/>
      <c r="H50" s="4251"/>
      <c r="I50" s="4251"/>
      <c r="J50" s="4251"/>
      <c r="K50" s="4251"/>
      <c r="L50" s="4251"/>
      <c r="M50" s="4251"/>
      <c r="N50" s="4251"/>
      <c r="O50" s="4251"/>
      <c r="P50" s="1395"/>
      <c r="Q50" s="1395"/>
      <c r="R50" s="1395"/>
      <c r="S50" s="1395"/>
      <c r="T50" s="1395"/>
      <c r="U50" s="1395"/>
      <c r="V50" s="1395"/>
    </row>
    <row r="51" spans="1:22" ht="15.75" thickBot="1">
      <c r="B51" s="1397"/>
      <c r="C51" s="1397"/>
      <c r="D51" s="1396"/>
      <c r="E51" s="1396"/>
      <c r="F51" s="1396"/>
      <c r="G51" s="1396"/>
      <c r="H51" s="1396"/>
      <c r="I51" s="1396"/>
      <c r="J51" s="1396"/>
      <c r="K51" s="1396"/>
      <c r="L51" s="1396"/>
      <c r="M51" s="1396"/>
      <c r="N51" s="1396"/>
      <c r="O51" s="1396"/>
      <c r="P51" s="1395"/>
      <c r="Q51" s="1346"/>
      <c r="R51" s="1346"/>
      <c r="S51" s="1346"/>
      <c r="T51" s="1346"/>
      <c r="U51" s="1346"/>
      <c r="V51" s="1346"/>
    </row>
    <row r="52" spans="1:22">
      <c r="B52" s="4252" t="s">
        <v>1354</v>
      </c>
      <c r="C52" s="4254">
        <f ca="1">NOW()</f>
        <v>44544.843471180553</v>
      </c>
      <c r="D52" s="4254"/>
      <c r="E52" s="4256" t="s">
        <v>1355</v>
      </c>
      <c r="F52" s="4256"/>
      <c r="G52" s="4256"/>
      <c r="H52" s="4256"/>
      <c r="I52" s="4256"/>
      <c r="J52" s="4256"/>
      <c r="K52" s="4256"/>
      <c r="L52" s="4256"/>
      <c r="M52" s="4257" t="s">
        <v>1356</v>
      </c>
      <c r="N52" s="4259" t="s">
        <v>1357</v>
      </c>
      <c r="O52" s="4261">
        <v>1</v>
      </c>
      <c r="P52" s="1395"/>
      <c r="Q52" s="1346"/>
      <c r="R52" s="1398" t="s">
        <v>1358</v>
      </c>
      <c r="S52" s="1346"/>
      <c r="T52" s="1346"/>
      <c r="U52" s="1346"/>
      <c r="V52" s="1346"/>
    </row>
    <row r="53" spans="1:22">
      <c r="B53" s="4253"/>
      <c r="C53" s="4255"/>
      <c r="D53" s="4255"/>
      <c r="E53" s="4137"/>
      <c r="F53" s="4137"/>
      <c r="G53" s="4137"/>
      <c r="H53" s="4137"/>
      <c r="I53" s="4137"/>
      <c r="J53" s="4137"/>
      <c r="K53" s="4137"/>
      <c r="L53" s="4137"/>
      <c r="M53" s="4258"/>
      <c r="N53" s="4260"/>
      <c r="O53" s="4262"/>
      <c r="P53" s="1395"/>
      <c r="Q53" s="1346"/>
      <c r="R53" s="1346"/>
      <c r="S53" s="1346"/>
      <c r="T53" s="1346"/>
      <c r="U53" s="1346"/>
      <c r="V53" s="1346"/>
    </row>
    <row r="54" spans="1:22">
      <c r="B54" s="4234" t="s">
        <v>1359</v>
      </c>
      <c r="C54" s="4235"/>
      <c r="D54" s="4235"/>
      <c r="E54" s="4235"/>
      <c r="F54" s="4235"/>
      <c r="G54" s="4235"/>
      <c r="H54" s="4235"/>
      <c r="I54" s="4235"/>
      <c r="J54" s="4235"/>
      <c r="K54" s="4235"/>
      <c r="L54" s="4235"/>
      <c r="M54" s="4235"/>
      <c r="N54" s="4235"/>
      <c r="O54" s="4236"/>
      <c r="P54" s="1395"/>
      <c r="Q54" s="1346"/>
      <c r="R54" s="1346"/>
      <c r="S54" s="1346"/>
      <c r="T54" s="1346"/>
      <c r="U54" s="1346"/>
      <c r="V54" s="1346"/>
    </row>
    <row r="55" spans="1:22" ht="15.75">
      <c r="B55" s="4237"/>
      <c r="C55" s="4238"/>
      <c r="D55" s="4238"/>
      <c r="E55" s="4238"/>
      <c r="F55" s="4238"/>
      <c r="G55" s="4238"/>
      <c r="H55" s="4238"/>
      <c r="I55" s="4238"/>
      <c r="J55" s="4238"/>
      <c r="K55" s="4238"/>
      <c r="L55" s="4238"/>
      <c r="M55" s="4238"/>
      <c r="N55" s="4238"/>
      <c r="O55" s="4239"/>
      <c r="P55" s="1395"/>
      <c r="Q55" s="1346"/>
      <c r="R55" s="4121" t="s">
        <v>1360</v>
      </c>
      <c r="S55" s="4121"/>
      <c r="T55" s="4121"/>
      <c r="U55" s="4121"/>
      <c r="V55" s="4121"/>
    </row>
    <row r="56" spans="1:22">
      <c r="B56" s="4133" t="s">
        <v>1361</v>
      </c>
      <c r="C56" s="4134"/>
      <c r="D56" s="4134"/>
      <c r="E56" s="4134"/>
      <c r="F56" s="4134"/>
      <c r="G56" s="4134"/>
      <c r="H56" s="4134"/>
      <c r="I56" s="4134"/>
      <c r="J56" s="4134"/>
      <c r="K56" s="4134"/>
      <c r="L56" s="4134"/>
      <c r="M56" s="4134"/>
      <c r="N56" s="4134"/>
      <c r="O56" s="4135"/>
      <c r="P56" s="1395"/>
      <c r="Q56" s="1346"/>
      <c r="R56" s="1346"/>
      <c r="S56" s="1346"/>
      <c r="T56" s="1346"/>
      <c r="U56" s="1346"/>
      <c r="V56" s="1346"/>
    </row>
    <row r="57" spans="1:22">
      <c r="B57" s="4136"/>
      <c r="C57" s="4137"/>
      <c r="D57" s="4137"/>
      <c r="E57" s="4137"/>
      <c r="F57" s="4137"/>
      <c r="G57" s="4137"/>
      <c r="H57" s="4137"/>
      <c r="I57" s="4137"/>
      <c r="J57" s="4137"/>
      <c r="K57" s="4137"/>
      <c r="L57" s="4137"/>
      <c r="M57" s="4137"/>
      <c r="N57" s="4137"/>
      <c r="O57" s="4138"/>
      <c r="P57" s="1395"/>
      <c r="Q57" s="1346"/>
      <c r="R57" s="1346"/>
      <c r="S57" s="1346"/>
      <c r="T57" s="1346"/>
      <c r="U57" s="1346"/>
      <c r="V57" s="1346"/>
    </row>
    <row r="58" spans="1:22">
      <c r="B58" s="4188" t="s">
        <v>1160</v>
      </c>
      <c r="C58" s="4190" t="s">
        <v>1265</v>
      </c>
      <c r="D58" s="4241" t="s">
        <v>1362</v>
      </c>
      <c r="E58" s="4194" t="s">
        <v>1363</v>
      </c>
      <c r="F58" s="4196" t="s">
        <v>1364</v>
      </c>
      <c r="G58" s="4169" t="s">
        <v>1365</v>
      </c>
      <c r="H58" s="4169"/>
      <c r="I58" s="4169" t="s">
        <v>1366</v>
      </c>
      <c r="J58" s="4169"/>
      <c r="K58" s="4169" t="s">
        <v>1367</v>
      </c>
      <c r="L58" s="4169"/>
      <c r="M58" s="1399" t="s">
        <v>1368</v>
      </c>
      <c r="N58" s="1400"/>
      <c r="O58" s="1401"/>
      <c r="P58" s="1395"/>
      <c r="Q58" s="1346"/>
      <c r="R58" s="1346"/>
      <c r="S58" s="1346"/>
      <c r="T58" s="1346"/>
      <c r="U58" s="1346"/>
      <c r="V58" s="1346"/>
    </row>
    <row r="59" spans="1:22">
      <c r="B59" s="4240"/>
      <c r="C59" s="4191"/>
      <c r="D59" s="4242"/>
      <c r="E59" s="4195"/>
      <c r="F59" s="4197"/>
      <c r="G59" s="4170"/>
      <c r="H59" s="4170"/>
      <c r="I59" s="4170"/>
      <c r="J59" s="4170"/>
      <c r="K59" s="4170"/>
      <c r="L59" s="4170"/>
      <c r="M59" s="1402"/>
      <c r="N59" s="1403"/>
      <c r="O59" s="1404"/>
      <c r="P59" s="1395"/>
      <c r="Q59" s="1346"/>
      <c r="R59" s="1346"/>
      <c r="S59" s="1346"/>
      <c r="T59" s="1346"/>
      <c r="U59" s="1346"/>
      <c r="V59" s="1346"/>
    </row>
    <row r="60" spans="1:22">
      <c r="B60" s="4189"/>
      <c r="C60" s="4191"/>
      <c r="D60" s="4242"/>
      <c r="E60" s="4195"/>
      <c r="F60" s="4197"/>
      <c r="G60" s="4170"/>
      <c r="H60" s="4170"/>
      <c r="I60" s="4170"/>
      <c r="J60" s="4170"/>
      <c r="K60" s="4170"/>
      <c r="L60" s="4170"/>
      <c r="M60" s="4243"/>
      <c r="N60" s="4243"/>
      <c r="O60" s="4244"/>
      <c r="P60" s="1395"/>
      <c r="Q60" s="1346"/>
      <c r="R60" s="1346"/>
      <c r="S60" s="1346"/>
      <c r="T60" s="1346"/>
      <c r="U60" s="1346"/>
      <c r="V60" s="1346"/>
    </row>
    <row r="61" spans="1:22">
      <c r="B61" s="1405" t="s">
        <v>120</v>
      </c>
      <c r="C61" s="1406">
        <v>100</v>
      </c>
      <c r="D61" s="1407">
        <v>0.05</v>
      </c>
      <c r="E61" s="1408">
        <v>1.2</v>
      </c>
      <c r="F61" s="1409">
        <v>30</v>
      </c>
      <c r="G61" s="1410">
        <f t="shared" ref="G61:G66" si="7">(D61*E61)/(100-F61)*100</f>
        <v>8.5714285714285715E-2</v>
      </c>
      <c r="H61" s="1411" t="s">
        <v>11</v>
      </c>
      <c r="I61" s="1412">
        <f t="shared" ref="I61:I66" si="8">(D61*E61)*C61</f>
        <v>6</v>
      </c>
      <c r="J61" s="1411" t="s">
        <v>11</v>
      </c>
      <c r="K61" s="1413">
        <f t="shared" ref="K61:K66" si="9">G61*C61</f>
        <v>8.5714285714285712</v>
      </c>
      <c r="L61" s="1411" t="s">
        <v>11</v>
      </c>
      <c r="M61" s="4243"/>
      <c r="N61" s="4243"/>
      <c r="O61" s="4244"/>
      <c r="P61" s="1395"/>
      <c r="Q61" s="1346"/>
      <c r="R61" s="1414" t="s">
        <v>1369</v>
      </c>
      <c r="S61" s="1346"/>
      <c r="T61" s="1346"/>
      <c r="U61" s="1346"/>
      <c r="V61" s="1346"/>
    </row>
    <row r="62" spans="1:22">
      <c r="B62" s="1405" t="s">
        <v>30</v>
      </c>
      <c r="C62" s="1406">
        <v>100</v>
      </c>
      <c r="D62" s="1407">
        <v>7.0000000000000007E-2</v>
      </c>
      <c r="E62" s="1408">
        <v>2</v>
      </c>
      <c r="F62" s="1409">
        <v>30</v>
      </c>
      <c r="G62" s="1410">
        <f t="shared" si="7"/>
        <v>0.2</v>
      </c>
      <c r="H62" s="1411" t="s">
        <v>11</v>
      </c>
      <c r="I62" s="1412">
        <f t="shared" si="8"/>
        <v>14.000000000000002</v>
      </c>
      <c r="J62" s="1411" t="s">
        <v>11</v>
      </c>
      <c r="K62" s="1413">
        <f t="shared" si="9"/>
        <v>20</v>
      </c>
      <c r="L62" s="1411" t="s">
        <v>11</v>
      </c>
      <c r="M62" s="4243"/>
      <c r="N62" s="4243"/>
      <c r="O62" s="4244"/>
      <c r="P62" s="1395"/>
      <c r="Q62" s="1346"/>
      <c r="R62" s="1346"/>
      <c r="S62" s="1346"/>
      <c r="T62" s="1346"/>
      <c r="U62" s="1346"/>
      <c r="V62" s="1346"/>
    </row>
    <row r="63" spans="1:22">
      <c r="B63" s="1415" t="s">
        <v>29</v>
      </c>
      <c r="C63" s="1416">
        <v>100</v>
      </c>
      <c r="D63" s="1417">
        <v>0.11</v>
      </c>
      <c r="E63" s="1408">
        <v>2.5</v>
      </c>
      <c r="F63" s="1409">
        <v>30</v>
      </c>
      <c r="G63" s="1412">
        <f t="shared" si="7"/>
        <v>0.3928571428571429</v>
      </c>
      <c r="H63" s="1411" t="s">
        <v>11</v>
      </c>
      <c r="I63" s="1412">
        <f t="shared" si="8"/>
        <v>27.500000000000004</v>
      </c>
      <c r="J63" s="1411" t="s">
        <v>11</v>
      </c>
      <c r="K63" s="1413">
        <f t="shared" si="9"/>
        <v>39.285714285714292</v>
      </c>
      <c r="L63" s="1411" t="s">
        <v>11</v>
      </c>
      <c r="M63" s="4243"/>
      <c r="N63" s="4243"/>
      <c r="O63" s="4244"/>
      <c r="P63" s="1395"/>
      <c r="Q63" s="1346"/>
      <c r="R63" s="1346"/>
      <c r="S63" s="1346"/>
      <c r="T63" s="1346"/>
      <c r="U63" s="1346"/>
      <c r="V63" s="1346"/>
    </row>
    <row r="64" spans="1:22">
      <c r="B64" s="1405" t="s">
        <v>1370</v>
      </c>
      <c r="C64" s="1418">
        <v>100</v>
      </c>
      <c r="D64" s="1419">
        <f>(D63*M64%)+D63</f>
        <v>0.121</v>
      </c>
      <c r="E64" s="1408">
        <v>3</v>
      </c>
      <c r="F64" s="1409">
        <v>30</v>
      </c>
      <c r="G64" s="1412">
        <f t="shared" si="7"/>
        <v>0.51857142857142857</v>
      </c>
      <c r="H64" s="1411" t="s">
        <v>11</v>
      </c>
      <c r="I64" s="1412">
        <f t="shared" si="8"/>
        <v>36.299999999999997</v>
      </c>
      <c r="J64" s="1411" t="s">
        <v>11</v>
      </c>
      <c r="K64" s="1413">
        <f t="shared" si="9"/>
        <v>51.857142857142854</v>
      </c>
      <c r="L64" s="1411" t="s">
        <v>11</v>
      </c>
      <c r="M64" s="1420">
        <v>10</v>
      </c>
      <c r="N64" s="1421" t="s">
        <v>1371</v>
      </c>
      <c r="O64" s="1422"/>
      <c r="P64" s="1395"/>
      <c r="Q64" s="1346"/>
      <c r="R64" s="1346"/>
      <c r="S64" s="1346"/>
      <c r="T64" s="1346"/>
      <c r="U64" s="1346"/>
      <c r="V64" s="1346"/>
    </row>
    <row r="65" spans="2:22">
      <c r="B65" s="1405" t="s">
        <v>1372</v>
      </c>
      <c r="C65" s="1406">
        <v>8</v>
      </c>
      <c r="D65" s="1423">
        <v>0.1</v>
      </c>
      <c r="E65" s="1408">
        <v>2.5</v>
      </c>
      <c r="F65" s="1409">
        <v>30</v>
      </c>
      <c r="G65" s="1410">
        <f t="shared" si="7"/>
        <v>0.35714285714285715</v>
      </c>
      <c r="H65" s="1411" t="s">
        <v>11</v>
      </c>
      <c r="I65" s="1412">
        <f t="shared" si="8"/>
        <v>2</v>
      </c>
      <c r="J65" s="1411" t="s">
        <v>11</v>
      </c>
      <c r="K65" s="1413">
        <f t="shared" si="9"/>
        <v>2.8571428571428572</v>
      </c>
      <c r="L65" s="1411" t="s">
        <v>11</v>
      </c>
      <c r="M65" s="4226" t="s">
        <v>1373</v>
      </c>
      <c r="N65" s="4226"/>
      <c r="O65" s="4227"/>
      <c r="P65" s="1395"/>
      <c r="Q65" s="1346"/>
      <c r="R65" s="1346"/>
      <c r="S65" s="1346"/>
      <c r="T65" s="1346"/>
      <c r="U65" s="1346"/>
      <c r="V65" s="1346"/>
    </row>
    <row r="66" spans="2:22">
      <c r="B66" s="1405" t="s">
        <v>1374</v>
      </c>
      <c r="C66" s="1406">
        <v>4</v>
      </c>
      <c r="D66" s="1407">
        <v>7.0000000000000007E-2</v>
      </c>
      <c r="E66" s="1408">
        <v>2</v>
      </c>
      <c r="F66" s="1409">
        <v>30</v>
      </c>
      <c r="G66" s="1410">
        <f t="shared" si="7"/>
        <v>0.2</v>
      </c>
      <c r="H66" s="1411" t="s">
        <v>11</v>
      </c>
      <c r="I66" s="1412">
        <f t="shared" si="8"/>
        <v>0.56000000000000005</v>
      </c>
      <c r="J66" s="1411" t="s">
        <v>11</v>
      </c>
      <c r="K66" s="1413">
        <f t="shared" si="9"/>
        <v>0.8</v>
      </c>
      <c r="L66" s="1411" t="s">
        <v>11</v>
      </c>
      <c r="M66" s="4226"/>
      <c r="N66" s="4226"/>
      <c r="O66" s="4227"/>
      <c r="P66" s="1395"/>
      <c r="Q66" s="1346"/>
      <c r="R66" s="1346"/>
      <c r="S66" s="1346"/>
      <c r="T66" s="1346"/>
      <c r="U66" s="1346"/>
      <c r="V66" s="1346"/>
    </row>
    <row r="67" spans="2:22">
      <c r="B67" s="4220" t="s">
        <v>1375</v>
      </c>
      <c r="C67" s="4221"/>
      <c r="D67" s="4221"/>
      <c r="E67" s="4221"/>
      <c r="F67" s="4221"/>
      <c r="G67" s="4221"/>
      <c r="H67" s="4221"/>
      <c r="I67" s="4221"/>
      <c r="J67" s="4221"/>
      <c r="K67" s="4221"/>
      <c r="L67" s="4221"/>
      <c r="M67" s="4221"/>
      <c r="N67" s="4221"/>
      <c r="O67" s="4222"/>
      <c r="P67" s="1395"/>
      <c r="Q67" s="1346"/>
      <c r="R67" s="1346"/>
      <c r="S67" s="1346"/>
      <c r="T67" s="1346"/>
      <c r="U67" s="1346"/>
      <c r="V67" s="1346"/>
    </row>
    <row r="68" spans="2:22">
      <c r="B68" s="4123" t="s">
        <v>1376</v>
      </c>
      <c r="C68" s="4125">
        <f>SUM(C61:C66)</f>
        <v>412</v>
      </c>
      <c r="D68" s="1424"/>
      <c r="E68" s="1424"/>
      <c r="F68" s="1424"/>
      <c r="G68" s="1425"/>
      <c r="H68" s="1426"/>
      <c r="I68" s="4230">
        <f>SUM(I61:I66)</f>
        <v>86.36</v>
      </c>
      <c r="J68" s="4232" t="s">
        <v>11</v>
      </c>
      <c r="K68" s="4230">
        <f>SUM(K61:K66)</f>
        <v>123.37142857142858</v>
      </c>
      <c r="L68" s="4232" t="s">
        <v>11</v>
      </c>
      <c r="M68" s="1427"/>
      <c r="N68" s="1427"/>
      <c r="O68" s="1428"/>
      <c r="P68" s="1395"/>
      <c r="Q68" s="1346"/>
      <c r="R68" s="1346"/>
      <c r="S68" s="1346"/>
      <c r="T68" s="1346"/>
      <c r="U68" s="1346"/>
      <c r="V68" s="1346"/>
    </row>
    <row r="69" spans="2:22">
      <c r="B69" s="4228"/>
      <c r="C69" s="4229"/>
      <c r="D69" s="1429"/>
      <c r="E69" s="1429"/>
      <c r="F69" s="1429"/>
      <c r="G69" s="1430"/>
      <c r="H69" s="1431"/>
      <c r="I69" s="4231"/>
      <c r="J69" s="4233"/>
      <c r="K69" s="4231"/>
      <c r="L69" s="4233"/>
      <c r="M69" s="1432"/>
      <c r="N69" s="1432"/>
      <c r="O69" s="1433"/>
      <c r="P69" s="1395"/>
      <c r="Q69" s="1346"/>
      <c r="R69" s="1346"/>
      <c r="S69" s="1346"/>
      <c r="T69" s="1346"/>
      <c r="U69" s="1346"/>
      <c r="V69" s="1346"/>
    </row>
    <row r="70" spans="2:22">
      <c r="B70" s="4133" t="s">
        <v>1377</v>
      </c>
      <c r="C70" s="4134"/>
      <c r="D70" s="4134"/>
      <c r="E70" s="4134"/>
      <c r="F70" s="4134"/>
      <c r="G70" s="4134"/>
      <c r="H70" s="4134"/>
      <c r="I70" s="4134"/>
      <c r="J70" s="4134"/>
      <c r="K70" s="4134"/>
      <c r="L70" s="4134"/>
      <c r="M70" s="4134"/>
      <c r="N70" s="4134"/>
      <c r="O70" s="4135"/>
      <c r="P70" s="1395"/>
      <c r="Q70" s="1346"/>
      <c r="R70" s="1346"/>
      <c r="S70" s="1346"/>
      <c r="T70" s="1346"/>
      <c r="U70" s="1346"/>
      <c r="V70" s="1346"/>
    </row>
    <row r="71" spans="2:22">
      <c r="B71" s="4136"/>
      <c r="C71" s="4137"/>
      <c r="D71" s="4137"/>
      <c r="E71" s="4137"/>
      <c r="F71" s="4137"/>
      <c r="G71" s="4137"/>
      <c r="H71" s="4137"/>
      <c r="I71" s="4137"/>
      <c r="J71" s="4137"/>
      <c r="K71" s="4137"/>
      <c r="L71" s="4137"/>
      <c r="M71" s="4137"/>
      <c r="N71" s="4137"/>
      <c r="O71" s="4138"/>
      <c r="P71" s="1395"/>
      <c r="Q71" s="1346"/>
      <c r="R71" s="1346"/>
      <c r="S71" s="1346"/>
      <c r="T71" s="1346"/>
      <c r="U71" s="1346"/>
      <c r="V71" s="1346"/>
    </row>
    <row r="72" spans="2:22">
      <c r="B72" s="4225" t="s">
        <v>1378</v>
      </c>
      <c r="C72" s="4141" t="s">
        <v>1265</v>
      </c>
      <c r="D72" s="4143" t="s">
        <v>1379</v>
      </c>
      <c r="E72" s="4145" t="s">
        <v>1380</v>
      </c>
      <c r="F72" s="4147" t="s">
        <v>1381</v>
      </c>
      <c r="G72" s="4149" t="s">
        <v>1382</v>
      </c>
      <c r="H72" s="4151" t="s">
        <v>1383</v>
      </c>
      <c r="I72" s="4152"/>
      <c r="J72" s="4152"/>
      <c r="K72" s="4156" t="s">
        <v>1384</v>
      </c>
      <c r="L72" s="4159" t="s">
        <v>1385</v>
      </c>
      <c r="M72" s="4151" t="s">
        <v>1386</v>
      </c>
      <c r="N72" s="4152"/>
      <c r="O72" s="4164"/>
      <c r="P72" s="1395"/>
      <c r="Q72" s="1346"/>
      <c r="R72" s="1346"/>
      <c r="S72" s="1346"/>
      <c r="T72" s="1346"/>
      <c r="U72" s="1346"/>
      <c r="V72" s="1346"/>
    </row>
    <row r="73" spans="2:22" ht="15.75">
      <c r="B73" s="4225"/>
      <c r="C73" s="4141"/>
      <c r="D73" s="4143"/>
      <c r="E73" s="4145"/>
      <c r="F73" s="4147"/>
      <c r="G73" s="4149"/>
      <c r="H73" s="4151"/>
      <c r="I73" s="4152"/>
      <c r="J73" s="4152"/>
      <c r="K73" s="4156"/>
      <c r="L73" s="4159"/>
      <c r="M73" s="4151"/>
      <c r="N73" s="4152"/>
      <c r="O73" s="4164"/>
      <c r="P73" s="1395"/>
      <c r="Q73" s="1346"/>
      <c r="R73" s="1434" t="s">
        <v>1378</v>
      </c>
      <c r="S73" s="1346"/>
      <c r="T73" s="1346"/>
      <c r="U73" s="1346"/>
      <c r="V73" s="1346"/>
    </row>
    <row r="74" spans="2:22">
      <c r="B74" s="4225"/>
      <c r="C74" s="4141"/>
      <c r="D74" s="4143"/>
      <c r="E74" s="4145"/>
      <c r="F74" s="4147"/>
      <c r="G74" s="4149"/>
      <c r="H74" s="4151"/>
      <c r="I74" s="4152"/>
      <c r="J74" s="4152"/>
      <c r="K74" s="4156"/>
      <c r="L74" s="4159"/>
      <c r="M74" s="4151"/>
      <c r="N74" s="4152"/>
      <c r="O74" s="4164"/>
      <c r="P74" s="1395"/>
      <c r="Q74" s="1346"/>
      <c r="R74" s="1346"/>
      <c r="S74" s="1346"/>
      <c r="T74" s="1346"/>
      <c r="U74" s="1346"/>
      <c r="V74" s="1346"/>
    </row>
    <row r="75" spans="2:22">
      <c r="B75" s="4225"/>
      <c r="C75" s="4141"/>
      <c r="D75" s="4143"/>
      <c r="E75" s="4145"/>
      <c r="F75" s="4147"/>
      <c r="G75" s="4149"/>
      <c r="H75" s="4151"/>
      <c r="I75" s="4152"/>
      <c r="J75" s="4152"/>
      <c r="K75" s="4156"/>
      <c r="L75" s="4159"/>
      <c r="M75" s="4151"/>
      <c r="N75" s="4152"/>
      <c r="O75" s="4164"/>
      <c r="P75" s="1395"/>
      <c r="Q75" s="1346"/>
      <c r="R75" s="1346"/>
      <c r="S75" s="1346"/>
      <c r="T75" s="1346"/>
      <c r="U75" s="1346"/>
      <c r="V75" s="1346"/>
    </row>
    <row r="76" spans="2:22">
      <c r="B76" s="4225"/>
      <c r="C76" s="4141"/>
      <c r="D76" s="4143"/>
      <c r="E76" s="4145"/>
      <c r="F76" s="4147"/>
      <c r="G76" s="4149"/>
      <c r="H76" s="4151"/>
      <c r="I76" s="4152"/>
      <c r="J76" s="4152"/>
      <c r="K76" s="4156"/>
      <c r="L76" s="4159"/>
      <c r="M76" s="4151"/>
      <c r="N76" s="4152"/>
      <c r="O76" s="4164"/>
      <c r="P76" s="1395"/>
      <c r="Q76" s="1346"/>
      <c r="R76" s="1346"/>
      <c r="S76" s="1346"/>
      <c r="T76" s="1346"/>
      <c r="U76" s="1346"/>
      <c r="V76" s="1346"/>
    </row>
    <row r="77" spans="2:22">
      <c r="B77" s="4225"/>
      <c r="C77" s="4141"/>
      <c r="D77" s="4143"/>
      <c r="E77" s="4145"/>
      <c r="F77" s="4147"/>
      <c r="G77" s="4149"/>
      <c r="H77" s="4151"/>
      <c r="I77" s="4152"/>
      <c r="J77" s="4152"/>
      <c r="K77" s="4156"/>
      <c r="L77" s="4159"/>
      <c r="M77" s="4151"/>
      <c r="N77" s="4152"/>
      <c r="O77" s="4164"/>
      <c r="P77" s="1395"/>
      <c r="Q77" s="1346"/>
      <c r="R77" s="1346"/>
      <c r="S77" s="1346"/>
      <c r="T77" s="1346"/>
      <c r="U77" s="1346"/>
      <c r="V77" s="1346"/>
    </row>
    <row r="78" spans="2:22">
      <c r="B78" s="4225"/>
      <c r="C78" s="4142"/>
      <c r="D78" s="4144"/>
      <c r="E78" s="4146"/>
      <c r="F78" s="4148"/>
      <c r="G78" s="4150"/>
      <c r="H78" s="4153"/>
      <c r="I78" s="4154"/>
      <c r="J78" s="4154"/>
      <c r="K78" s="4157"/>
      <c r="L78" s="4160"/>
      <c r="M78" s="4153"/>
      <c r="N78" s="4154"/>
      <c r="O78" s="4165"/>
      <c r="P78" s="1395"/>
      <c r="Q78" s="1346"/>
      <c r="R78" s="1346"/>
      <c r="S78" s="1346"/>
      <c r="T78" s="1346"/>
      <c r="U78" s="1346"/>
      <c r="V78" s="1346"/>
    </row>
    <row r="79" spans="2:22" ht="15.75">
      <c r="B79" s="1405" t="s">
        <v>120</v>
      </c>
      <c r="C79" s="1435">
        <f t="shared" ref="C79:C84" si="10">C61</f>
        <v>100</v>
      </c>
      <c r="D79" s="1436" t="s">
        <v>1387</v>
      </c>
      <c r="E79" s="1437">
        <v>5</v>
      </c>
      <c r="F79" s="1438">
        <f t="shared" ref="F79:F84" si="11">IF(C79=0,0,E79-(E79*F61%))</f>
        <v>3.5</v>
      </c>
      <c r="G79" s="1439">
        <f t="shared" ref="G79:G84" si="12">I61</f>
        <v>6</v>
      </c>
      <c r="H79" s="1440">
        <f t="shared" ref="H79:H84" si="13">IF(I61=0,0,INT(I61/F79))</f>
        <v>1</v>
      </c>
      <c r="I79" s="1441">
        <f t="shared" ref="I79:I84" si="14">I61-(F79*H79)</f>
        <v>2.5</v>
      </c>
      <c r="J79" s="1442" t="str">
        <f t="shared" ref="J79:J84" si="15">IF(I79=0,0,"Kg")</f>
        <v>Kg</v>
      </c>
      <c r="K79" s="1443">
        <v>12</v>
      </c>
      <c r="L79" s="1444">
        <f t="shared" ref="L79:L84" si="16">C61*E61</f>
        <v>120</v>
      </c>
      <c r="M79" s="1440">
        <f t="shared" ref="M79:M84" si="17">IF(K79=0,0,INT(E61*C61/K79))</f>
        <v>10</v>
      </c>
      <c r="N79" s="1441">
        <f t="shared" ref="N79:N84" si="18">(C61*E61)-(M79*K79)</f>
        <v>0</v>
      </c>
      <c r="O79" s="1445">
        <f t="shared" ref="O79:O84" si="19">IF(N79=0,0,"Pièce /Mx")</f>
        <v>0</v>
      </c>
      <c r="P79" s="1395"/>
      <c r="Q79" s="1346"/>
      <c r="R79" s="4121" t="s">
        <v>1360</v>
      </c>
      <c r="S79" s="4121"/>
      <c r="T79" s="4121"/>
      <c r="U79" s="4121"/>
      <c r="V79" s="4121"/>
    </row>
    <row r="80" spans="2:22">
      <c r="B80" s="1405" t="s">
        <v>30</v>
      </c>
      <c r="C80" s="1435">
        <f t="shared" si="10"/>
        <v>100</v>
      </c>
      <c r="D80" s="1436" t="s">
        <v>1387</v>
      </c>
      <c r="E80" s="1437">
        <v>1.5</v>
      </c>
      <c r="F80" s="1438">
        <f t="shared" si="11"/>
        <v>1.05</v>
      </c>
      <c r="G80" s="1439">
        <f t="shared" si="12"/>
        <v>14.000000000000002</v>
      </c>
      <c r="H80" s="1440">
        <f t="shared" si="13"/>
        <v>13</v>
      </c>
      <c r="I80" s="1441">
        <f t="shared" si="14"/>
        <v>0.35000000000000142</v>
      </c>
      <c r="J80" s="1442" t="str">
        <f t="shared" si="15"/>
        <v>Kg</v>
      </c>
      <c r="K80" s="1443">
        <v>20</v>
      </c>
      <c r="L80" s="1444">
        <f t="shared" si="16"/>
        <v>200</v>
      </c>
      <c r="M80" s="1440">
        <f t="shared" si="17"/>
        <v>10</v>
      </c>
      <c r="N80" s="1441">
        <f t="shared" si="18"/>
        <v>0</v>
      </c>
      <c r="O80" s="1445">
        <f t="shared" si="19"/>
        <v>0</v>
      </c>
      <c r="P80" s="1395"/>
      <c r="Q80" s="1346"/>
      <c r="R80" s="1346"/>
      <c r="S80" s="1346"/>
      <c r="T80" s="1346"/>
      <c r="U80" s="1346"/>
      <c r="V80" s="1346"/>
    </row>
    <row r="81" spans="2:22">
      <c r="B81" s="1415" t="s">
        <v>29</v>
      </c>
      <c r="C81" s="1435">
        <f t="shared" si="10"/>
        <v>100</v>
      </c>
      <c r="D81" s="1436" t="s">
        <v>1387</v>
      </c>
      <c r="E81" s="1437">
        <v>1.5</v>
      </c>
      <c r="F81" s="1438">
        <f t="shared" si="11"/>
        <v>1.05</v>
      </c>
      <c r="G81" s="1439">
        <f t="shared" si="12"/>
        <v>27.500000000000004</v>
      </c>
      <c r="H81" s="1440">
        <f t="shared" si="13"/>
        <v>26</v>
      </c>
      <c r="I81" s="1441">
        <f t="shared" si="14"/>
        <v>0.20000000000000284</v>
      </c>
      <c r="J81" s="1442" t="str">
        <f t="shared" si="15"/>
        <v>Kg</v>
      </c>
      <c r="K81" s="1443">
        <v>20</v>
      </c>
      <c r="L81" s="1444">
        <f t="shared" si="16"/>
        <v>250</v>
      </c>
      <c r="M81" s="1440">
        <f t="shared" si="17"/>
        <v>12</v>
      </c>
      <c r="N81" s="1441">
        <f t="shared" si="18"/>
        <v>10</v>
      </c>
      <c r="O81" s="1445" t="str">
        <f t="shared" si="19"/>
        <v>Pièce /Mx</v>
      </c>
      <c r="P81" s="1395"/>
      <c r="Q81" s="1346"/>
      <c r="R81" s="1414" t="s">
        <v>1369</v>
      </c>
      <c r="S81" s="1346"/>
      <c r="T81" s="1346"/>
      <c r="U81" s="1346"/>
      <c r="V81" s="1346"/>
    </row>
    <row r="82" spans="2:22">
      <c r="B82" s="1405" t="s">
        <v>1370</v>
      </c>
      <c r="C82" s="1435">
        <f t="shared" si="10"/>
        <v>100</v>
      </c>
      <c r="D82" s="1436" t="s">
        <v>1387</v>
      </c>
      <c r="E82" s="1437">
        <v>1.5</v>
      </c>
      <c r="F82" s="1438">
        <f t="shared" si="11"/>
        <v>1.05</v>
      </c>
      <c r="G82" s="1439">
        <f t="shared" si="12"/>
        <v>36.299999999999997</v>
      </c>
      <c r="H82" s="1440">
        <f t="shared" si="13"/>
        <v>34</v>
      </c>
      <c r="I82" s="1441">
        <f t="shared" si="14"/>
        <v>0.59999999999999432</v>
      </c>
      <c r="J82" s="1442" t="str">
        <f t="shared" si="15"/>
        <v>Kg</v>
      </c>
      <c r="K82" s="1443">
        <v>20</v>
      </c>
      <c r="L82" s="1444">
        <f t="shared" si="16"/>
        <v>300</v>
      </c>
      <c r="M82" s="1440">
        <f t="shared" si="17"/>
        <v>15</v>
      </c>
      <c r="N82" s="1441">
        <f t="shared" si="18"/>
        <v>0</v>
      </c>
      <c r="O82" s="1445">
        <f t="shared" si="19"/>
        <v>0</v>
      </c>
      <c r="P82" s="1395"/>
      <c r="Q82" s="1346"/>
      <c r="R82" s="1346"/>
      <c r="S82" s="1346"/>
      <c r="T82" s="1346"/>
      <c r="U82" s="1346"/>
      <c r="V82" s="1346"/>
    </row>
    <row r="83" spans="2:22">
      <c r="B83" s="1405" t="s">
        <v>1372</v>
      </c>
      <c r="C83" s="1446">
        <f t="shared" si="10"/>
        <v>8</v>
      </c>
      <c r="D83" s="1436" t="s">
        <v>1387</v>
      </c>
      <c r="E83" s="1437">
        <v>1.5</v>
      </c>
      <c r="F83" s="1438">
        <f t="shared" si="11"/>
        <v>1.05</v>
      </c>
      <c r="G83" s="1439">
        <f t="shared" si="12"/>
        <v>2</v>
      </c>
      <c r="H83" s="1440">
        <f t="shared" si="13"/>
        <v>1</v>
      </c>
      <c r="I83" s="1441">
        <f t="shared" si="14"/>
        <v>0.95</v>
      </c>
      <c r="J83" s="1442" t="str">
        <f t="shared" si="15"/>
        <v>Kg</v>
      </c>
      <c r="K83" s="1443">
        <v>20</v>
      </c>
      <c r="L83" s="1444">
        <f t="shared" si="16"/>
        <v>20</v>
      </c>
      <c r="M83" s="1440">
        <f t="shared" si="17"/>
        <v>1</v>
      </c>
      <c r="N83" s="1441">
        <f t="shared" si="18"/>
        <v>0</v>
      </c>
      <c r="O83" s="1445">
        <f t="shared" si="19"/>
        <v>0</v>
      </c>
      <c r="P83" s="1395"/>
      <c r="Q83" s="1346"/>
      <c r="R83" s="1346"/>
      <c r="S83" s="1346"/>
      <c r="T83" s="1346"/>
      <c r="U83" s="1346"/>
      <c r="V83" s="1346"/>
    </row>
    <row r="84" spans="2:22">
      <c r="B84" s="1447" t="s">
        <v>1374</v>
      </c>
      <c r="C84" s="1448">
        <f t="shared" si="10"/>
        <v>4</v>
      </c>
      <c r="D84" s="1449" t="s">
        <v>1387</v>
      </c>
      <c r="E84" s="1450">
        <v>1.5</v>
      </c>
      <c r="F84" s="1451">
        <f t="shared" si="11"/>
        <v>1.05</v>
      </c>
      <c r="G84" s="1452">
        <f t="shared" si="12"/>
        <v>0.56000000000000005</v>
      </c>
      <c r="H84" s="1453">
        <f t="shared" si="13"/>
        <v>0</v>
      </c>
      <c r="I84" s="1454">
        <f t="shared" si="14"/>
        <v>0.56000000000000005</v>
      </c>
      <c r="J84" s="1455" t="str">
        <f t="shared" si="15"/>
        <v>Kg</v>
      </c>
      <c r="K84" s="1456">
        <v>20</v>
      </c>
      <c r="L84" s="1457">
        <f t="shared" si="16"/>
        <v>8</v>
      </c>
      <c r="M84" s="1453">
        <f t="shared" si="17"/>
        <v>0</v>
      </c>
      <c r="N84" s="1454">
        <f t="shared" si="18"/>
        <v>8</v>
      </c>
      <c r="O84" s="1458" t="str">
        <f t="shared" si="19"/>
        <v>Pièce /Mx</v>
      </c>
      <c r="P84" s="1395"/>
      <c r="Q84" s="1346"/>
      <c r="R84" s="1346"/>
      <c r="S84" s="1346"/>
      <c r="T84" s="1346"/>
      <c r="U84" s="1346"/>
      <c r="V84" s="1346"/>
    </row>
    <row r="85" spans="2:22">
      <c r="B85" s="4220" t="s">
        <v>1388</v>
      </c>
      <c r="C85" s="4221"/>
      <c r="D85" s="4221"/>
      <c r="E85" s="4221"/>
      <c r="F85" s="4221"/>
      <c r="G85" s="4221"/>
      <c r="H85" s="4221"/>
      <c r="I85" s="4221"/>
      <c r="J85" s="4221"/>
      <c r="K85" s="4221"/>
      <c r="L85" s="4221"/>
      <c r="M85" s="4221"/>
      <c r="N85" s="4221"/>
      <c r="O85" s="4222"/>
      <c r="P85" s="1395"/>
      <c r="Q85" s="1346"/>
      <c r="R85" s="1346"/>
      <c r="S85" s="1346"/>
      <c r="T85" s="1346"/>
      <c r="U85" s="1346"/>
      <c r="V85" s="1346"/>
    </row>
    <row r="86" spans="2:22">
      <c r="B86" s="4123" t="s">
        <v>1376</v>
      </c>
      <c r="C86" s="4125">
        <f>SUM(C79:C84)</f>
        <v>412</v>
      </c>
      <c r="D86" s="1426"/>
      <c r="E86" s="1426"/>
      <c r="F86" s="4223">
        <f>SUM(G79:G84)</f>
        <v>86.36</v>
      </c>
      <c r="G86" s="4224" t="str">
        <f>+J79</f>
        <v>Kg</v>
      </c>
      <c r="H86" s="4111">
        <f>SUM(H79:H84)</f>
        <v>75</v>
      </c>
      <c r="I86" s="4113">
        <f>SUM(I79:I84)</f>
        <v>5.1599999999999984</v>
      </c>
      <c r="J86" s="4199" t="str">
        <f>IF(I86=0,0,"Kg")</f>
        <v>Kg</v>
      </c>
      <c r="K86" s="1426"/>
      <c r="L86" s="4125">
        <f>SUM(L79:L84)</f>
        <v>898</v>
      </c>
      <c r="M86" s="4111">
        <f>SUM(M79:M84)</f>
        <v>48</v>
      </c>
      <c r="N86" s="4113">
        <f>SUM(N79:N84)</f>
        <v>18</v>
      </c>
      <c r="O86" s="4211" t="str">
        <f>IF(N86=0,0,"Pièce /Mx")</f>
        <v>Pièce /Mx</v>
      </c>
      <c r="P86" s="1395"/>
      <c r="Q86" s="1346"/>
      <c r="R86" s="1346"/>
      <c r="S86" s="1346"/>
      <c r="T86" s="1346"/>
      <c r="U86" s="1346"/>
      <c r="V86" s="1346"/>
    </row>
    <row r="87" spans="2:22">
      <c r="B87" s="4123"/>
      <c r="C87" s="4125"/>
      <c r="D87" s="1426"/>
      <c r="E87" s="1426"/>
      <c r="F87" s="4223"/>
      <c r="G87" s="4224"/>
      <c r="H87" s="4111"/>
      <c r="I87" s="4113"/>
      <c r="J87" s="4199"/>
      <c r="K87" s="1426"/>
      <c r="L87" s="4125"/>
      <c r="M87" s="4111"/>
      <c r="N87" s="4113"/>
      <c r="O87" s="4211"/>
      <c r="P87" s="1395"/>
      <c r="Q87" s="1346"/>
      <c r="R87" s="1346"/>
      <c r="S87" s="1346"/>
      <c r="T87" s="1346"/>
      <c r="U87" s="1346"/>
      <c r="V87" s="1346"/>
    </row>
    <row r="88" spans="2:22">
      <c r="B88" s="1459"/>
      <c r="C88" s="1460"/>
      <c r="D88" s="1460"/>
      <c r="E88" s="1460"/>
      <c r="F88" s="1460"/>
      <c r="G88" s="1460"/>
      <c r="H88" s="1460"/>
      <c r="I88" s="1460"/>
      <c r="J88" s="1460"/>
      <c r="K88" s="1460"/>
      <c r="L88" s="1460"/>
      <c r="M88" s="1460"/>
      <c r="N88" s="1460"/>
      <c r="O88" s="1461"/>
      <c r="P88" s="1395"/>
      <c r="Q88" s="1346"/>
      <c r="R88" s="1346"/>
      <c r="S88" s="1346"/>
      <c r="T88" s="1346"/>
      <c r="U88" s="1346"/>
      <c r="V88" s="1346"/>
    </row>
    <row r="89" spans="2:22">
      <c r="B89" s="4212" t="s">
        <v>1389</v>
      </c>
      <c r="C89" s="4213"/>
      <c r="D89" s="4213"/>
      <c r="E89" s="4213"/>
      <c r="F89" s="1462"/>
      <c r="G89" s="4216" t="s">
        <v>1390</v>
      </c>
      <c r="H89" s="4216"/>
      <c r="I89" s="4218">
        <v>0.15</v>
      </c>
      <c r="J89" s="4218"/>
      <c r="K89" s="1463"/>
      <c r="L89" s="1463"/>
      <c r="M89" s="1463"/>
      <c r="N89" s="1463"/>
      <c r="O89" s="1464"/>
      <c r="P89" s="1395"/>
      <c r="Q89" s="1346"/>
      <c r="R89" s="1346"/>
      <c r="S89" s="1346"/>
      <c r="T89" s="1346"/>
      <c r="U89" s="1346"/>
      <c r="V89" s="1346"/>
    </row>
    <row r="90" spans="2:22">
      <c r="B90" s="4214"/>
      <c r="C90" s="4215"/>
      <c r="D90" s="4215"/>
      <c r="E90" s="4215"/>
      <c r="F90" s="1465"/>
      <c r="G90" s="4217"/>
      <c r="H90" s="4217"/>
      <c r="I90" s="4219"/>
      <c r="J90" s="4219"/>
      <c r="K90" s="1466"/>
      <c r="L90" s="1466"/>
      <c r="M90" s="1466"/>
      <c r="N90" s="1466"/>
      <c r="O90" s="1467"/>
      <c r="P90" s="1395"/>
      <c r="Q90" s="1346"/>
      <c r="R90" s="1346"/>
      <c r="S90" s="1346"/>
      <c r="T90" s="1346"/>
      <c r="U90" s="1346"/>
      <c r="V90" s="1346"/>
    </row>
    <row r="91" spans="2:22">
      <c r="B91" s="4188" t="s">
        <v>1160</v>
      </c>
      <c r="C91" s="4190" t="s">
        <v>1265</v>
      </c>
      <c r="D91" s="4192" t="s">
        <v>1362</v>
      </c>
      <c r="E91" s="4196" t="s">
        <v>1364</v>
      </c>
      <c r="F91" s="4169" t="s">
        <v>1365</v>
      </c>
      <c r="G91" s="4169"/>
      <c r="H91" s="4169" t="s">
        <v>1391</v>
      </c>
      <c r="I91" s="4169" t="s">
        <v>1392</v>
      </c>
      <c r="J91" s="4169"/>
      <c r="K91" s="4169" t="s">
        <v>1367</v>
      </c>
      <c r="L91" s="4171"/>
      <c r="M91" s="1468" t="s">
        <v>1368</v>
      </c>
      <c r="N91" s="1400"/>
      <c r="O91" s="1401"/>
      <c r="P91" s="1395"/>
      <c r="Q91" s="1346"/>
      <c r="R91" s="1346"/>
      <c r="S91" s="1346"/>
      <c r="T91" s="1346"/>
      <c r="U91" s="1346"/>
      <c r="V91" s="1346"/>
    </row>
    <row r="92" spans="2:22" ht="15.75">
      <c r="B92" s="4189"/>
      <c r="C92" s="4191"/>
      <c r="D92" s="4210"/>
      <c r="E92" s="4197"/>
      <c r="F92" s="4170"/>
      <c r="G92" s="4170"/>
      <c r="H92" s="4170"/>
      <c r="I92" s="4170"/>
      <c r="J92" s="4170"/>
      <c r="K92" s="4172"/>
      <c r="L92" s="4173"/>
      <c r="M92" s="4174"/>
      <c r="N92" s="4175"/>
      <c r="O92" s="4176"/>
      <c r="P92" s="1395"/>
      <c r="Q92" s="1346"/>
      <c r="R92" s="4121" t="s">
        <v>1360</v>
      </c>
      <c r="S92" s="4121"/>
      <c r="T92" s="4121"/>
      <c r="U92" s="4121"/>
      <c r="V92" s="4121"/>
    </row>
    <row r="93" spans="2:22">
      <c r="B93" s="1405" t="s">
        <v>120</v>
      </c>
      <c r="C93" s="1469">
        <f t="shared" ref="C93:C98" si="20">C61</f>
        <v>100</v>
      </c>
      <c r="D93" s="1470">
        <v>0.03</v>
      </c>
      <c r="E93" s="1409">
        <v>2</v>
      </c>
      <c r="F93" s="1410">
        <f t="shared" ref="F93:F98" si="21">IF(C93=0,0,(D93/(100-E93)*100))</f>
        <v>3.0612244897959183E-2</v>
      </c>
      <c r="G93" s="1411" t="s">
        <v>11</v>
      </c>
      <c r="H93" s="1471">
        <f>I89/D93</f>
        <v>5</v>
      </c>
      <c r="I93" s="1472">
        <f t="shared" ref="I93:I98" si="22">D93*C93</f>
        <v>3</v>
      </c>
      <c r="J93" s="1411" t="s">
        <v>11</v>
      </c>
      <c r="K93" s="1473">
        <f t="shared" ref="K93:K98" si="23">F93*C93</f>
        <v>3.0612244897959182</v>
      </c>
      <c r="L93" s="1411" t="s">
        <v>11</v>
      </c>
      <c r="M93" s="4174"/>
      <c r="N93" s="4175"/>
      <c r="O93" s="4176"/>
      <c r="P93" s="1395"/>
      <c r="Q93" s="1346"/>
      <c r="R93" s="1346"/>
      <c r="S93" s="1346"/>
      <c r="T93" s="1346"/>
      <c r="U93" s="1346"/>
      <c r="V93" s="1346"/>
    </row>
    <row r="94" spans="2:22">
      <c r="B94" s="1405" t="s">
        <v>30</v>
      </c>
      <c r="C94" s="1469">
        <f t="shared" si="20"/>
        <v>100</v>
      </c>
      <c r="D94" s="1470">
        <v>0.04</v>
      </c>
      <c r="E94" s="1409">
        <v>2</v>
      </c>
      <c r="F94" s="1410">
        <f t="shared" si="21"/>
        <v>4.0816326530612249E-2</v>
      </c>
      <c r="G94" s="1411" t="s">
        <v>11</v>
      </c>
      <c r="H94" s="1471">
        <f>I89/D94</f>
        <v>3.75</v>
      </c>
      <c r="I94" s="1472">
        <f t="shared" si="22"/>
        <v>4</v>
      </c>
      <c r="J94" s="1411" t="s">
        <v>11</v>
      </c>
      <c r="K94" s="1473">
        <f t="shared" si="23"/>
        <v>4.0816326530612246</v>
      </c>
      <c r="L94" s="1411" t="s">
        <v>11</v>
      </c>
      <c r="M94" s="4174"/>
      <c r="N94" s="4175"/>
      <c r="O94" s="4176"/>
      <c r="P94" s="1395"/>
      <c r="Q94" s="1346"/>
      <c r="R94" s="1346"/>
      <c r="S94" s="1346"/>
      <c r="T94" s="1346"/>
      <c r="U94" s="1346"/>
      <c r="V94" s="1346"/>
    </row>
    <row r="95" spans="2:22">
      <c r="B95" s="1415" t="s">
        <v>29</v>
      </c>
      <c r="C95" s="1469">
        <f t="shared" si="20"/>
        <v>100</v>
      </c>
      <c r="D95" s="1470">
        <v>0.06</v>
      </c>
      <c r="E95" s="1409">
        <v>2</v>
      </c>
      <c r="F95" s="1410">
        <f t="shared" si="21"/>
        <v>6.1224489795918366E-2</v>
      </c>
      <c r="G95" s="1411" t="s">
        <v>11</v>
      </c>
      <c r="H95" s="1471">
        <f>I89/D95</f>
        <v>2.5</v>
      </c>
      <c r="I95" s="1472">
        <f t="shared" si="22"/>
        <v>6</v>
      </c>
      <c r="J95" s="1411" t="s">
        <v>11</v>
      </c>
      <c r="K95" s="1473">
        <f t="shared" si="23"/>
        <v>6.1224489795918364</v>
      </c>
      <c r="L95" s="1411" t="s">
        <v>11</v>
      </c>
      <c r="M95" s="4174"/>
      <c r="N95" s="4175"/>
      <c r="O95" s="4176"/>
      <c r="P95" s="1395"/>
      <c r="Q95" s="1346"/>
      <c r="R95" s="1346"/>
      <c r="S95" s="1346"/>
      <c r="T95" s="1346"/>
      <c r="U95" s="1346"/>
      <c r="V95" s="1346"/>
    </row>
    <row r="96" spans="2:22">
      <c r="B96" s="1405" t="s">
        <v>1370</v>
      </c>
      <c r="C96" s="1469">
        <f t="shared" si="20"/>
        <v>100</v>
      </c>
      <c r="D96" s="1470">
        <v>7.0000000000000007E-2</v>
      </c>
      <c r="E96" s="1409">
        <v>2</v>
      </c>
      <c r="F96" s="1410">
        <f t="shared" si="21"/>
        <v>7.1428571428571438E-2</v>
      </c>
      <c r="G96" s="1411" t="s">
        <v>11</v>
      </c>
      <c r="H96" s="1471">
        <f>I89/D96</f>
        <v>2.1428571428571428</v>
      </c>
      <c r="I96" s="1472">
        <f t="shared" si="22"/>
        <v>7.0000000000000009</v>
      </c>
      <c r="J96" s="1411" t="s">
        <v>11</v>
      </c>
      <c r="K96" s="1473">
        <f t="shared" si="23"/>
        <v>7.1428571428571441</v>
      </c>
      <c r="L96" s="1411" t="s">
        <v>11</v>
      </c>
      <c r="M96" s="4174"/>
      <c r="N96" s="4175"/>
      <c r="O96" s="4176"/>
      <c r="P96" s="1395"/>
      <c r="Q96" s="1346"/>
      <c r="R96" s="1414" t="s">
        <v>1369</v>
      </c>
      <c r="S96" s="1346"/>
      <c r="T96" s="1346"/>
      <c r="U96" s="1346"/>
      <c r="V96" s="1346"/>
    </row>
    <row r="97" spans="2:22">
      <c r="B97" s="1405" t="s">
        <v>1372</v>
      </c>
      <c r="C97" s="1469">
        <f t="shared" si="20"/>
        <v>8</v>
      </c>
      <c r="D97" s="1470">
        <v>0.06</v>
      </c>
      <c r="E97" s="1409">
        <v>2</v>
      </c>
      <c r="F97" s="1410">
        <f t="shared" si="21"/>
        <v>6.1224489795918366E-2</v>
      </c>
      <c r="G97" s="1411" t="s">
        <v>11</v>
      </c>
      <c r="H97" s="1471">
        <f>I89/D97</f>
        <v>2.5</v>
      </c>
      <c r="I97" s="1472">
        <f t="shared" si="22"/>
        <v>0.48</v>
      </c>
      <c r="J97" s="1411" t="s">
        <v>11</v>
      </c>
      <c r="K97" s="1473">
        <f t="shared" si="23"/>
        <v>0.48979591836734693</v>
      </c>
      <c r="L97" s="1411" t="s">
        <v>11</v>
      </c>
      <c r="M97" s="4174"/>
      <c r="N97" s="4175"/>
      <c r="O97" s="4176"/>
      <c r="P97" s="1395"/>
      <c r="Q97" s="1346"/>
      <c r="R97" s="1346"/>
      <c r="S97" s="1346"/>
      <c r="T97" s="1346"/>
      <c r="U97" s="1346"/>
      <c r="V97" s="1346"/>
    </row>
    <row r="98" spans="2:22">
      <c r="B98" s="1447" t="s">
        <v>1374</v>
      </c>
      <c r="C98" s="1474">
        <f t="shared" si="20"/>
        <v>4</v>
      </c>
      <c r="D98" s="1475">
        <v>0.05</v>
      </c>
      <c r="E98" s="1476">
        <v>2</v>
      </c>
      <c r="F98" s="1477">
        <f t="shared" si="21"/>
        <v>5.1020408163265307E-2</v>
      </c>
      <c r="G98" s="1478" t="s">
        <v>11</v>
      </c>
      <c r="H98" s="1479">
        <f>I89/D98</f>
        <v>2.9999999999999996</v>
      </c>
      <c r="I98" s="1480">
        <f t="shared" si="22"/>
        <v>0.2</v>
      </c>
      <c r="J98" s="1478" t="s">
        <v>11</v>
      </c>
      <c r="K98" s="1481">
        <f t="shared" si="23"/>
        <v>0.20408163265306123</v>
      </c>
      <c r="L98" s="1478" t="s">
        <v>11</v>
      </c>
      <c r="M98" s="4201"/>
      <c r="N98" s="4202"/>
      <c r="O98" s="4203"/>
      <c r="P98" s="1395"/>
      <c r="Q98" s="1346"/>
      <c r="R98" s="1346"/>
      <c r="S98" s="1346"/>
      <c r="T98" s="1346"/>
      <c r="U98" s="1346"/>
      <c r="V98" s="1346"/>
    </row>
    <row r="99" spans="2:22" ht="20.25">
      <c r="B99" s="1482" t="s">
        <v>1376</v>
      </c>
      <c r="C99" s="1483">
        <f>SUM(C93:C98)</f>
        <v>412</v>
      </c>
      <c r="D99" s="1484"/>
      <c r="E99" s="1484"/>
      <c r="F99" s="1485"/>
      <c r="G99" s="1485"/>
      <c r="H99" s="1485"/>
      <c r="I99" s="1486">
        <f>SUM(I93:I98)</f>
        <v>20.68</v>
      </c>
      <c r="J99" s="1486" t="s">
        <v>11</v>
      </c>
      <c r="K99" s="1487">
        <f>SUM(K93:K98)</f>
        <v>21.102040816326529</v>
      </c>
      <c r="L99" s="1487" t="s">
        <v>11</v>
      </c>
      <c r="M99" s="1488"/>
      <c r="N99" s="1488"/>
      <c r="O99" s="1489"/>
      <c r="P99" s="1395"/>
      <c r="Q99" s="1346"/>
      <c r="R99" s="1346"/>
      <c r="S99" s="1346"/>
      <c r="T99" s="1346"/>
      <c r="U99" s="1346"/>
      <c r="V99" s="1346"/>
    </row>
    <row r="100" spans="2:22">
      <c r="B100" s="4133" t="s">
        <v>1393</v>
      </c>
      <c r="C100" s="4134"/>
      <c r="D100" s="4134"/>
      <c r="E100" s="4134"/>
      <c r="F100" s="4134"/>
      <c r="G100" s="4134"/>
      <c r="H100" s="4134"/>
      <c r="I100" s="4134"/>
      <c r="J100" s="4134"/>
      <c r="K100" s="4134"/>
      <c r="L100" s="4134"/>
      <c r="M100" s="4134"/>
      <c r="N100" s="4134"/>
      <c r="O100" s="4135"/>
      <c r="P100" s="1395"/>
      <c r="Q100" s="1346"/>
      <c r="R100" s="1346"/>
      <c r="S100" s="1346"/>
      <c r="T100" s="1346"/>
      <c r="U100" s="1346"/>
      <c r="V100" s="1346"/>
    </row>
    <row r="101" spans="2:22">
      <c r="B101" s="4136"/>
      <c r="C101" s="4137"/>
      <c r="D101" s="4137"/>
      <c r="E101" s="4137"/>
      <c r="F101" s="4137"/>
      <c r="G101" s="4137"/>
      <c r="H101" s="4137"/>
      <c r="I101" s="4137"/>
      <c r="J101" s="4137"/>
      <c r="K101" s="4137"/>
      <c r="L101" s="4137"/>
      <c r="M101" s="4137"/>
      <c r="N101" s="4137"/>
      <c r="O101" s="4138"/>
      <c r="P101" s="1395"/>
      <c r="Q101" s="1346"/>
      <c r="R101" s="1346"/>
      <c r="S101" s="1346"/>
      <c r="T101" s="1346"/>
      <c r="U101" s="1346"/>
      <c r="V101" s="1346"/>
    </row>
    <row r="102" spans="2:22" ht="15.75">
      <c r="B102" s="4204" t="s">
        <v>1378</v>
      </c>
      <c r="C102" s="4206" t="s">
        <v>1265</v>
      </c>
      <c r="D102" s="4207" t="s">
        <v>1379</v>
      </c>
      <c r="E102" s="4208" t="s">
        <v>1394</v>
      </c>
      <c r="F102" s="4209" t="s">
        <v>1381</v>
      </c>
      <c r="G102" s="4200" t="s">
        <v>1382</v>
      </c>
      <c r="H102" s="4161" t="s">
        <v>1383</v>
      </c>
      <c r="I102" s="4162"/>
      <c r="J102" s="4162"/>
      <c r="K102" s="4155" t="s">
        <v>1395</v>
      </c>
      <c r="L102" s="4158" t="s">
        <v>1396</v>
      </c>
      <c r="M102" s="4161" t="s">
        <v>1397</v>
      </c>
      <c r="N102" s="4162"/>
      <c r="O102" s="4163"/>
      <c r="P102" s="1395"/>
      <c r="Q102" s="1346"/>
      <c r="R102" s="1434" t="s">
        <v>1378</v>
      </c>
      <c r="S102" s="1346"/>
      <c r="T102" s="1346"/>
      <c r="U102" s="1346"/>
      <c r="V102" s="1346"/>
    </row>
    <row r="103" spans="2:22">
      <c r="B103" s="4139"/>
      <c r="C103" s="4141"/>
      <c r="D103" s="4143"/>
      <c r="E103" s="4145"/>
      <c r="F103" s="4147"/>
      <c r="G103" s="4149"/>
      <c r="H103" s="4151"/>
      <c r="I103" s="4152"/>
      <c r="J103" s="4152"/>
      <c r="K103" s="4156"/>
      <c r="L103" s="4159"/>
      <c r="M103" s="4151"/>
      <c r="N103" s="4152"/>
      <c r="O103" s="4164"/>
      <c r="P103" s="1395"/>
      <c r="Q103" s="1346"/>
      <c r="R103" s="1346"/>
      <c r="S103" s="1346"/>
      <c r="T103" s="1346"/>
      <c r="U103" s="1346"/>
      <c r="V103" s="1346"/>
    </row>
    <row r="104" spans="2:22">
      <c r="B104" s="4139"/>
      <c r="C104" s="4141"/>
      <c r="D104" s="4143"/>
      <c r="E104" s="4145"/>
      <c r="F104" s="4147"/>
      <c r="G104" s="4149"/>
      <c r="H104" s="4151"/>
      <c r="I104" s="4152"/>
      <c r="J104" s="4152"/>
      <c r="K104" s="4156"/>
      <c r="L104" s="4159"/>
      <c r="M104" s="4151"/>
      <c r="N104" s="4152"/>
      <c r="O104" s="4164"/>
      <c r="P104" s="1395"/>
      <c r="Q104" s="1346"/>
      <c r="R104" s="1346"/>
      <c r="S104" s="1346"/>
      <c r="T104" s="1346"/>
      <c r="U104" s="1346"/>
      <c r="V104" s="1346"/>
    </row>
    <row r="105" spans="2:22">
      <c r="B105" s="4205"/>
      <c r="C105" s="4142"/>
      <c r="D105" s="4144"/>
      <c r="E105" s="4146"/>
      <c r="F105" s="4148"/>
      <c r="G105" s="4150"/>
      <c r="H105" s="4153"/>
      <c r="I105" s="4154"/>
      <c r="J105" s="4154"/>
      <c r="K105" s="4157"/>
      <c r="L105" s="4160"/>
      <c r="M105" s="4153"/>
      <c r="N105" s="4154"/>
      <c r="O105" s="4165"/>
      <c r="P105" s="1395"/>
      <c r="Q105" s="1346"/>
      <c r="R105" s="1346"/>
      <c r="S105" s="1346"/>
      <c r="T105" s="1346"/>
      <c r="U105" s="1346"/>
      <c r="V105" s="1346"/>
    </row>
    <row r="106" spans="2:22" ht="15.75">
      <c r="B106" s="1405" t="s">
        <v>120</v>
      </c>
      <c r="C106" s="1469">
        <f t="shared" ref="C106:C111" si="24">C93</f>
        <v>100</v>
      </c>
      <c r="D106" s="1436" t="s">
        <v>1387</v>
      </c>
      <c r="E106" s="1437">
        <v>2.5</v>
      </c>
      <c r="F106" s="1438">
        <f t="shared" ref="F106:F111" si="25">IF(C106=0,0,E106-(E106*E93%))</f>
        <v>2.4500000000000002</v>
      </c>
      <c r="G106" s="1490">
        <f t="shared" ref="G106:G111" si="26">I93</f>
        <v>3</v>
      </c>
      <c r="H106" s="1440">
        <f t="shared" ref="H106:H111" si="27">IF(I93=0,0,INT(I93/F106))</f>
        <v>1</v>
      </c>
      <c r="I106" s="1441">
        <f t="shared" ref="I106:I111" si="28">I93-(F106*H106)</f>
        <v>0.54999999999999982</v>
      </c>
      <c r="J106" s="1442" t="str">
        <f t="shared" ref="J106:J112" si="29">IF(I106=0,0,"Kg")</f>
        <v>Kg</v>
      </c>
      <c r="K106" s="1443">
        <v>12</v>
      </c>
      <c r="L106" s="1491">
        <f t="shared" ref="L106:L111" si="30">C93/H93</f>
        <v>20</v>
      </c>
      <c r="M106" s="1440">
        <f t="shared" ref="M106:M111" si="31">IF(C93=0,0,INT(L106/K106))</f>
        <v>1</v>
      </c>
      <c r="N106" s="1441">
        <f t="shared" ref="N106:N111" si="32">(C93/H93)-(M106*K106)</f>
        <v>8</v>
      </c>
      <c r="O106" s="1445" t="str">
        <f t="shared" ref="O106:O112" si="33">IF(N106=0,0,"Louches")</f>
        <v>Louches</v>
      </c>
      <c r="P106" s="1395"/>
      <c r="Q106" s="1346"/>
      <c r="R106" s="4121" t="s">
        <v>1360</v>
      </c>
      <c r="S106" s="4121"/>
      <c r="T106" s="4121"/>
      <c r="U106" s="4121"/>
      <c r="V106" s="4121"/>
    </row>
    <row r="107" spans="2:22">
      <c r="B107" s="1405" t="s">
        <v>30</v>
      </c>
      <c r="C107" s="1469">
        <f t="shared" si="24"/>
        <v>100</v>
      </c>
      <c r="D107" s="1436" t="s">
        <v>1387</v>
      </c>
      <c r="E107" s="1437">
        <v>2.5</v>
      </c>
      <c r="F107" s="1438">
        <f t="shared" si="25"/>
        <v>2.4500000000000002</v>
      </c>
      <c r="G107" s="1490">
        <f t="shared" si="26"/>
        <v>4</v>
      </c>
      <c r="H107" s="1440">
        <f t="shared" si="27"/>
        <v>1</v>
      </c>
      <c r="I107" s="1441">
        <f t="shared" si="28"/>
        <v>1.5499999999999998</v>
      </c>
      <c r="J107" s="1442" t="str">
        <f t="shared" si="29"/>
        <v>Kg</v>
      </c>
      <c r="K107" s="1443">
        <v>20</v>
      </c>
      <c r="L107" s="1491">
        <f t="shared" si="30"/>
        <v>26.666666666666668</v>
      </c>
      <c r="M107" s="1440">
        <f t="shared" si="31"/>
        <v>1</v>
      </c>
      <c r="N107" s="1441">
        <f t="shared" si="32"/>
        <v>6.6666666666666679</v>
      </c>
      <c r="O107" s="1445" t="str">
        <f t="shared" si="33"/>
        <v>Louches</v>
      </c>
      <c r="P107" s="1395"/>
      <c r="Q107" s="1346"/>
      <c r="R107" s="1346"/>
      <c r="S107" s="1346"/>
      <c r="T107" s="1346"/>
      <c r="U107" s="1346"/>
      <c r="V107" s="1346"/>
    </row>
    <row r="108" spans="2:22">
      <c r="B108" s="1415" t="s">
        <v>29</v>
      </c>
      <c r="C108" s="1469">
        <f t="shared" si="24"/>
        <v>100</v>
      </c>
      <c r="D108" s="1436" t="s">
        <v>1387</v>
      </c>
      <c r="E108" s="1437">
        <v>2.5</v>
      </c>
      <c r="F108" s="1438">
        <f t="shared" si="25"/>
        <v>2.4500000000000002</v>
      </c>
      <c r="G108" s="1490">
        <f t="shared" si="26"/>
        <v>6</v>
      </c>
      <c r="H108" s="1440">
        <f t="shared" si="27"/>
        <v>2</v>
      </c>
      <c r="I108" s="1441">
        <f t="shared" si="28"/>
        <v>1.0999999999999996</v>
      </c>
      <c r="J108" s="1442" t="str">
        <f t="shared" si="29"/>
        <v>Kg</v>
      </c>
      <c r="K108" s="1443">
        <v>13</v>
      </c>
      <c r="L108" s="1491">
        <f t="shared" si="30"/>
        <v>40</v>
      </c>
      <c r="M108" s="1440">
        <f t="shared" si="31"/>
        <v>3</v>
      </c>
      <c r="N108" s="1441">
        <f t="shared" si="32"/>
        <v>1</v>
      </c>
      <c r="O108" s="1445" t="str">
        <f t="shared" si="33"/>
        <v>Louches</v>
      </c>
      <c r="P108" s="1395"/>
      <c r="Q108" s="1346"/>
      <c r="R108" s="1346"/>
      <c r="S108" s="1346"/>
      <c r="T108" s="1346"/>
      <c r="U108" s="1346"/>
      <c r="V108" s="1346"/>
    </row>
    <row r="109" spans="2:22">
      <c r="B109" s="1405" t="s">
        <v>1370</v>
      </c>
      <c r="C109" s="1469">
        <f t="shared" si="24"/>
        <v>100</v>
      </c>
      <c r="D109" s="1436" t="s">
        <v>1387</v>
      </c>
      <c r="E109" s="1437">
        <v>2.5</v>
      </c>
      <c r="F109" s="1438">
        <f t="shared" si="25"/>
        <v>2.4500000000000002</v>
      </c>
      <c r="G109" s="1490">
        <f t="shared" si="26"/>
        <v>7.0000000000000009</v>
      </c>
      <c r="H109" s="1440">
        <f t="shared" si="27"/>
        <v>2</v>
      </c>
      <c r="I109" s="1441">
        <f t="shared" si="28"/>
        <v>2.1000000000000005</v>
      </c>
      <c r="J109" s="1442" t="str">
        <f t="shared" si="29"/>
        <v>Kg</v>
      </c>
      <c r="K109" s="1443">
        <v>20</v>
      </c>
      <c r="L109" s="1491">
        <f t="shared" si="30"/>
        <v>46.666666666666671</v>
      </c>
      <c r="M109" s="1440">
        <f t="shared" si="31"/>
        <v>2</v>
      </c>
      <c r="N109" s="1441">
        <f t="shared" si="32"/>
        <v>6.6666666666666714</v>
      </c>
      <c r="O109" s="1445" t="str">
        <f t="shared" si="33"/>
        <v>Louches</v>
      </c>
      <c r="P109" s="1395"/>
      <c r="Q109" s="1346"/>
      <c r="R109" s="1414" t="s">
        <v>1369</v>
      </c>
      <c r="S109" s="1346"/>
      <c r="T109" s="1346"/>
      <c r="U109" s="1346"/>
      <c r="V109" s="1346"/>
    </row>
    <row r="110" spans="2:22">
      <c r="B110" s="1405" t="s">
        <v>1372</v>
      </c>
      <c r="C110" s="1469">
        <f t="shared" si="24"/>
        <v>8</v>
      </c>
      <c r="D110" s="1436" t="s">
        <v>1387</v>
      </c>
      <c r="E110" s="1437">
        <v>2.5</v>
      </c>
      <c r="F110" s="1438">
        <f t="shared" si="25"/>
        <v>2.4500000000000002</v>
      </c>
      <c r="G110" s="1490">
        <f t="shared" si="26"/>
        <v>0.48</v>
      </c>
      <c r="H110" s="1440">
        <f t="shared" si="27"/>
        <v>0</v>
      </c>
      <c r="I110" s="1441">
        <f t="shared" si="28"/>
        <v>0.48</v>
      </c>
      <c r="J110" s="1442" t="str">
        <f t="shared" si="29"/>
        <v>Kg</v>
      </c>
      <c r="K110" s="1443">
        <v>7.5</v>
      </c>
      <c r="L110" s="1491">
        <f t="shared" si="30"/>
        <v>3.2</v>
      </c>
      <c r="M110" s="1440">
        <f t="shared" si="31"/>
        <v>0</v>
      </c>
      <c r="N110" s="1441">
        <f t="shared" si="32"/>
        <v>3.2</v>
      </c>
      <c r="O110" s="1445" t="str">
        <f t="shared" si="33"/>
        <v>Louches</v>
      </c>
      <c r="P110" s="1395"/>
      <c r="Q110" s="1346"/>
      <c r="R110" s="1346"/>
      <c r="S110" s="1346"/>
      <c r="T110" s="1346"/>
      <c r="U110" s="1346"/>
      <c r="V110" s="1346"/>
    </row>
    <row r="111" spans="2:22">
      <c r="B111" s="1405" t="s">
        <v>1374</v>
      </c>
      <c r="C111" s="1469">
        <f t="shared" si="24"/>
        <v>4</v>
      </c>
      <c r="D111" s="1436" t="s">
        <v>1387</v>
      </c>
      <c r="E111" s="1437">
        <v>2.5</v>
      </c>
      <c r="F111" s="1438">
        <f t="shared" si="25"/>
        <v>2.4500000000000002</v>
      </c>
      <c r="G111" s="1490">
        <f t="shared" si="26"/>
        <v>0.2</v>
      </c>
      <c r="H111" s="1440">
        <f t="shared" si="27"/>
        <v>0</v>
      </c>
      <c r="I111" s="1441">
        <f t="shared" si="28"/>
        <v>0.2</v>
      </c>
      <c r="J111" s="1442" t="str">
        <f t="shared" si="29"/>
        <v>Kg</v>
      </c>
      <c r="K111" s="1443">
        <v>10</v>
      </c>
      <c r="L111" s="1491">
        <f t="shared" si="30"/>
        <v>1.3333333333333335</v>
      </c>
      <c r="M111" s="1440">
        <f t="shared" si="31"/>
        <v>0</v>
      </c>
      <c r="N111" s="1441">
        <f t="shared" si="32"/>
        <v>1.3333333333333335</v>
      </c>
      <c r="O111" s="1445" t="str">
        <f t="shared" si="33"/>
        <v>Louches</v>
      </c>
      <c r="P111" s="1395"/>
      <c r="Q111" s="1346"/>
      <c r="R111" s="1346"/>
      <c r="S111" s="1346"/>
      <c r="T111" s="1346"/>
      <c r="U111" s="1346"/>
      <c r="V111" s="1346"/>
    </row>
    <row r="112" spans="2:22">
      <c r="B112" s="4122" t="s">
        <v>1376</v>
      </c>
      <c r="C112" s="4124">
        <f>SUM(C106:C111)</f>
        <v>412</v>
      </c>
      <c r="D112" s="1492"/>
      <c r="E112" s="1492"/>
      <c r="F112" s="1492"/>
      <c r="G112" s="4108">
        <f>SUM(G106:G111)</f>
        <v>20.68</v>
      </c>
      <c r="H112" s="4110">
        <f>SUM(H106:H111)</f>
        <v>6</v>
      </c>
      <c r="I112" s="4112">
        <f>SUM(I106:I111)</f>
        <v>5.9799999999999995</v>
      </c>
      <c r="J112" s="4198" t="str">
        <f t="shared" si="29"/>
        <v>Kg</v>
      </c>
      <c r="K112" s="1492"/>
      <c r="L112" s="4108">
        <f>SUM(L106:L111)</f>
        <v>137.86666666666667</v>
      </c>
      <c r="M112" s="4110">
        <f>SUM(M106:M111)</f>
        <v>7</v>
      </c>
      <c r="N112" s="4112">
        <f>SUM(N106:N111)</f>
        <v>26.866666666666671</v>
      </c>
      <c r="O112" s="4180" t="str">
        <f t="shared" si="33"/>
        <v>Louches</v>
      </c>
      <c r="P112" s="1395"/>
      <c r="Q112" s="1346"/>
      <c r="R112" s="1346"/>
      <c r="S112" s="1346"/>
      <c r="T112" s="1346"/>
      <c r="U112" s="1346"/>
      <c r="V112" s="1346"/>
    </row>
    <row r="113" spans="2:22">
      <c r="B113" s="4123"/>
      <c r="C113" s="4125"/>
      <c r="D113" s="1426"/>
      <c r="E113" s="1426"/>
      <c r="F113" s="1426"/>
      <c r="G113" s="4109"/>
      <c r="H113" s="4111"/>
      <c r="I113" s="4113"/>
      <c r="J113" s="4199"/>
      <c r="K113" s="1426"/>
      <c r="L113" s="4109"/>
      <c r="M113" s="4111"/>
      <c r="N113" s="4113"/>
      <c r="O113" s="4181"/>
      <c r="P113" s="1395"/>
      <c r="Q113" s="1346"/>
      <c r="R113" s="1346"/>
      <c r="S113" s="1346"/>
      <c r="T113" s="1346"/>
      <c r="U113" s="1346"/>
      <c r="V113" s="1346"/>
    </row>
    <row r="114" spans="2:22">
      <c r="B114" s="4182" t="s">
        <v>348</v>
      </c>
      <c r="C114" s="4183"/>
      <c r="D114" s="4183"/>
      <c r="E114" s="4183"/>
      <c r="F114" s="4183"/>
      <c r="G114" s="4183"/>
      <c r="H114" s="4183"/>
      <c r="I114" s="4183"/>
      <c r="J114" s="4183"/>
      <c r="K114" s="4183"/>
      <c r="L114" s="4183"/>
      <c r="M114" s="4183"/>
      <c r="N114" s="4183"/>
      <c r="O114" s="4184"/>
      <c r="P114" s="1395"/>
      <c r="Q114" s="1346"/>
      <c r="R114" s="1346"/>
      <c r="S114" s="1346"/>
      <c r="T114" s="1346"/>
      <c r="U114" s="1346"/>
      <c r="V114" s="1346"/>
    </row>
    <row r="115" spans="2:22">
      <c r="B115" s="4185"/>
      <c r="C115" s="4186"/>
      <c r="D115" s="4186"/>
      <c r="E115" s="4186"/>
      <c r="F115" s="4186"/>
      <c r="G115" s="4186"/>
      <c r="H115" s="4186"/>
      <c r="I115" s="4186"/>
      <c r="J115" s="4186"/>
      <c r="K115" s="4186"/>
      <c r="L115" s="4186"/>
      <c r="M115" s="4186"/>
      <c r="N115" s="4186"/>
      <c r="O115" s="4187"/>
      <c r="P115" s="1395"/>
      <c r="Q115" s="1346"/>
      <c r="R115" s="1346"/>
      <c r="S115" s="1346"/>
      <c r="T115" s="1346"/>
      <c r="U115" s="1346"/>
      <c r="V115" s="1346"/>
    </row>
    <row r="116" spans="2:22">
      <c r="B116" s="4188" t="s">
        <v>1160</v>
      </c>
      <c r="C116" s="4190" t="s">
        <v>1265</v>
      </c>
      <c r="D116" s="4192" t="s">
        <v>1362</v>
      </c>
      <c r="E116" s="4194" t="s">
        <v>1398</v>
      </c>
      <c r="F116" s="4196" t="s">
        <v>1364</v>
      </c>
      <c r="G116" s="4169" t="s">
        <v>1365</v>
      </c>
      <c r="H116" s="4169"/>
      <c r="I116" s="4169" t="s">
        <v>1392</v>
      </c>
      <c r="J116" s="4169"/>
      <c r="K116" s="4169" t="s">
        <v>1367</v>
      </c>
      <c r="L116" s="4171"/>
      <c r="M116" s="1468" t="s">
        <v>1368</v>
      </c>
      <c r="N116" s="1400"/>
      <c r="O116" s="1401"/>
      <c r="P116" s="1395"/>
      <c r="Q116" s="1346"/>
      <c r="R116" s="1346"/>
      <c r="S116" s="1346"/>
      <c r="T116" s="1346"/>
      <c r="U116" s="1346"/>
      <c r="V116" s="1346"/>
    </row>
    <row r="117" spans="2:22">
      <c r="B117" s="4189"/>
      <c r="C117" s="4191"/>
      <c r="D117" s="4193"/>
      <c r="E117" s="4195"/>
      <c r="F117" s="4197"/>
      <c r="G117" s="4170"/>
      <c r="H117" s="4170"/>
      <c r="I117" s="4170"/>
      <c r="J117" s="4170"/>
      <c r="K117" s="4172"/>
      <c r="L117" s="4173"/>
      <c r="M117" s="4174"/>
      <c r="N117" s="4175"/>
      <c r="O117" s="4176"/>
      <c r="P117" s="1395"/>
      <c r="Q117" s="1346"/>
      <c r="R117" s="1346"/>
      <c r="S117" s="1346"/>
      <c r="T117" s="1346"/>
      <c r="U117" s="1346"/>
      <c r="V117" s="1346"/>
    </row>
    <row r="118" spans="2:22" ht="15.75">
      <c r="B118" s="1405" t="s">
        <v>120</v>
      </c>
      <c r="C118" s="1469">
        <f t="shared" ref="C118:C123" si="34">C61</f>
        <v>100</v>
      </c>
      <c r="D118" s="1470">
        <v>0.04</v>
      </c>
      <c r="E118" s="1437">
        <v>1</v>
      </c>
      <c r="F118" s="1409">
        <v>5</v>
      </c>
      <c r="G118" s="4166">
        <f t="shared" ref="G118:G123" si="35">IF(C118=0,0,(D118*E118)/(100-F118)*100)</f>
        <v>4.2105263157894736E-2</v>
      </c>
      <c r="H118" s="4167"/>
      <c r="I118" s="4168">
        <f t="shared" ref="I118:I123" si="36">(D118*E118)*C118</f>
        <v>4</v>
      </c>
      <c r="J118" s="4168"/>
      <c r="K118" s="1493">
        <f t="shared" ref="K118:K123" si="37">G118*C118</f>
        <v>4.2105263157894735</v>
      </c>
      <c r="L118" s="1494"/>
      <c r="M118" s="4174"/>
      <c r="N118" s="4175"/>
      <c r="O118" s="4176"/>
      <c r="P118" s="1395"/>
      <c r="Q118" s="1346"/>
      <c r="R118" s="4121" t="s">
        <v>1360</v>
      </c>
      <c r="S118" s="4121"/>
      <c r="T118" s="4121"/>
      <c r="U118" s="4121"/>
      <c r="V118" s="4121"/>
    </row>
    <row r="119" spans="2:22">
      <c r="B119" s="1405" t="s">
        <v>30</v>
      </c>
      <c r="C119" s="1469">
        <f t="shared" si="34"/>
        <v>100</v>
      </c>
      <c r="D119" s="1470">
        <v>0.04</v>
      </c>
      <c r="E119" s="1437">
        <v>1</v>
      </c>
      <c r="F119" s="1409">
        <v>5</v>
      </c>
      <c r="G119" s="4166">
        <f t="shared" si="35"/>
        <v>4.2105263157894736E-2</v>
      </c>
      <c r="H119" s="4167"/>
      <c r="I119" s="4168">
        <f t="shared" si="36"/>
        <v>4</v>
      </c>
      <c r="J119" s="4168"/>
      <c r="K119" s="1493">
        <f t="shared" si="37"/>
        <v>4.2105263157894735</v>
      </c>
      <c r="L119" s="1494"/>
      <c r="M119" s="4174"/>
      <c r="N119" s="4175"/>
      <c r="O119" s="4176"/>
      <c r="P119" s="1395"/>
      <c r="Q119" s="1346"/>
      <c r="R119" s="1346"/>
      <c r="S119" s="1346"/>
      <c r="T119" s="1346"/>
      <c r="U119" s="1346"/>
      <c r="V119" s="1346"/>
    </row>
    <row r="120" spans="2:22">
      <c r="B120" s="1415" t="s">
        <v>29</v>
      </c>
      <c r="C120" s="1469">
        <f t="shared" si="34"/>
        <v>100</v>
      </c>
      <c r="D120" s="1470">
        <v>0.1</v>
      </c>
      <c r="E120" s="1437">
        <v>1</v>
      </c>
      <c r="F120" s="1409">
        <v>5</v>
      </c>
      <c r="G120" s="4166">
        <f t="shared" si="35"/>
        <v>0.10526315789473684</v>
      </c>
      <c r="H120" s="4167"/>
      <c r="I120" s="4168">
        <f t="shared" si="36"/>
        <v>10</v>
      </c>
      <c r="J120" s="4168"/>
      <c r="K120" s="1493">
        <f t="shared" si="37"/>
        <v>10.526315789473683</v>
      </c>
      <c r="L120" s="1494"/>
      <c r="M120" s="4174"/>
      <c r="N120" s="4175"/>
      <c r="O120" s="4176"/>
      <c r="P120" s="1395"/>
      <c r="Q120" s="1346"/>
      <c r="R120" s="1346"/>
      <c r="S120" s="1346"/>
      <c r="T120" s="1346"/>
      <c r="U120" s="1346"/>
      <c r="V120" s="1346"/>
    </row>
    <row r="121" spans="2:22">
      <c r="B121" s="1405" t="s">
        <v>1370</v>
      </c>
      <c r="C121" s="1469">
        <f t="shared" si="34"/>
        <v>100</v>
      </c>
      <c r="D121" s="1470">
        <v>0.09</v>
      </c>
      <c r="E121" s="1437">
        <v>1</v>
      </c>
      <c r="F121" s="1409">
        <v>5</v>
      </c>
      <c r="G121" s="4166">
        <f t="shared" si="35"/>
        <v>9.4736842105263147E-2</v>
      </c>
      <c r="H121" s="4167"/>
      <c r="I121" s="4168">
        <f t="shared" si="36"/>
        <v>9</v>
      </c>
      <c r="J121" s="4168"/>
      <c r="K121" s="1493">
        <f t="shared" si="37"/>
        <v>9.473684210526315</v>
      </c>
      <c r="L121" s="1494"/>
      <c r="M121" s="4174"/>
      <c r="N121" s="4175"/>
      <c r="O121" s="4176"/>
      <c r="P121" s="1395"/>
      <c r="Q121" s="1346"/>
      <c r="R121" s="1414" t="s">
        <v>1369</v>
      </c>
      <c r="S121" s="1346"/>
      <c r="T121" s="1346"/>
      <c r="U121" s="1346"/>
      <c r="V121" s="1346"/>
    </row>
    <row r="122" spans="2:22">
      <c r="B122" s="1405" t="s">
        <v>1372</v>
      </c>
      <c r="C122" s="1469">
        <f t="shared" si="34"/>
        <v>8</v>
      </c>
      <c r="D122" s="1470">
        <v>0.1</v>
      </c>
      <c r="E122" s="1437">
        <v>1</v>
      </c>
      <c r="F122" s="1409">
        <v>5</v>
      </c>
      <c r="G122" s="4166">
        <f t="shared" si="35"/>
        <v>0.10526315789473684</v>
      </c>
      <c r="H122" s="4167"/>
      <c r="I122" s="4168">
        <f t="shared" si="36"/>
        <v>0.8</v>
      </c>
      <c r="J122" s="4168"/>
      <c r="K122" s="1493">
        <f t="shared" si="37"/>
        <v>0.84210526315789469</v>
      </c>
      <c r="L122" s="1494"/>
      <c r="M122" s="4174"/>
      <c r="N122" s="4175"/>
      <c r="O122" s="4176"/>
      <c r="P122" s="1395"/>
      <c r="Q122" s="1346"/>
      <c r="R122" s="1346"/>
      <c r="S122" s="1346"/>
      <c r="T122" s="1346"/>
      <c r="U122" s="1346"/>
      <c r="V122" s="1346"/>
    </row>
    <row r="123" spans="2:22">
      <c r="B123" s="1405" t="s">
        <v>1374</v>
      </c>
      <c r="C123" s="1469">
        <f t="shared" si="34"/>
        <v>4</v>
      </c>
      <c r="D123" s="1470">
        <v>7.0000000000000007E-2</v>
      </c>
      <c r="E123" s="1437">
        <v>1</v>
      </c>
      <c r="F123" s="1409">
        <v>5</v>
      </c>
      <c r="G123" s="4166">
        <f t="shared" si="35"/>
        <v>7.3684210526315796E-2</v>
      </c>
      <c r="H123" s="4167"/>
      <c r="I123" s="4168">
        <f t="shared" si="36"/>
        <v>0.28000000000000003</v>
      </c>
      <c r="J123" s="4168"/>
      <c r="K123" s="1493">
        <f t="shared" si="37"/>
        <v>0.29473684210526319</v>
      </c>
      <c r="L123" s="1494"/>
      <c r="M123" s="4174"/>
      <c r="N123" s="4175"/>
      <c r="O123" s="4176"/>
      <c r="P123" s="1395"/>
      <c r="Q123" s="1346"/>
      <c r="R123" s="1346"/>
      <c r="S123" s="1346"/>
      <c r="T123" s="1346"/>
      <c r="U123" s="1346"/>
      <c r="V123" s="1346"/>
    </row>
    <row r="124" spans="2:22" ht="20.25">
      <c r="B124" s="1495" t="s">
        <v>1376</v>
      </c>
      <c r="C124" s="1496">
        <f>SUM(C118:C123)</f>
        <v>412</v>
      </c>
      <c r="D124" s="1497"/>
      <c r="E124" s="1497"/>
      <c r="F124" s="1492"/>
      <c r="G124" s="1492"/>
      <c r="H124" s="1492"/>
      <c r="I124" s="4177">
        <f>SUM(I118:I123)</f>
        <v>28.080000000000002</v>
      </c>
      <c r="J124" s="4177"/>
      <c r="K124" s="4178">
        <f>SUM(K118:K123)</f>
        <v>29.557894736842101</v>
      </c>
      <c r="L124" s="4179"/>
      <c r="M124" s="4174"/>
      <c r="N124" s="4175"/>
      <c r="O124" s="4176"/>
      <c r="P124" s="1395"/>
      <c r="Q124" s="1346"/>
      <c r="R124" s="1346"/>
      <c r="S124" s="1346"/>
      <c r="T124" s="1346"/>
      <c r="U124" s="1346"/>
      <c r="V124" s="1346"/>
    </row>
    <row r="125" spans="2:22">
      <c r="B125" s="4133" t="s">
        <v>1399</v>
      </c>
      <c r="C125" s="4134"/>
      <c r="D125" s="4134"/>
      <c r="E125" s="4134"/>
      <c r="F125" s="4134"/>
      <c r="G125" s="4134"/>
      <c r="H125" s="4134"/>
      <c r="I125" s="4134"/>
      <c r="J125" s="4134"/>
      <c r="K125" s="4134"/>
      <c r="L125" s="4134"/>
      <c r="M125" s="4134"/>
      <c r="N125" s="4134"/>
      <c r="O125" s="4135"/>
      <c r="P125" s="1395"/>
      <c r="Q125" s="1346"/>
      <c r="R125" s="1346"/>
      <c r="S125" s="1346"/>
      <c r="T125" s="1346"/>
      <c r="U125" s="1346"/>
      <c r="V125" s="1346"/>
    </row>
    <row r="126" spans="2:22">
      <c r="B126" s="4136"/>
      <c r="C126" s="4137"/>
      <c r="D126" s="4137"/>
      <c r="E126" s="4137"/>
      <c r="F126" s="4137"/>
      <c r="G126" s="4137"/>
      <c r="H126" s="4137"/>
      <c r="I126" s="4137"/>
      <c r="J126" s="4137"/>
      <c r="K126" s="4137"/>
      <c r="L126" s="4137"/>
      <c r="M126" s="4137"/>
      <c r="N126" s="4137"/>
      <c r="O126" s="4138"/>
      <c r="P126" s="1395"/>
      <c r="Q126" s="1346"/>
      <c r="R126" s="1346"/>
      <c r="S126" s="1346"/>
      <c r="T126" s="1346"/>
      <c r="U126" s="1346"/>
      <c r="V126" s="1346"/>
    </row>
    <row r="127" spans="2:22" ht="15.75">
      <c r="B127" s="4139" t="s">
        <v>1378</v>
      </c>
      <c r="C127" s="4140" t="s">
        <v>1265</v>
      </c>
      <c r="D127" s="4143" t="s">
        <v>1379</v>
      </c>
      <c r="E127" s="4145" t="s">
        <v>1394</v>
      </c>
      <c r="F127" s="4147" t="s">
        <v>1381</v>
      </c>
      <c r="G127" s="4149" t="s">
        <v>1382</v>
      </c>
      <c r="H127" s="4151" t="s">
        <v>1383</v>
      </c>
      <c r="I127" s="4152"/>
      <c r="J127" s="4152"/>
      <c r="K127" s="4155" t="s">
        <v>1400</v>
      </c>
      <c r="L127" s="4158" t="s">
        <v>1396</v>
      </c>
      <c r="M127" s="4161" t="s">
        <v>1401</v>
      </c>
      <c r="N127" s="4162"/>
      <c r="O127" s="4163"/>
      <c r="P127" s="1395"/>
      <c r="Q127" s="1346"/>
      <c r="R127" s="1434" t="s">
        <v>1378</v>
      </c>
      <c r="S127" s="1346"/>
      <c r="T127" s="1346"/>
      <c r="U127" s="1346"/>
      <c r="V127" s="1346"/>
    </row>
    <row r="128" spans="2:22">
      <c r="B128" s="4139"/>
      <c r="C128" s="4141"/>
      <c r="D128" s="4143"/>
      <c r="E128" s="4145"/>
      <c r="F128" s="4147"/>
      <c r="G128" s="4149"/>
      <c r="H128" s="4151"/>
      <c r="I128" s="4152"/>
      <c r="J128" s="4152"/>
      <c r="K128" s="4156"/>
      <c r="L128" s="4159"/>
      <c r="M128" s="4151"/>
      <c r="N128" s="4152"/>
      <c r="O128" s="4164"/>
      <c r="P128" s="1395"/>
      <c r="Q128" s="1346"/>
      <c r="R128" s="1346"/>
      <c r="S128" s="1346"/>
      <c r="T128" s="1346"/>
      <c r="U128" s="1346"/>
      <c r="V128" s="1346"/>
    </row>
    <row r="129" spans="2:22">
      <c r="B129" s="4139"/>
      <c r="C129" s="4141"/>
      <c r="D129" s="4143"/>
      <c r="E129" s="4145"/>
      <c r="F129" s="4147"/>
      <c r="G129" s="4149"/>
      <c r="H129" s="4151"/>
      <c r="I129" s="4152"/>
      <c r="J129" s="4152"/>
      <c r="K129" s="4156"/>
      <c r="L129" s="4159"/>
      <c r="M129" s="4151"/>
      <c r="N129" s="4152"/>
      <c r="O129" s="4164"/>
      <c r="P129" s="1395"/>
      <c r="Q129" s="1346"/>
      <c r="R129" s="1346"/>
      <c r="S129" s="1346"/>
      <c r="T129" s="1346"/>
      <c r="U129" s="1346"/>
      <c r="V129" s="1346"/>
    </row>
    <row r="130" spans="2:22">
      <c r="B130" s="4139"/>
      <c r="C130" s="4142"/>
      <c r="D130" s="4144"/>
      <c r="E130" s="4146"/>
      <c r="F130" s="4148"/>
      <c r="G130" s="4150"/>
      <c r="H130" s="4153"/>
      <c r="I130" s="4154"/>
      <c r="J130" s="4154"/>
      <c r="K130" s="4157"/>
      <c r="L130" s="4160"/>
      <c r="M130" s="4153"/>
      <c r="N130" s="4154"/>
      <c r="O130" s="4165"/>
      <c r="P130" s="1395"/>
      <c r="Q130" s="1346"/>
      <c r="R130" s="1346"/>
      <c r="S130" s="1346"/>
      <c r="T130" s="1346"/>
      <c r="U130" s="1346"/>
      <c r="V130" s="1346"/>
    </row>
    <row r="131" spans="2:22">
      <c r="B131" s="1405" t="s">
        <v>120</v>
      </c>
      <c r="C131" s="1469">
        <f t="shared" ref="C131:C136" si="38">C118</f>
        <v>100</v>
      </c>
      <c r="D131" s="1436" t="s">
        <v>1387</v>
      </c>
      <c r="E131" s="1437">
        <v>5</v>
      </c>
      <c r="F131" s="1438">
        <f t="shared" ref="F131:F136" si="39">IF(C131=0,0,E131-(E131*F118%))</f>
        <v>4.75</v>
      </c>
      <c r="G131" s="1498">
        <f t="shared" ref="G131:G136" si="40">I118</f>
        <v>4</v>
      </c>
      <c r="H131" s="1440">
        <f t="shared" ref="H131:H136" si="41">IF(I118=0,0,INT(I118/F131))</f>
        <v>0</v>
      </c>
      <c r="I131" s="1441">
        <f t="shared" ref="I131:I136" si="42">I118-(F131*H131)</f>
        <v>4</v>
      </c>
      <c r="J131" s="1442" t="s">
        <v>1008</v>
      </c>
      <c r="K131" s="1443">
        <v>12</v>
      </c>
      <c r="L131" s="1444">
        <f t="shared" ref="L131:L136" si="43">C118*E118</f>
        <v>100</v>
      </c>
      <c r="M131" s="1499">
        <f t="shared" ref="M131:M136" si="44">IF(K131=0,0,INT(E118*C118/K131))</f>
        <v>8</v>
      </c>
      <c r="N131" s="1441">
        <f t="shared" ref="N131:N136" si="45">(C118*E118)-(M131*K131)</f>
        <v>4</v>
      </c>
      <c r="O131" s="1500" t="str">
        <f t="shared" ref="O131:O137" si="46">IF(N131=0,0,"Louches/Mx")</f>
        <v>Louches/Mx</v>
      </c>
      <c r="P131" s="1395"/>
      <c r="Q131" s="1346"/>
      <c r="R131" s="1346"/>
      <c r="S131" s="1346"/>
      <c r="T131" s="1346"/>
      <c r="U131" s="1346"/>
      <c r="V131" s="1346"/>
    </row>
    <row r="132" spans="2:22" ht="15.75">
      <c r="B132" s="1405" t="s">
        <v>30</v>
      </c>
      <c r="C132" s="1469">
        <f t="shared" si="38"/>
        <v>100</v>
      </c>
      <c r="D132" s="1436" t="s">
        <v>1387</v>
      </c>
      <c r="E132" s="1437">
        <v>1.5</v>
      </c>
      <c r="F132" s="1438">
        <f t="shared" si="39"/>
        <v>1.425</v>
      </c>
      <c r="G132" s="1498">
        <f t="shared" si="40"/>
        <v>4</v>
      </c>
      <c r="H132" s="1440">
        <f t="shared" si="41"/>
        <v>2</v>
      </c>
      <c r="I132" s="1441">
        <f t="shared" si="42"/>
        <v>1.1499999999999999</v>
      </c>
      <c r="J132" s="1442" t="s">
        <v>1008</v>
      </c>
      <c r="K132" s="1443">
        <v>20</v>
      </c>
      <c r="L132" s="1444">
        <f t="shared" si="43"/>
        <v>100</v>
      </c>
      <c r="M132" s="1499">
        <f t="shared" si="44"/>
        <v>5</v>
      </c>
      <c r="N132" s="1441">
        <f t="shared" si="45"/>
        <v>0</v>
      </c>
      <c r="O132" s="1500">
        <f t="shared" si="46"/>
        <v>0</v>
      </c>
      <c r="P132" s="1395"/>
      <c r="Q132" s="1346"/>
      <c r="R132" s="4121" t="s">
        <v>1360</v>
      </c>
      <c r="S132" s="4121"/>
      <c r="T132" s="4121"/>
      <c r="U132" s="4121"/>
      <c r="V132" s="4121"/>
    </row>
    <row r="133" spans="2:22">
      <c r="B133" s="1415" t="s">
        <v>29</v>
      </c>
      <c r="C133" s="1469">
        <f t="shared" si="38"/>
        <v>100</v>
      </c>
      <c r="D133" s="1436" t="s">
        <v>1387</v>
      </c>
      <c r="E133" s="1437">
        <v>1.5</v>
      </c>
      <c r="F133" s="1438">
        <f t="shared" si="39"/>
        <v>1.425</v>
      </c>
      <c r="G133" s="1498">
        <f t="shared" si="40"/>
        <v>10</v>
      </c>
      <c r="H133" s="1440">
        <f t="shared" si="41"/>
        <v>7</v>
      </c>
      <c r="I133" s="1441">
        <f t="shared" si="42"/>
        <v>2.5000000000000355E-2</v>
      </c>
      <c r="J133" s="1442" t="s">
        <v>1008</v>
      </c>
      <c r="K133" s="1443">
        <v>20</v>
      </c>
      <c r="L133" s="1444">
        <f t="shared" si="43"/>
        <v>100</v>
      </c>
      <c r="M133" s="1499">
        <f t="shared" si="44"/>
        <v>5</v>
      </c>
      <c r="N133" s="1441">
        <f t="shared" si="45"/>
        <v>0</v>
      </c>
      <c r="O133" s="1500">
        <f t="shared" si="46"/>
        <v>0</v>
      </c>
      <c r="P133" s="1395"/>
      <c r="Q133" s="1346"/>
      <c r="R133" s="1346"/>
      <c r="S133" s="1346"/>
      <c r="T133" s="1346"/>
      <c r="U133" s="1346"/>
      <c r="V133" s="1346"/>
    </row>
    <row r="134" spans="2:22">
      <c r="B134" s="1405" t="s">
        <v>1370</v>
      </c>
      <c r="C134" s="1469">
        <f t="shared" si="38"/>
        <v>100</v>
      </c>
      <c r="D134" s="1436" t="s">
        <v>1387</v>
      </c>
      <c r="E134" s="1437">
        <v>1.5</v>
      </c>
      <c r="F134" s="1438">
        <f t="shared" si="39"/>
        <v>1.425</v>
      </c>
      <c r="G134" s="1498">
        <f t="shared" si="40"/>
        <v>9</v>
      </c>
      <c r="H134" s="1440">
        <f t="shared" si="41"/>
        <v>6</v>
      </c>
      <c r="I134" s="1441">
        <f t="shared" si="42"/>
        <v>0.44999999999999929</v>
      </c>
      <c r="J134" s="1442" t="s">
        <v>1008</v>
      </c>
      <c r="K134" s="1443">
        <v>20</v>
      </c>
      <c r="L134" s="1444">
        <f t="shared" si="43"/>
        <v>100</v>
      </c>
      <c r="M134" s="1499">
        <f t="shared" si="44"/>
        <v>5</v>
      </c>
      <c r="N134" s="1441">
        <f t="shared" si="45"/>
        <v>0</v>
      </c>
      <c r="O134" s="1500">
        <f t="shared" si="46"/>
        <v>0</v>
      </c>
      <c r="P134" s="1395"/>
      <c r="Q134" s="1346"/>
      <c r="R134" s="1414" t="s">
        <v>1369</v>
      </c>
      <c r="S134" s="1346"/>
      <c r="T134" s="1346"/>
      <c r="U134" s="1346"/>
      <c r="V134" s="1346"/>
    </row>
    <row r="135" spans="2:22">
      <c r="B135" s="1405" t="s">
        <v>1372</v>
      </c>
      <c r="C135" s="1469">
        <f t="shared" si="38"/>
        <v>8</v>
      </c>
      <c r="D135" s="1436" t="s">
        <v>1387</v>
      </c>
      <c r="E135" s="1437">
        <v>1.5</v>
      </c>
      <c r="F135" s="1438">
        <f t="shared" si="39"/>
        <v>1.425</v>
      </c>
      <c r="G135" s="1498">
        <f t="shared" si="40"/>
        <v>0.8</v>
      </c>
      <c r="H135" s="1440">
        <f t="shared" si="41"/>
        <v>0</v>
      </c>
      <c r="I135" s="1441">
        <f t="shared" si="42"/>
        <v>0.8</v>
      </c>
      <c r="J135" s="1442" t="s">
        <v>1008</v>
      </c>
      <c r="K135" s="1443">
        <v>20</v>
      </c>
      <c r="L135" s="1444">
        <f t="shared" si="43"/>
        <v>8</v>
      </c>
      <c r="M135" s="1499">
        <f t="shared" si="44"/>
        <v>0</v>
      </c>
      <c r="N135" s="1441">
        <f t="shared" si="45"/>
        <v>8</v>
      </c>
      <c r="O135" s="1500" t="str">
        <f t="shared" si="46"/>
        <v>Louches/Mx</v>
      </c>
      <c r="P135" s="1395"/>
      <c r="Q135" s="1346"/>
      <c r="R135" s="1346"/>
      <c r="S135" s="1346"/>
      <c r="T135" s="1346"/>
      <c r="U135" s="1346"/>
      <c r="V135" s="1346"/>
    </row>
    <row r="136" spans="2:22">
      <c r="B136" s="1405" t="s">
        <v>1374</v>
      </c>
      <c r="C136" s="1469">
        <f t="shared" si="38"/>
        <v>4</v>
      </c>
      <c r="D136" s="1449" t="s">
        <v>1387</v>
      </c>
      <c r="E136" s="1450">
        <v>1.5</v>
      </c>
      <c r="F136" s="1451">
        <f t="shared" si="39"/>
        <v>1.425</v>
      </c>
      <c r="G136" s="1501">
        <f t="shared" si="40"/>
        <v>0.28000000000000003</v>
      </c>
      <c r="H136" s="1453">
        <f t="shared" si="41"/>
        <v>0</v>
      </c>
      <c r="I136" s="1454">
        <f t="shared" si="42"/>
        <v>0.28000000000000003</v>
      </c>
      <c r="J136" s="1455" t="s">
        <v>1008</v>
      </c>
      <c r="K136" s="1456">
        <v>20</v>
      </c>
      <c r="L136" s="1457">
        <f t="shared" si="43"/>
        <v>4</v>
      </c>
      <c r="M136" s="1502">
        <f t="shared" si="44"/>
        <v>0</v>
      </c>
      <c r="N136" s="1454">
        <f t="shared" si="45"/>
        <v>4</v>
      </c>
      <c r="O136" s="1503" t="str">
        <f t="shared" si="46"/>
        <v>Louches/Mx</v>
      </c>
      <c r="P136" s="1395"/>
      <c r="Q136" s="1346"/>
      <c r="R136" s="1346"/>
      <c r="S136" s="1346"/>
      <c r="T136" s="1346"/>
      <c r="U136" s="1346"/>
      <c r="V136" s="1346"/>
    </row>
    <row r="137" spans="2:22">
      <c r="B137" s="4122" t="s">
        <v>1376</v>
      </c>
      <c r="C137" s="4124">
        <f>SUM(C131:C136)</f>
        <v>412</v>
      </c>
      <c r="D137" s="1492"/>
      <c r="E137" s="1492"/>
      <c r="F137" s="1492"/>
      <c r="G137" s="4108">
        <f>SUM(G131:G136)</f>
        <v>28.080000000000002</v>
      </c>
      <c r="H137" s="4110">
        <f>SUM(H131:H136)</f>
        <v>15</v>
      </c>
      <c r="I137" s="4112">
        <f>SUM(I131:I136)</f>
        <v>6.7050000000000001</v>
      </c>
      <c r="J137" s="4126" t="s">
        <v>1008</v>
      </c>
      <c r="K137" s="1492"/>
      <c r="L137" s="4108">
        <f>SUM(L131:L136)</f>
        <v>412</v>
      </c>
      <c r="M137" s="4110">
        <f>SUM(M131:M136)</f>
        <v>23</v>
      </c>
      <c r="N137" s="4112">
        <f>SUM(N131:N136)</f>
        <v>16</v>
      </c>
      <c r="O137" s="4114" t="str">
        <f t="shared" si="46"/>
        <v>Louches/Mx</v>
      </c>
      <c r="P137" s="1395"/>
      <c r="Q137" s="1346"/>
      <c r="R137" s="1346"/>
      <c r="S137" s="1346"/>
      <c r="T137" s="1346"/>
      <c r="U137" s="1346"/>
      <c r="V137" s="1346"/>
    </row>
    <row r="138" spans="2:22">
      <c r="B138" s="4123"/>
      <c r="C138" s="4125"/>
      <c r="D138" s="1426"/>
      <c r="E138" s="1426"/>
      <c r="F138" s="1426"/>
      <c r="G138" s="4109"/>
      <c r="H138" s="4111"/>
      <c r="I138" s="4113"/>
      <c r="J138" s="4127"/>
      <c r="K138" s="1426"/>
      <c r="L138" s="4109"/>
      <c r="M138" s="4111"/>
      <c r="N138" s="4113"/>
      <c r="O138" s="4115"/>
      <c r="P138" s="1395"/>
      <c r="Q138" s="1346"/>
      <c r="R138" s="1346"/>
      <c r="S138" s="1346"/>
      <c r="T138" s="1346"/>
      <c r="U138" s="1346"/>
      <c r="V138" s="1346"/>
    </row>
    <row r="139" spans="2:22">
      <c r="B139" s="1504"/>
      <c r="C139" s="1505"/>
      <c r="D139" s="1506"/>
      <c r="E139" s="1506"/>
      <c r="F139" s="1506"/>
      <c r="G139" s="1507"/>
      <c r="H139" s="1508"/>
      <c r="I139" s="1509"/>
      <c r="J139" s="1510"/>
      <c r="K139" s="1506"/>
      <c r="L139" s="1507"/>
      <c r="M139" s="1508"/>
      <c r="N139" s="1509"/>
      <c r="O139" s="1511"/>
      <c r="P139" s="1395"/>
      <c r="Q139" s="1346"/>
      <c r="R139" s="1346"/>
      <c r="S139" s="1346"/>
      <c r="T139" s="1346"/>
      <c r="U139" s="1346"/>
      <c r="V139" s="1346"/>
    </row>
    <row r="140" spans="2:22">
      <c r="B140" s="1512" t="s">
        <v>1402</v>
      </c>
      <c r="C140" s="1513"/>
      <c r="D140" s="1514"/>
      <c r="E140" s="1513"/>
      <c r="F140" s="1515" t="s">
        <v>1403</v>
      </c>
      <c r="G140" s="1514"/>
      <c r="H140" s="1516"/>
      <c r="I140" s="1514"/>
      <c r="J140" s="1514"/>
      <c r="K140" s="1514"/>
      <c r="L140" s="1514"/>
      <c r="M140" s="1513" t="s">
        <v>1133</v>
      </c>
      <c r="N140" s="1514"/>
      <c r="O140" s="1517"/>
      <c r="P140" s="1395"/>
      <c r="Q140" s="1346"/>
      <c r="R140" s="1346"/>
      <c r="S140" s="1346"/>
      <c r="T140" s="1346"/>
      <c r="U140" s="1346"/>
      <c r="V140" s="1346"/>
    </row>
    <row r="141" spans="2:22">
      <c r="B141" s="1512" t="s">
        <v>1404</v>
      </c>
      <c r="C141" s="1513"/>
      <c r="D141" s="1514"/>
      <c r="E141" s="1514"/>
      <c r="F141" s="1513" t="s">
        <v>1405</v>
      </c>
      <c r="G141" s="1514"/>
      <c r="H141" s="1516"/>
      <c r="I141" s="1514"/>
      <c r="J141" s="1514"/>
      <c r="K141" s="1514"/>
      <c r="L141" s="1513" t="s">
        <v>1406</v>
      </c>
      <c r="M141" s="1514"/>
      <c r="N141" s="1514"/>
      <c r="O141" s="1517"/>
      <c r="P141" s="1395"/>
      <c r="Q141" s="1346"/>
      <c r="R141" s="1346"/>
      <c r="S141" s="1346"/>
      <c r="T141" s="1346"/>
      <c r="U141" s="1346"/>
      <c r="V141" s="1346"/>
    </row>
    <row r="142" spans="2:22" ht="15.75">
      <c r="B142" s="4116" t="s">
        <v>1360</v>
      </c>
      <c r="C142" s="4117"/>
      <c r="D142" s="4117"/>
      <c r="E142" s="4117"/>
      <c r="F142" s="4117"/>
      <c r="G142" s="4117"/>
      <c r="H142" s="4117"/>
      <c r="I142" s="4117"/>
      <c r="J142" s="4117"/>
      <c r="K142" s="4117"/>
      <c r="L142" s="4117"/>
      <c r="M142" s="4117"/>
      <c r="N142" s="4117"/>
      <c r="O142" s="4118"/>
      <c r="P142" s="1395"/>
      <c r="Q142" s="1346"/>
      <c r="R142" s="1346"/>
      <c r="S142" s="1346"/>
      <c r="T142" s="1346"/>
      <c r="U142" s="1346"/>
      <c r="V142" s="1346"/>
    </row>
    <row r="143" spans="2:22" ht="15.75" thickBot="1">
      <c r="B143" s="1518" t="str">
        <f>SUBSTITUTE(ADDRESS(1,COLUMN(),4),"1","")</f>
        <v>B</v>
      </c>
      <c r="C143" s="1519" t="str">
        <f t="shared" ref="C143:O143" si="47">SUBSTITUTE(ADDRESS(1,COLUMN(),4),"1","")</f>
        <v>C</v>
      </c>
      <c r="D143" s="1519" t="str">
        <f t="shared" si="47"/>
        <v>D</v>
      </c>
      <c r="E143" s="1519" t="str">
        <f t="shared" si="47"/>
        <v>E</v>
      </c>
      <c r="F143" s="1519" t="str">
        <f t="shared" si="47"/>
        <v>F</v>
      </c>
      <c r="G143" s="1519" t="str">
        <f t="shared" si="47"/>
        <v>G</v>
      </c>
      <c r="H143" s="1519" t="str">
        <f t="shared" si="47"/>
        <v>H</v>
      </c>
      <c r="I143" s="1519" t="str">
        <f t="shared" si="47"/>
        <v>I</v>
      </c>
      <c r="J143" s="1519" t="str">
        <f t="shared" si="47"/>
        <v>J</v>
      </c>
      <c r="K143" s="1520" t="str">
        <f t="shared" si="47"/>
        <v>K</v>
      </c>
      <c r="L143" s="1520" t="str">
        <f t="shared" si="47"/>
        <v>L</v>
      </c>
      <c r="M143" s="1519" t="str">
        <f t="shared" si="47"/>
        <v>M</v>
      </c>
      <c r="N143" s="1519" t="str">
        <f t="shared" si="47"/>
        <v>N</v>
      </c>
      <c r="O143" s="1521" t="str">
        <f t="shared" si="47"/>
        <v>O</v>
      </c>
      <c r="P143" s="1395"/>
      <c r="Q143" s="1346"/>
      <c r="R143" s="1522" t="s">
        <v>1407</v>
      </c>
      <c r="S143" s="1346"/>
      <c r="T143" s="1346"/>
      <c r="U143" s="1346"/>
      <c r="V143" s="1346"/>
    </row>
    <row r="144" spans="2:22" ht="15.75">
      <c r="B144" s="4119" t="s">
        <v>1353</v>
      </c>
      <c r="C144" s="4120"/>
      <c r="D144" s="4120"/>
      <c r="E144" s="4120"/>
      <c r="F144" s="4120"/>
      <c r="G144" s="4120"/>
      <c r="H144" s="4120"/>
      <c r="I144" s="4120"/>
      <c r="J144" s="4120"/>
      <c r="K144" s="4120"/>
      <c r="L144" s="4120"/>
      <c r="M144" s="4120"/>
      <c r="N144" s="4120"/>
      <c r="O144" s="1523"/>
      <c r="P144" s="1395"/>
      <c r="Q144" s="1346"/>
      <c r="R144" s="1346"/>
      <c r="S144" s="1346"/>
      <c r="T144" s="1346"/>
      <c r="U144" s="1346"/>
      <c r="V144" s="1346"/>
    </row>
    <row r="145" spans="1:22">
      <c r="B145" s="1524" t="s">
        <v>1025</v>
      </c>
      <c r="C145" s="730" t="str">
        <f ca="1">CELL("nomfichier")</f>
        <v>E:\0-UPRT\1-UPRT.FR-SITE-WEB\ff-fiches-fabrications\ff-fiches-fabrication-maj-08-2020\[ff-13-restauration.et.collectivite.xlsx]Nota</v>
      </c>
      <c r="D145" s="730"/>
      <c r="E145" s="730"/>
      <c r="F145" s="730"/>
      <c r="G145" s="730"/>
      <c r="H145" s="730"/>
      <c r="I145" s="730"/>
      <c r="J145" s="730"/>
      <c r="K145" s="730"/>
      <c r="L145" s="730"/>
      <c r="M145" s="730"/>
      <c r="N145" s="730"/>
      <c r="O145" s="1525"/>
      <c r="P145" s="1395"/>
      <c r="Q145" s="1346"/>
      <c r="R145" s="1346"/>
      <c r="S145" s="1346"/>
      <c r="T145" s="1346"/>
      <c r="U145" s="1346"/>
      <c r="V145" s="1346"/>
    </row>
    <row r="146" spans="1:22">
      <c r="B146" s="1526" t="s">
        <v>1026</v>
      </c>
      <c r="C146" s="730" t="s">
        <v>1408</v>
      </c>
      <c r="D146" s="730"/>
      <c r="E146" s="730"/>
      <c r="F146" s="730"/>
      <c r="G146" s="730"/>
      <c r="H146" s="730"/>
      <c r="I146" s="730"/>
      <c r="J146" s="730"/>
      <c r="K146" s="730"/>
      <c r="L146" s="730"/>
      <c r="M146" s="730"/>
      <c r="N146" s="730"/>
      <c r="O146" s="1525"/>
      <c r="P146" s="1395"/>
      <c r="Q146" s="1346"/>
      <c r="R146" s="1346"/>
      <c r="S146" s="1346"/>
      <c r="T146" s="1346"/>
      <c r="U146" s="1346"/>
      <c r="V146" s="1346"/>
    </row>
    <row r="147" spans="1:22" ht="15.75" thickBot="1">
      <c r="B147" s="4128" t="s">
        <v>1028</v>
      </c>
      <c r="C147" s="4129"/>
      <c r="D147" s="4129"/>
      <c r="E147" s="4129"/>
      <c r="F147" s="4129"/>
      <c r="G147" s="4129"/>
      <c r="H147" s="4129"/>
      <c r="I147" s="4129"/>
      <c r="J147" s="4129"/>
      <c r="K147" s="4129"/>
      <c r="L147" s="4129"/>
      <c r="M147" s="4129"/>
      <c r="N147" s="4129"/>
      <c r="O147" s="4130"/>
      <c r="P147" s="1395"/>
      <c r="Q147" s="1346"/>
      <c r="R147" s="1346"/>
      <c r="S147" s="1346"/>
      <c r="T147" s="1346"/>
      <c r="U147" s="1346"/>
      <c r="V147" s="1346"/>
    </row>
    <row r="148" spans="1:22">
      <c r="B148" s="1394"/>
      <c r="C148" s="1394"/>
      <c r="D148" s="1394"/>
      <c r="E148" s="1394"/>
      <c r="F148" s="1394"/>
      <c r="G148" s="1394"/>
      <c r="H148" s="1394"/>
      <c r="I148" s="1394"/>
      <c r="J148" s="1394"/>
      <c r="K148" s="1394"/>
      <c r="L148" s="1394"/>
      <c r="M148" s="1395"/>
      <c r="N148" s="1395"/>
      <c r="O148" s="1395"/>
      <c r="P148" s="1395"/>
      <c r="Q148" s="1346"/>
      <c r="R148" s="1346"/>
      <c r="S148" s="1346"/>
      <c r="T148" s="1346"/>
      <c r="U148" s="1346"/>
      <c r="V148" s="1346"/>
    </row>
    <row r="149" spans="1:22">
      <c r="A149" s="1396"/>
      <c r="B149" s="1397"/>
      <c r="C149" s="1396"/>
      <c r="D149" s="1396"/>
      <c r="E149" s="1396"/>
      <c r="F149" s="1396"/>
      <c r="G149" s="1396"/>
      <c r="H149" s="1396"/>
      <c r="I149" s="1396"/>
      <c r="J149" s="1396"/>
      <c r="K149" s="1396"/>
      <c r="L149" s="1396"/>
      <c r="M149" s="1395"/>
      <c r="N149" s="1395"/>
      <c r="O149" s="1395"/>
      <c r="P149" s="1395"/>
      <c r="Q149" s="1346"/>
      <c r="R149" s="1346"/>
      <c r="S149" s="1346"/>
      <c r="T149" s="1346"/>
      <c r="U149" s="1346"/>
      <c r="V149" s="1346"/>
    </row>
    <row r="150" spans="1:22" ht="26.25">
      <c r="A150" s="1394"/>
      <c r="B150" s="1527" t="s">
        <v>1354</v>
      </c>
      <c r="C150" s="1528">
        <f ca="1">NOW()</f>
        <v>44544.843471180553</v>
      </c>
      <c r="D150" s="4131" t="s">
        <v>1409</v>
      </c>
      <c r="E150" s="4132"/>
      <c r="F150" s="4132"/>
      <c r="G150" s="4132"/>
      <c r="H150" s="4132"/>
      <c r="I150" s="4132"/>
      <c r="J150" s="1529" t="s">
        <v>1356</v>
      </c>
      <c r="K150" s="1530" t="s">
        <v>440</v>
      </c>
      <c r="L150" s="1531">
        <v>1</v>
      </c>
      <c r="M150" s="1395"/>
      <c r="N150" s="1532" t="s">
        <v>1410</v>
      </c>
      <c r="O150" s="1395"/>
      <c r="P150" s="1395"/>
      <c r="Q150" s="1346"/>
      <c r="R150" s="1346"/>
      <c r="S150" s="1346"/>
      <c r="T150" s="1346"/>
      <c r="U150" s="1346"/>
      <c r="V150" s="1346"/>
    </row>
    <row r="151" spans="1:22">
      <c r="A151" s="1394"/>
      <c r="B151" s="1533"/>
      <c r="C151" s="1533"/>
      <c r="D151" s="1533"/>
      <c r="E151" s="1533"/>
      <c r="F151" s="1533"/>
      <c r="G151" s="1533"/>
      <c r="H151" s="1533"/>
      <c r="I151" s="1396"/>
      <c r="J151" s="1533"/>
      <c r="K151" s="1533"/>
      <c r="L151" s="1533"/>
      <c r="M151" s="1395"/>
      <c r="N151" s="1534" t="s">
        <v>1411</v>
      </c>
      <c r="O151" s="1346"/>
      <c r="P151" s="1346"/>
      <c r="Q151" s="1346"/>
      <c r="R151" s="1346"/>
      <c r="S151" s="1346"/>
      <c r="T151" s="1346"/>
      <c r="U151" s="1346"/>
      <c r="V151" s="1346"/>
    </row>
    <row r="152" spans="1:22">
      <c r="A152" s="1394"/>
      <c r="B152" s="4103" t="s">
        <v>1412</v>
      </c>
      <c r="C152" s="4104"/>
      <c r="D152" s="4104"/>
      <c r="E152" s="4104"/>
      <c r="F152" s="4104"/>
      <c r="G152" s="4104"/>
      <c r="H152" s="4104"/>
      <c r="I152" s="4104"/>
      <c r="J152" s="4104"/>
      <c r="K152" s="4104"/>
      <c r="L152" s="4104"/>
      <c r="M152" s="1395"/>
      <c r="N152" s="1395"/>
      <c r="O152" s="1346"/>
      <c r="P152" s="1346"/>
      <c r="Q152" s="1346"/>
      <c r="R152" s="1346"/>
      <c r="S152" s="1346"/>
      <c r="T152" s="1346"/>
      <c r="U152" s="1346"/>
      <c r="V152" s="1346"/>
    </row>
    <row r="153" spans="1:22">
      <c r="A153" s="1394"/>
      <c r="B153" s="4103"/>
      <c r="C153" s="4104"/>
      <c r="D153" s="4104"/>
      <c r="E153" s="4104"/>
      <c r="F153" s="4104"/>
      <c r="G153" s="4104"/>
      <c r="H153" s="4104"/>
      <c r="I153" s="4104"/>
      <c r="J153" s="4104"/>
      <c r="K153" s="4104"/>
      <c r="L153" s="4104"/>
      <c r="M153" s="1395"/>
      <c r="N153" s="1395" t="s">
        <v>1407</v>
      </c>
      <c r="O153" s="1346"/>
      <c r="P153" s="1346"/>
      <c r="Q153" s="1346"/>
      <c r="R153" s="1346"/>
      <c r="S153" s="1346"/>
      <c r="T153" s="1346"/>
      <c r="U153" s="1346"/>
      <c r="V153" s="1346"/>
    </row>
    <row r="154" spans="1:22" ht="15.75" thickBot="1">
      <c r="A154" s="1394"/>
      <c r="B154" s="4103"/>
      <c r="C154" s="4104"/>
      <c r="D154" s="4104"/>
      <c r="E154" s="4104"/>
      <c r="F154" s="4104"/>
      <c r="G154" s="4104"/>
      <c r="H154" s="4104"/>
      <c r="I154" s="4104"/>
      <c r="J154" s="4104"/>
      <c r="K154" s="4104"/>
      <c r="L154" s="4104"/>
      <c r="M154" s="1395"/>
      <c r="N154" s="1395"/>
      <c r="O154" s="1346"/>
      <c r="P154" s="1346"/>
      <c r="Q154" s="1346"/>
      <c r="R154" s="1346"/>
      <c r="S154" s="1346"/>
      <c r="T154" s="1346"/>
      <c r="U154" s="1346"/>
      <c r="V154" s="1346"/>
    </row>
    <row r="155" spans="1:22">
      <c r="A155" s="1394"/>
      <c r="B155" s="1535" t="str">
        <f t="shared" ref="B155:L155" si="48">SUBSTITUTE(ADDRESS(1,COLUMN(),4),"1","")</f>
        <v>B</v>
      </c>
      <c r="C155" s="1536" t="str">
        <f t="shared" si="48"/>
        <v>C</v>
      </c>
      <c r="D155" s="1536" t="str">
        <f t="shared" si="48"/>
        <v>D</v>
      </c>
      <c r="E155" s="1536" t="str">
        <f t="shared" si="48"/>
        <v>E</v>
      </c>
      <c r="F155" s="1536" t="str">
        <f t="shared" si="48"/>
        <v>F</v>
      </c>
      <c r="G155" s="1536" t="str">
        <f t="shared" si="48"/>
        <v>G</v>
      </c>
      <c r="H155" s="1536" t="str">
        <f t="shared" si="48"/>
        <v>H</v>
      </c>
      <c r="I155" s="1536" t="str">
        <f t="shared" si="48"/>
        <v>I</v>
      </c>
      <c r="J155" s="1536" t="str">
        <f t="shared" si="48"/>
        <v>J</v>
      </c>
      <c r="K155" s="1536" t="str">
        <f t="shared" si="48"/>
        <v>K</v>
      </c>
      <c r="L155" s="1537" t="str">
        <f t="shared" si="48"/>
        <v>L</v>
      </c>
      <c r="M155" s="1538"/>
      <c r="N155" s="1539"/>
      <c r="O155" s="1540"/>
      <c r="P155" s="1536" t="str">
        <f t="shared" ref="P155:V155" si="49">SUBSTITUTE(ADDRESS(1,COLUMN(),4),"1","")</f>
        <v>P</v>
      </c>
      <c r="Q155" s="1536" t="str">
        <f t="shared" si="49"/>
        <v>Q</v>
      </c>
      <c r="R155" s="1536" t="str">
        <f t="shared" si="49"/>
        <v>R</v>
      </c>
      <c r="S155" s="1536" t="str">
        <f t="shared" si="49"/>
        <v>S</v>
      </c>
      <c r="T155" s="1536" t="str">
        <f t="shared" si="49"/>
        <v>T</v>
      </c>
      <c r="U155" s="1536" t="str">
        <f t="shared" si="49"/>
        <v>U</v>
      </c>
      <c r="V155" s="1536" t="str">
        <f t="shared" si="49"/>
        <v>V</v>
      </c>
    </row>
    <row r="156" spans="1:22">
      <c r="B156" s="1541" t="str">
        <f ca="1">CELL("nomfichier")</f>
        <v>E:\0-UPRT\1-UPRT.FR-SITE-WEB\ff-fiches-fabrications\ff-fiches-fabrication-maj-08-2020\[ff-13-restauration.et.collectivite.xlsx]Nota</v>
      </c>
      <c r="C156" s="1542"/>
      <c r="D156" s="1542"/>
      <c r="E156" s="1543"/>
      <c r="F156" s="1543"/>
      <c r="G156" s="1543"/>
      <c r="H156" s="1543"/>
      <c r="I156" s="1543"/>
      <c r="J156" s="1543"/>
      <c r="K156" s="1543"/>
      <c r="L156" s="1544"/>
      <c r="M156" s="1346"/>
      <c r="N156" s="1522"/>
      <c r="O156" s="1346"/>
      <c r="P156" s="4100" t="s">
        <v>1413</v>
      </c>
      <c r="Q156" s="4100" t="s">
        <v>1414</v>
      </c>
      <c r="R156" s="4100" t="s">
        <v>1415</v>
      </c>
      <c r="S156" s="4079" t="s">
        <v>1133</v>
      </c>
      <c r="T156" s="4082" t="s">
        <v>1405</v>
      </c>
      <c r="U156" s="4085" t="s">
        <v>1406</v>
      </c>
      <c r="V156" s="4088" t="s">
        <v>1416</v>
      </c>
    </row>
    <row r="157" spans="1:22" ht="15" customHeight="1">
      <c r="A157" s="1394"/>
      <c r="B157" s="4091" t="s">
        <v>1417</v>
      </c>
      <c r="C157" s="4092"/>
      <c r="D157" s="4092"/>
      <c r="E157" s="4093"/>
      <c r="F157" s="4100" t="s">
        <v>1413</v>
      </c>
      <c r="G157" s="4100" t="s">
        <v>1414</v>
      </c>
      <c r="H157" s="4100" t="s">
        <v>1415</v>
      </c>
      <c r="I157" s="4079" t="s">
        <v>1133</v>
      </c>
      <c r="J157" s="4082" t="s">
        <v>1405</v>
      </c>
      <c r="K157" s="4085" t="s">
        <v>1406</v>
      </c>
      <c r="L157" s="4105" t="s">
        <v>1410</v>
      </c>
      <c r="M157" s="1395"/>
      <c r="N157" s="1522"/>
      <c r="O157" s="1346"/>
      <c r="P157" s="4101"/>
      <c r="Q157" s="4101"/>
      <c r="R157" s="4101"/>
      <c r="S157" s="4080"/>
      <c r="T157" s="4083"/>
      <c r="U157" s="4086"/>
      <c r="V157" s="4089"/>
    </row>
    <row r="158" spans="1:22">
      <c r="A158" s="1394"/>
      <c r="B158" s="4094"/>
      <c r="C158" s="4095"/>
      <c r="D158" s="4095"/>
      <c r="E158" s="4096"/>
      <c r="F158" s="4101"/>
      <c r="G158" s="4101"/>
      <c r="H158" s="4101"/>
      <c r="I158" s="4080"/>
      <c r="J158" s="4083"/>
      <c r="K158" s="4086"/>
      <c r="L158" s="4106"/>
      <c r="M158" s="1395"/>
      <c r="N158" s="1545"/>
      <c r="O158" s="1346"/>
      <c r="P158" s="4101"/>
      <c r="Q158" s="4101"/>
      <c r="R158" s="4101"/>
      <c r="S158" s="4080"/>
      <c r="T158" s="4083"/>
      <c r="U158" s="4086"/>
      <c r="V158" s="4089"/>
    </row>
    <row r="159" spans="1:22">
      <c r="A159" s="1394"/>
      <c r="B159" s="4094"/>
      <c r="C159" s="4095"/>
      <c r="D159" s="4095"/>
      <c r="E159" s="4096"/>
      <c r="F159" s="4101"/>
      <c r="G159" s="4101"/>
      <c r="H159" s="4101"/>
      <c r="I159" s="4080"/>
      <c r="J159" s="4083"/>
      <c r="K159" s="4086"/>
      <c r="L159" s="4106"/>
      <c r="M159" s="1395"/>
      <c r="N159" s="1545"/>
      <c r="O159" s="1346"/>
      <c r="P159" s="4101"/>
      <c r="Q159" s="4101"/>
      <c r="R159" s="4101"/>
      <c r="S159" s="4080"/>
      <c r="T159" s="4083"/>
      <c r="U159" s="4086"/>
      <c r="V159" s="4089"/>
    </row>
    <row r="160" spans="1:22">
      <c r="A160" s="1394"/>
      <c r="B160" s="4094"/>
      <c r="C160" s="4095"/>
      <c r="D160" s="4095"/>
      <c r="E160" s="4096"/>
      <c r="F160" s="4101"/>
      <c r="G160" s="4101"/>
      <c r="H160" s="4101"/>
      <c r="I160" s="4080"/>
      <c r="J160" s="4083"/>
      <c r="K160" s="4086"/>
      <c r="L160" s="4106"/>
      <c r="M160" s="1395"/>
      <c r="N160" s="1545"/>
      <c r="O160" s="1346"/>
      <c r="P160" s="4101"/>
      <c r="Q160" s="4101"/>
      <c r="R160" s="4101"/>
      <c r="S160" s="4080"/>
      <c r="T160" s="4083"/>
      <c r="U160" s="4086"/>
      <c r="V160" s="4089"/>
    </row>
    <row r="161" spans="1:22">
      <c r="A161" s="1394"/>
      <c r="B161" s="4094"/>
      <c r="C161" s="4095"/>
      <c r="D161" s="4095"/>
      <c r="E161" s="4096"/>
      <c r="F161" s="4101"/>
      <c r="G161" s="4101"/>
      <c r="H161" s="4101"/>
      <c r="I161" s="4080"/>
      <c r="J161" s="4083"/>
      <c r="K161" s="4086"/>
      <c r="L161" s="4106"/>
      <c r="M161" s="1395"/>
      <c r="N161" s="1545"/>
      <c r="O161" s="1346"/>
      <c r="P161" s="4101"/>
      <c r="Q161" s="4101"/>
      <c r="R161" s="4101"/>
      <c r="S161" s="4080"/>
      <c r="T161" s="4083"/>
      <c r="U161" s="4086"/>
      <c r="V161" s="4089"/>
    </row>
    <row r="162" spans="1:22">
      <c r="A162" s="1394"/>
      <c r="B162" s="4094"/>
      <c r="C162" s="4095"/>
      <c r="D162" s="4095"/>
      <c r="E162" s="4096"/>
      <c r="F162" s="4101"/>
      <c r="G162" s="4101"/>
      <c r="H162" s="4101"/>
      <c r="I162" s="4080"/>
      <c r="J162" s="4083"/>
      <c r="K162" s="4086"/>
      <c r="L162" s="4106"/>
      <c r="M162" s="1395"/>
      <c r="N162" s="1545"/>
      <c r="O162" s="1346"/>
      <c r="P162" s="4102"/>
      <c r="Q162" s="4102"/>
      <c r="R162" s="4102"/>
      <c r="S162" s="4081"/>
      <c r="T162" s="4084"/>
      <c r="U162" s="4087"/>
      <c r="V162" s="4090"/>
    </row>
    <row r="163" spans="1:22">
      <c r="A163" s="1394"/>
      <c r="B163" s="4097"/>
      <c r="C163" s="4098"/>
      <c r="D163" s="4098"/>
      <c r="E163" s="4099"/>
      <c r="F163" s="4102"/>
      <c r="G163" s="4102"/>
      <c r="H163" s="4102"/>
      <c r="I163" s="4081"/>
      <c r="J163" s="4084"/>
      <c r="K163" s="4087"/>
      <c r="L163" s="4107"/>
      <c r="M163" s="1546"/>
      <c r="N163" s="1547"/>
      <c r="O163" s="1547"/>
      <c r="P163" s="1548" t="s">
        <v>1130</v>
      </c>
      <c r="Q163" s="1548" t="s">
        <v>1131</v>
      </c>
      <c r="R163" s="1549" t="s">
        <v>1132</v>
      </c>
      <c r="S163" s="1549" t="s">
        <v>1133</v>
      </c>
      <c r="T163" s="1548" t="s">
        <v>1372</v>
      </c>
      <c r="U163" s="1548" t="s">
        <v>1418</v>
      </c>
      <c r="V163" s="1550" t="s">
        <v>1416</v>
      </c>
    </row>
    <row r="164" spans="1:22" ht="15.75">
      <c r="A164" s="1394"/>
      <c r="B164" s="1551" t="s">
        <v>1419</v>
      </c>
      <c r="C164" s="1552"/>
      <c r="D164" s="1552"/>
      <c r="E164" s="1552"/>
      <c r="F164" s="1548" t="s">
        <v>120</v>
      </c>
      <c r="G164" s="1548" t="s">
        <v>30</v>
      </c>
      <c r="H164" s="1549" t="s">
        <v>29</v>
      </c>
      <c r="I164" s="1549" t="s">
        <v>1370</v>
      </c>
      <c r="J164" s="1548" t="s">
        <v>1372</v>
      </c>
      <c r="K164" s="1548" t="s">
        <v>1418</v>
      </c>
      <c r="L164" s="1553" t="s">
        <v>1420</v>
      </c>
      <c r="M164" s="1395"/>
      <c r="N164" s="1554"/>
      <c r="O164" s="1555" t="s">
        <v>1421</v>
      </c>
      <c r="P164" s="970">
        <v>253</v>
      </c>
      <c r="Q164" s="970">
        <v>829</v>
      </c>
      <c r="R164" s="970">
        <v>48</v>
      </c>
      <c r="S164" s="970">
        <v>13</v>
      </c>
      <c r="T164" s="970">
        <v>29</v>
      </c>
      <c r="U164" s="970">
        <v>17</v>
      </c>
      <c r="V164" s="1556">
        <f>SUM(P164:U164)</f>
        <v>1189</v>
      </c>
    </row>
    <row r="165" spans="1:22">
      <c r="A165" s="1394"/>
      <c r="B165" s="1557"/>
      <c r="C165" s="1558"/>
      <c r="D165" s="1558"/>
      <c r="E165" s="1559" t="s">
        <v>1422</v>
      </c>
      <c r="F165" s="1407">
        <v>0.04</v>
      </c>
      <c r="G165" s="1407">
        <v>0.05</v>
      </c>
      <c r="H165" s="1417">
        <v>0.08</v>
      </c>
      <c r="I165" s="1419">
        <f>(H165*L165%)+H165</f>
        <v>8.7999999999999995E-2</v>
      </c>
      <c r="J165" s="1423">
        <v>0.05</v>
      </c>
      <c r="K165" s="1407">
        <v>0.05</v>
      </c>
      <c r="L165" s="1560">
        <v>10</v>
      </c>
      <c r="M165" s="1395"/>
      <c r="N165" s="1346"/>
      <c r="O165" s="1561" t="str">
        <f>E165</f>
        <v>PAIN</v>
      </c>
      <c r="P165" s="1562">
        <f t="shared" ref="P165:U165" si="50">F165*P164</f>
        <v>10.120000000000001</v>
      </c>
      <c r="Q165" s="1562">
        <f t="shared" si="50"/>
        <v>41.45</v>
      </c>
      <c r="R165" s="1563">
        <f t="shared" si="50"/>
        <v>3.84</v>
      </c>
      <c r="S165" s="1564">
        <f t="shared" si="50"/>
        <v>1.1439999999999999</v>
      </c>
      <c r="T165" s="1564">
        <f t="shared" si="50"/>
        <v>1.4500000000000002</v>
      </c>
      <c r="U165" s="1562">
        <f t="shared" si="50"/>
        <v>0.85000000000000009</v>
      </c>
      <c r="V165" s="1565">
        <f>SUM(P165:U165)</f>
        <v>58.854000000000013</v>
      </c>
    </row>
    <row r="166" spans="1:22" ht="15" customHeight="1">
      <c r="A166" s="1394"/>
      <c r="B166" s="1566"/>
      <c r="C166" s="4069" t="s">
        <v>1423</v>
      </c>
      <c r="D166" s="4069"/>
      <c r="E166" s="4069"/>
      <c r="F166" s="4069"/>
      <c r="G166" s="4069"/>
      <c r="H166" s="4069"/>
      <c r="I166" s="4069"/>
      <c r="J166" s="4069"/>
      <c r="K166" s="4069"/>
      <c r="L166" s="4070"/>
      <c r="M166" s="1545"/>
      <c r="N166" s="1545"/>
      <c r="O166" s="1346"/>
      <c r="P166" s="4073" t="str">
        <f>C166</f>
        <v>*- CRUDITÉS sans assaisonnement</v>
      </c>
      <c r="Q166" s="4074"/>
      <c r="R166" s="4074"/>
      <c r="S166" s="4074"/>
      <c r="T166" s="4074"/>
      <c r="U166" s="4074"/>
      <c r="V166" s="4075"/>
    </row>
    <row r="167" spans="1:22" ht="15" customHeight="1">
      <c r="A167" s="1394"/>
      <c r="B167" s="1566"/>
      <c r="C167" s="4071"/>
      <c r="D167" s="4071"/>
      <c r="E167" s="4071"/>
      <c r="F167" s="4071"/>
      <c r="G167" s="4071"/>
      <c r="H167" s="4071"/>
      <c r="I167" s="4071"/>
      <c r="J167" s="4071"/>
      <c r="K167" s="4071"/>
      <c r="L167" s="4072"/>
      <c r="M167" s="1545"/>
      <c r="N167" s="1545"/>
      <c r="O167" s="1346"/>
      <c r="P167" s="4076"/>
      <c r="Q167" s="4077"/>
      <c r="R167" s="4077"/>
      <c r="S167" s="4077"/>
      <c r="T167" s="4077"/>
      <c r="U167" s="4077"/>
      <c r="V167" s="4078"/>
    </row>
    <row r="168" spans="1:22" ht="17.25">
      <c r="A168" s="1394"/>
      <c r="B168" s="1557"/>
      <c r="C168" s="1567" t="s">
        <v>1424</v>
      </c>
      <c r="D168" s="1568"/>
      <c r="E168" s="1569"/>
      <c r="F168" s="1407">
        <v>0.25</v>
      </c>
      <c r="G168" s="1407">
        <v>0.5</v>
      </c>
      <c r="H168" s="1417">
        <v>0.5</v>
      </c>
      <c r="I168" s="1419">
        <f t="shared" ref="I168:I180" si="51">(H168*L168%)+H168</f>
        <v>0.55000000000000004</v>
      </c>
      <c r="J168" s="1423">
        <v>0.5</v>
      </c>
      <c r="K168" s="1407">
        <v>0.5</v>
      </c>
      <c r="L168" s="1560">
        <v>10</v>
      </c>
      <c r="M168" s="842"/>
      <c r="N168" s="1570"/>
      <c r="O168" s="1571" t="str">
        <f t="shared" ref="O168:O180" si="52">C168</f>
        <v>Avocat (à l'unité)</v>
      </c>
      <c r="P168" s="1572">
        <f t="shared" ref="P168:U168" si="53">F168*P164</f>
        <v>63.25</v>
      </c>
      <c r="Q168" s="1572">
        <f t="shared" si="53"/>
        <v>414.5</v>
      </c>
      <c r="R168" s="1573">
        <f t="shared" si="53"/>
        <v>24</v>
      </c>
      <c r="S168" s="1574">
        <f t="shared" si="53"/>
        <v>7.15</v>
      </c>
      <c r="T168" s="1574">
        <f t="shared" si="53"/>
        <v>14.5</v>
      </c>
      <c r="U168" s="1572">
        <f t="shared" si="53"/>
        <v>8.5</v>
      </c>
      <c r="V168" s="1575">
        <f>SUM(P168:U168)</f>
        <v>531.9</v>
      </c>
    </row>
    <row r="169" spans="1:22" ht="15.75">
      <c r="A169" s="1394"/>
      <c r="B169" s="1576"/>
      <c r="C169" s="1567" t="s">
        <v>1425</v>
      </c>
      <c r="D169" s="1568"/>
      <c r="E169" s="1569"/>
      <c r="F169" s="1407">
        <v>0.05</v>
      </c>
      <c r="G169" s="1407">
        <v>7.0000000000000007E-2</v>
      </c>
      <c r="H169" s="1417">
        <v>0.1</v>
      </c>
      <c r="I169" s="1419">
        <f t="shared" si="51"/>
        <v>0.11000000000000001</v>
      </c>
      <c r="J169" s="1423">
        <v>7.0000000000000007E-2</v>
      </c>
      <c r="K169" s="1407">
        <v>7.0000000000000007E-2</v>
      </c>
      <c r="L169" s="1560">
        <v>10</v>
      </c>
      <c r="M169" s="842"/>
      <c r="N169" s="1570"/>
      <c r="O169" s="1561" t="str">
        <f t="shared" si="52"/>
        <v>Carottes, céleri et autres racines râpées</v>
      </c>
      <c r="P169" s="1562">
        <f t="shared" ref="P169:U169" si="54">F169*P164</f>
        <v>12.65</v>
      </c>
      <c r="Q169" s="1562">
        <f t="shared" si="54"/>
        <v>58.030000000000008</v>
      </c>
      <c r="R169" s="1563">
        <f t="shared" si="54"/>
        <v>4.8000000000000007</v>
      </c>
      <c r="S169" s="1564">
        <f t="shared" si="54"/>
        <v>1.4300000000000002</v>
      </c>
      <c r="T169" s="1564">
        <f t="shared" si="54"/>
        <v>2.0300000000000002</v>
      </c>
      <c r="U169" s="1562">
        <f t="shared" si="54"/>
        <v>1.1900000000000002</v>
      </c>
      <c r="V169" s="1575">
        <f t="shared" ref="V169:V180" si="55">SUM(P169:U169)</f>
        <v>80.13000000000001</v>
      </c>
    </row>
    <row r="170" spans="1:22" ht="15.75" customHeight="1">
      <c r="A170" s="1394"/>
      <c r="B170" s="1557"/>
      <c r="C170" s="1567" t="s">
        <v>1426</v>
      </c>
      <c r="D170" s="1568"/>
      <c r="E170" s="1569"/>
      <c r="F170" s="1407">
        <v>0.04</v>
      </c>
      <c r="G170" s="1407">
        <v>0.06</v>
      </c>
      <c r="H170" s="1417">
        <v>0.1</v>
      </c>
      <c r="I170" s="1419">
        <f t="shared" si="51"/>
        <v>0.11000000000000001</v>
      </c>
      <c r="J170" s="1423">
        <v>0.08</v>
      </c>
      <c r="K170" s="1407">
        <v>0.08</v>
      </c>
      <c r="L170" s="1560">
        <v>10</v>
      </c>
      <c r="M170" s="842"/>
      <c r="N170" s="1570"/>
      <c r="O170" s="1561" t="str">
        <f t="shared" si="52"/>
        <v>Choux rouge et choux blanc émincé</v>
      </c>
      <c r="P170" s="1562">
        <f t="shared" ref="P170:U170" si="56">F170*P164</f>
        <v>10.120000000000001</v>
      </c>
      <c r="Q170" s="1562">
        <f t="shared" si="56"/>
        <v>49.739999999999995</v>
      </c>
      <c r="R170" s="1563">
        <f t="shared" si="56"/>
        <v>4.8000000000000007</v>
      </c>
      <c r="S170" s="1564">
        <f t="shared" si="56"/>
        <v>1.4300000000000002</v>
      </c>
      <c r="T170" s="1564">
        <f t="shared" si="56"/>
        <v>2.3199999999999998</v>
      </c>
      <c r="U170" s="1562">
        <f t="shared" si="56"/>
        <v>1.36</v>
      </c>
      <c r="V170" s="1575">
        <f t="shared" si="55"/>
        <v>69.77</v>
      </c>
    </row>
    <row r="171" spans="1:22" ht="15.75">
      <c r="A171" s="1394"/>
      <c r="B171" s="1557"/>
      <c r="C171" s="1567" t="s">
        <v>829</v>
      </c>
      <c r="D171" s="1568"/>
      <c r="E171" s="1569"/>
      <c r="F171" s="1407">
        <v>0.06</v>
      </c>
      <c r="G171" s="1407">
        <v>0.08</v>
      </c>
      <c r="H171" s="1417">
        <v>0.1</v>
      </c>
      <c r="I171" s="1419">
        <f t="shared" si="51"/>
        <v>0.11000000000000001</v>
      </c>
      <c r="J171" s="1423">
        <v>0.09</v>
      </c>
      <c r="K171" s="1407">
        <v>0.09</v>
      </c>
      <c r="L171" s="1560">
        <v>10</v>
      </c>
      <c r="M171" s="842"/>
      <c r="N171" s="1570"/>
      <c r="O171" s="1561" t="str">
        <f t="shared" si="52"/>
        <v>Concombre</v>
      </c>
      <c r="P171" s="1562">
        <f t="shared" ref="P171:U171" si="57">F171*P164</f>
        <v>15.18</v>
      </c>
      <c r="Q171" s="1562">
        <f t="shared" si="57"/>
        <v>66.320000000000007</v>
      </c>
      <c r="R171" s="1563">
        <f t="shared" si="57"/>
        <v>4.8000000000000007</v>
      </c>
      <c r="S171" s="1564">
        <f t="shared" si="57"/>
        <v>1.4300000000000002</v>
      </c>
      <c r="T171" s="1564">
        <f t="shared" si="57"/>
        <v>2.61</v>
      </c>
      <c r="U171" s="1562">
        <f t="shared" si="57"/>
        <v>1.53</v>
      </c>
      <c r="V171" s="1575">
        <f t="shared" si="55"/>
        <v>91.87</v>
      </c>
    </row>
    <row r="172" spans="1:22" ht="15.75">
      <c r="A172" s="1394"/>
      <c r="B172" s="1557"/>
      <c r="C172" s="1567" t="s">
        <v>1427</v>
      </c>
      <c r="D172" s="1568"/>
      <c r="E172" s="1569"/>
      <c r="F172" s="1407">
        <v>0.02</v>
      </c>
      <c r="G172" s="1407">
        <v>0.03</v>
      </c>
      <c r="H172" s="1417">
        <v>0.1</v>
      </c>
      <c r="I172" s="1419">
        <f t="shared" si="51"/>
        <v>0.11000000000000001</v>
      </c>
      <c r="J172" s="1423">
        <v>0.08</v>
      </c>
      <c r="K172" s="1407">
        <v>0.08</v>
      </c>
      <c r="L172" s="1560">
        <v>10</v>
      </c>
      <c r="M172" s="842"/>
      <c r="N172" s="1570"/>
      <c r="O172" s="1561" t="str">
        <f t="shared" si="52"/>
        <v>Endive</v>
      </c>
      <c r="P172" s="1562">
        <f t="shared" ref="P172:U172" si="58">F172*P164</f>
        <v>5.0600000000000005</v>
      </c>
      <c r="Q172" s="1562">
        <f t="shared" si="58"/>
        <v>24.869999999999997</v>
      </c>
      <c r="R172" s="1563">
        <f t="shared" si="58"/>
        <v>4.8000000000000007</v>
      </c>
      <c r="S172" s="1564">
        <f t="shared" si="58"/>
        <v>1.4300000000000002</v>
      </c>
      <c r="T172" s="1564">
        <f t="shared" si="58"/>
        <v>2.3199999999999998</v>
      </c>
      <c r="U172" s="1562">
        <f t="shared" si="58"/>
        <v>1.36</v>
      </c>
      <c r="V172" s="1575">
        <f t="shared" si="55"/>
        <v>39.840000000000003</v>
      </c>
    </row>
    <row r="173" spans="1:22" ht="15.75">
      <c r="A173" s="1394"/>
      <c r="B173" s="1557"/>
      <c r="C173" s="1567" t="s">
        <v>1428</v>
      </c>
      <c r="D173" s="1568"/>
      <c r="E173" s="1569"/>
      <c r="F173" s="1407">
        <v>0.12</v>
      </c>
      <c r="G173" s="1407">
        <v>0.15</v>
      </c>
      <c r="H173" s="1417">
        <v>0.18</v>
      </c>
      <c r="I173" s="1419">
        <f t="shared" si="51"/>
        <v>0.19799999999999998</v>
      </c>
      <c r="J173" s="1423">
        <v>0.15</v>
      </c>
      <c r="K173" s="1407">
        <v>0.15</v>
      </c>
      <c r="L173" s="1560">
        <v>10</v>
      </c>
      <c r="M173" s="842"/>
      <c r="N173" s="1570"/>
      <c r="O173" s="1561" t="str">
        <f t="shared" si="52"/>
        <v>Melon, Pastèque</v>
      </c>
      <c r="P173" s="1562">
        <f t="shared" ref="P173:U173" si="59">F173*P164</f>
        <v>30.36</v>
      </c>
      <c r="Q173" s="1562">
        <f t="shared" si="59"/>
        <v>124.35</v>
      </c>
      <c r="R173" s="1563">
        <f t="shared" si="59"/>
        <v>8.64</v>
      </c>
      <c r="S173" s="1564">
        <f t="shared" si="59"/>
        <v>2.5739999999999998</v>
      </c>
      <c r="T173" s="1564">
        <f t="shared" si="59"/>
        <v>4.3499999999999996</v>
      </c>
      <c r="U173" s="1562">
        <f t="shared" si="59"/>
        <v>2.5499999999999998</v>
      </c>
      <c r="V173" s="1575">
        <f t="shared" si="55"/>
        <v>172.82399999999998</v>
      </c>
    </row>
    <row r="174" spans="1:22" ht="17.25">
      <c r="A174" s="1394"/>
      <c r="B174" s="1557"/>
      <c r="C174" s="1567" t="s">
        <v>1429</v>
      </c>
      <c r="D174" s="1568"/>
      <c r="E174" s="1569"/>
      <c r="F174" s="1407">
        <v>0.5</v>
      </c>
      <c r="G174" s="1407">
        <v>0.5</v>
      </c>
      <c r="H174" s="1417">
        <v>0.5</v>
      </c>
      <c r="I174" s="1419">
        <f t="shared" si="51"/>
        <v>0.55000000000000004</v>
      </c>
      <c r="J174" s="1423">
        <v>0.5</v>
      </c>
      <c r="K174" s="1407">
        <v>0.5</v>
      </c>
      <c r="L174" s="1560">
        <v>10</v>
      </c>
      <c r="M174" s="842"/>
      <c r="N174" s="1570"/>
      <c r="O174" s="1571" t="str">
        <f t="shared" si="52"/>
        <v>Pamplemousse (à l'unité)</v>
      </c>
      <c r="P174" s="1572">
        <f t="shared" ref="P174:U174" si="60">F174*P164</f>
        <v>126.5</v>
      </c>
      <c r="Q174" s="1572">
        <f t="shared" si="60"/>
        <v>414.5</v>
      </c>
      <c r="R174" s="1573">
        <f t="shared" si="60"/>
        <v>24</v>
      </c>
      <c r="S174" s="1574">
        <f t="shared" si="60"/>
        <v>7.15</v>
      </c>
      <c r="T174" s="1574">
        <f t="shared" si="60"/>
        <v>14.5</v>
      </c>
      <c r="U174" s="1572">
        <f t="shared" si="60"/>
        <v>8.5</v>
      </c>
      <c r="V174" s="1575">
        <f t="shared" si="55"/>
        <v>595.15</v>
      </c>
    </row>
    <row r="175" spans="1:22" ht="15.75">
      <c r="A175" s="1394"/>
      <c r="B175" s="1557"/>
      <c r="C175" s="1567" t="s">
        <v>1430</v>
      </c>
      <c r="D175" s="1568"/>
      <c r="E175" s="1569"/>
      <c r="F175" s="1407">
        <v>0.03</v>
      </c>
      <c r="G175" s="1407">
        <v>0.05</v>
      </c>
      <c r="H175" s="1417">
        <v>0.09</v>
      </c>
      <c r="I175" s="1419">
        <f t="shared" si="51"/>
        <v>9.8999999999999991E-2</v>
      </c>
      <c r="J175" s="1423">
        <v>0.06</v>
      </c>
      <c r="K175" s="1407">
        <v>0.06</v>
      </c>
      <c r="L175" s="1560">
        <v>10</v>
      </c>
      <c r="M175" s="842"/>
      <c r="N175" s="1570"/>
      <c r="O175" s="1561" t="str">
        <f t="shared" si="52"/>
        <v>Radis</v>
      </c>
      <c r="P175" s="1562">
        <f t="shared" ref="P175:U175" si="61">F175*P164</f>
        <v>7.59</v>
      </c>
      <c r="Q175" s="1562">
        <f t="shared" si="61"/>
        <v>41.45</v>
      </c>
      <c r="R175" s="1563">
        <f t="shared" si="61"/>
        <v>4.32</v>
      </c>
      <c r="S175" s="1564">
        <f t="shared" si="61"/>
        <v>1.2869999999999999</v>
      </c>
      <c r="T175" s="1564">
        <f t="shared" si="61"/>
        <v>1.74</v>
      </c>
      <c r="U175" s="1562">
        <f t="shared" si="61"/>
        <v>1.02</v>
      </c>
      <c r="V175" s="1575">
        <f t="shared" si="55"/>
        <v>57.407000000000011</v>
      </c>
    </row>
    <row r="176" spans="1:22" ht="15.75">
      <c r="A176" s="1394"/>
      <c r="B176" s="1557"/>
      <c r="C176" s="1567" t="s">
        <v>1431</v>
      </c>
      <c r="D176" s="1568"/>
      <c r="E176" s="1569"/>
      <c r="F176" s="1407">
        <v>2.5000000000000001E-2</v>
      </c>
      <c r="G176" s="1407">
        <v>0.03</v>
      </c>
      <c r="H176" s="1417">
        <v>0.05</v>
      </c>
      <c r="I176" s="1419">
        <f t="shared" si="51"/>
        <v>5.5000000000000007E-2</v>
      </c>
      <c r="J176" s="1423">
        <v>0.03</v>
      </c>
      <c r="K176" s="1407">
        <v>0.03</v>
      </c>
      <c r="L176" s="1560">
        <v>10</v>
      </c>
      <c r="M176" s="842"/>
      <c r="N176" s="1570"/>
      <c r="O176" s="1561" t="str">
        <f t="shared" si="52"/>
        <v>Salade verte</v>
      </c>
      <c r="P176" s="1562">
        <f t="shared" ref="P176:U176" si="62">F176*P164</f>
        <v>6.3250000000000002</v>
      </c>
      <c r="Q176" s="1562">
        <f t="shared" si="62"/>
        <v>24.869999999999997</v>
      </c>
      <c r="R176" s="1563">
        <f t="shared" si="62"/>
        <v>2.4000000000000004</v>
      </c>
      <c r="S176" s="1564">
        <f t="shared" si="62"/>
        <v>0.71500000000000008</v>
      </c>
      <c r="T176" s="1564">
        <f t="shared" si="62"/>
        <v>0.87</v>
      </c>
      <c r="U176" s="1562">
        <f t="shared" si="62"/>
        <v>0.51</v>
      </c>
      <c r="V176" s="1575">
        <f t="shared" si="55"/>
        <v>35.69</v>
      </c>
    </row>
    <row r="177" spans="1:22" ht="15.75">
      <c r="A177" s="1394"/>
      <c r="B177" s="1557"/>
      <c r="C177" s="1567" t="s">
        <v>1432</v>
      </c>
      <c r="D177" s="1568"/>
      <c r="E177" s="1569"/>
      <c r="F177" s="1407">
        <v>0.06</v>
      </c>
      <c r="G177" s="1407">
        <v>0.08</v>
      </c>
      <c r="H177" s="1417">
        <v>0.11</v>
      </c>
      <c r="I177" s="1419">
        <f t="shared" si="51"/>
        <v>0.121</v>
      </c>
      <c r="J177" s="1423">
        <v>0.08</v>
      </c>
      <c r="K177" s="1407">
        <v>0.08</v>
      </c>
      <c r="L177" s="1560">
        <v>10</v>
      </c>
      <c r="M177" s="842"/>
      <c r="N177" s="1570"/>
      <c r="O177" s="1561" t="str">
        <f t="shared" si="52"/>
        <v>Tomate</v>
      </c>
      <c r="P177" s="1562">
        <f t="shared" ref="P177:U177" si="63">F177*P164</f>
        <v>15.18</v>
      </c>
      <c r="Q177" s="1562">
        <f t="shared" si="63"/>
        <v>66.320000000000007</v>
      </c>
      <c r="R177" s="1563">
        <f t="shared" si="63"/>
        <v>5.28</v>
      </c>
      <c r="S177" s="1564">
        <f t="shared" si="63"/>
        <v>1.573</v>
      </c>
      <c r="T177" s="1564">
        <f t="shared" si="63"/>
        <v>2.3199999999999998</v>
      </c>
      <c r="U177" s="1562">
        <f t="shared" si="63"/>
        <v>1.36</v>
      </c>
      <c r="V177" s="1575">
        <f t="shared" si="55"/>
        <v>92.032999999999987</v>
      </c>
    </row>
    <row r="178" spans="1:22" ht="15.75">
      <c r="A178" s="1394"/>
      <c r="B178" s="1557"/>
      <c r="C178" s="1567" t="s">
        <v>1433</v>
      </c>
      <c r="D178" s="1568"/>
      <c r="E178" s="1569"/>
      <c r="F178" s="1407">
        <v>0.04</v>
      </c>
      <c r="G178" s="1407">
        <v>0.06</v>
      </c>
      <c r="H178" s="1417">
        <v>0.09</v>
      </c>
      <c r="I178" s="1419">
        <f t="shared" si="51"/>
        <v>9.8999999999999991E-2</v>
      </c>
      <c r="J178" s="1423">
        <v>0.08</v>
      </c>
      <c r="K178" s="1407">
        <v>0.08</v>
      </c>
      <c r="L178" s="1560">
        <v>10</v>
      </c>
      <c r="M178" s="842"/>
      <c r="N178" s="1570"/>
      <c r="O178" s="1561" t="str">
        <f t="shared" si="52"/>
        <v>Salade composée à base de crudités</v>
      </c>
      <c r="P178" s="1562">
        <f t="shared" ref="P178:U178" si="64">F178*P164</f>
        <v>10.120000000000001</v>
      </c>
      <c r="Q178" s="1562">
        <f t="shared" si="64"/>
        <v>49.739999999999995</v>
      </c>
      <c r="R178" s="1563">
        <f t="shared" si="64"/>
        <v>4.32</v>
      </c>
      <c r="S178" s="1564">
        <f t="shared" si="64"/>
        <v>1.2869999999999999</v>
      </c>
      <c r="T178" s="1564">
        <f t="shared" si="64"/>
        <v>2.3199999999999998</v>
      </c>
      <c r="U178" s="1562">
        <f t="shared" si="64"/>
        <v>1.36</v>
      </c>
      <c r="V178" s="1575">
        <f t="shared" si="55"/>
        <v>69.147000000000006</v>
      </c>
    </row>
    <row r="179" spans="1:22" ht="15.75">
      <c r="A179" s="1394"/>
      <c r="B179" s="1557"/>
      <c r="C179" s="1567" t="s">
        <v>1434</v>
      </c>
      <c r="D179" s="1568"/>
      <c r="E179" s="1569"/>
      <c r="F179" s="1407">
        <v>0.04</v>
      </c>
      <c r="G179" s="1407">
        <v>0.06</v>
      </c>
      <c r="H179" s="1417">
        <v>0.09</v>
      </c>
      <c r="I179" s="1419">
        <f t="shared" si="51"/>
        <v>9.8999999999999991E-2</v>
      </c>
      <c r="J179" s="1423">
        <v>0.08</v>
      </c>
      <c r="K179" s="1407">
        <v>0.08</v>
      </c>
      <c r="L179" s="1560">
        <v>10</v>
      </c>
      <c r="M179" s="842"/>
      <c r="N179" s="1570"/>
      <c r="O179" s="1561" t="str">
        <f t="shared" si="52"/>
        <v>Champignons crus</v>
      </c>
      <c r="P179" s="1562">
        <f t="shared" ref="P179:U179" si="65">F179*P164</f>
        <v>10.120000000000001</v>
      </c>
      <c r="Q179" s="1562">
        <f t="shared" si="65"/>
        <v>49.739999999999995</v>
      </c>
      <c r="R179" s="1563">
        <f t="shared" si="65"/>
        <v>4.32</v>
      </c>
      <c r="S179" s="1564">
        <f t="shared" si="65"/>
        <v>1.2869999999999999</v>
      </c>
      <c r="T179" s="1564">
        <f t="shared" si="65"/>
        <v>2.3199999999999998</v>
      </c>
      <c r="U179" s="1562">
        <f t="shared" si="65"/>
        <v>1.36</v>
      </c>
      <c r="V179" s="1575">
        <f t="shared" si="55"/>
        <v>69.147000000000006</v>
      </c>
    </row>
    <row r="180" spans="1:22" ht="15.75">
      <c r="A180" s="1394"/>
      <c r="B180" s="1557"/>
      <c r="C180" s="1577" t="s">
        <v>1435</v>
      </c>
      <c r="D180" s="1578"/>
      <c r="E180" s="1579"/>
      <c r="F180" s="1407">
        <v>0.04</v>
      </c>
      <c r="G180" s="1407">
        <v>0.06</v>
      </c>
      <c r="H180" s="1417">
        <v>0.09</v>
      </c>
      <c r="I180" s="1419">
        <f t="shared" si="51"/>
        <v>9.8999999999999991E-2</v>
      </c>
      <c r="J180" s="1423">
        <v>0.08</v>
      </c>
      <c r="K180" s="1407">
        <v>0.08</v>
      </c>
      <c r="L180" s="1560">
        <v>10</v>
      </c>
      <c r="M180" s="842"/>
      <c r="N180" s="1570"/>
      <c r="O180" s="1561" t="str">
        <f t="shared" si="52"/>
        <v>Fenouil</v>
      </c>
      <c r="P180" s="1562">
        <f t="shared" ref="P180:U180" si="66">F180*P164</f>
        <v>10.120000000000001</v>
      </c>
      <c r="Q180" s="1562">
        <f t="shared" si="66"/>
        <v>49.739999999999995</v>
      </c>
      <c r="R180" s="1563">
        <f t="shared" si="66"/>
        <v>4.32</v>
      </c>
      <c r="S180" s="1564">
        <f t="shared" si="66"/>
        <v>1.2869999999999999</v>
      </c>
      <c r="T180" s="1564">
        <f t="shared" si="66"/>
        <v>2.3199999999999998</v>
      </c>
      <c r="U180" s="1562">
        <f t="shared" si="66"/>
        <v>1.36</v>
      </c>
      <c r="V180" s="1575">
        <f t="shared" si="55"/>
        <v>69.147000000000006</v>
      </c>
    </row>
    <row r="181" spans="1:22" ht="15" customHeight="1">
      <c r="A181" s="1394"/>
      <c r="B181" s="1566"/>
      <c r="C181" s="4069" t="s">
        <v>1436</v>
      </c>
      <c r="D181" s="4069"/>
      <c r="E181" s="4069"/>
      <c r="F181" s="4069"/>
      <c r="G181" s="4069"/>
      <c r="H181" s="4069"/>
      <c r="I181" s="4069"/>
      <c r="J181" s="4069"/>
      <c r="K181" s="4069"/>
      <c r="L181" s="4070"/>
      <c r="M181" s="1545"/>
      <c r="N181" s="1545"/>
      <c r="O181" s="1346"/>
      <c r="P181" s="4073" t="str">
        <f>C181</f>
        <v>*- CUIDITES sans assaisonnement</v>
      </c>
      <c r="Q181" s="4074"/>
      <c r="R181" s="4074"/>
      <c r="S181" s="4074"/>
      <c r="T181" s="4074"/>
      <c r="U181" s="4074"/>
      <c r="V181" s="4075"/>
    </row>
    <row r="182" spans="1:22" ht="15" customHeight="1">
      <c r="A182" s="1394"/>
      <c r="B182" s="1566"/>
      <c r="C182" s="4071"/>
      <c r="D182" s="4071"/>
      <c r="E182" s="4071"/>
      <c r="F182" s="4071"/>
      <c r="G182" s="4071"/>
      <c r="H182" s="4071"/>
      <c r="I182" s="4071"/>
      <c r="J182" s="4071"/>
      <c r="K182" s="4071"/>
      <c r="L182" s="4072"/>
      <c r="M182" s="1545"/>
      <c r="N182" s="1545"/>
      <c r="O182" s="1346"/>
      <c r="P182" s="4076"/>
      <c r="Q182" s="4077"/>
      <c r="R182" s="4077"/>
      <c r="S182" s="4077"/>
      <c r="T182" s="4077"/>
      <c r="U182" s="4077"/>
      <c r="V182" s="4078"/>
    </row>
    <row r="183" spans="1:22" ht="15.75">
      <c r="A183" s="1394"/>
      <c r="B183" s="1557"/>
      <c r="C183" s="1580" t="s">
        <v>1437</v>
      </c>
      <c r="D183" s="1581"/>
      <c r="E183" s="1569"/>
      <c r="F183" s="1407">
        <v>0.125</v>
      </c>
      <c r="G183" s="1407">
        <v>0.16600000000000001</v>
      </c>
      <c r="H183" s="1417">
        <v>0.25</v>
      </c>
      <c r="I183" s="1419">
        <f t="shared" ref="I183:I200" si="67">(H183*L183%)+H183</f>
        <v>0.27500000000000002</v>
      </c>
      <c r="J183" s="1423">
        <v>0.25</v>
      </c>
      <c r="K183" s="1407">
        <v>0.25</v>
      </c>
      <c r="L183" s="1560">
        <v>10</v>
      </c>
      <c r="M183" s="1395"/>
      <c r="N183" s="1395"/>
      <c r="O183" s="1561" t="str">
        <f t="shared" ref="O183:O197" si="68">C183</f>
        <v>Potage à base de légumes (en litres/Kg)</v>
      </c>
      <c r="P183" s="1562">
        <f t="shared" ref="P183:U183" si="69">F183*P164</f>
        <v>31.625</v>
      </c>
      <c r="Q183" s="1562">
        <f t="shared" si="69"/>
        <v>137.614</v>
      </c>
      <c r="R183" s="1563">
        <f t="shared" si="69"/>
        <v>12</v>
      </c>
      <c r="S183" s="1564">
        <f t="shared" si="69"/>
        <v>3.5750000000000002</v>
      </c>
      <c r="T183" s="1564">
        <f t="shared" si="69"/>
        <v>7.25</v>
      </c>
      <c r="U183" s="1562">
        <f t="shared" si="69"/>
        <v>4.25</v>
      </c>
      <c r="V183" s="1575">
        <f t="shared" ref="V183:V197" si="70">SUM(P183:U183)</f>
        <v>196.31399999999999</v>
      </c>
    </row>
    <row r="184" spans="1:22" ht="17.25">
      <c r="A184" s="1394"/>
      <c r="B184" s="1557"/>
      <c r="C184" s="1580" t="s">
        <v>1438</v>
      </c>
      <c r="D184" s="1581"/>
      <c r="E184" s="1569"/>
      <c r="F184" s="1407">
        <v>0.5</v>
      </c>
      <c r="G184" s="1407">
        <v>0.5</v>
      </c>
      <c r="H184" s="1417">
        <v>1</v>
      </c>
      <c r="I184" s="1419">
        <f t="shared" si="67"/>
        <v>1.1000000000000001</v>
      </c>
      <c r="J184" s="1423">
        <v>1</v>
      </c>
      <c r="K184" s="1407">
        <v>1</v>
      </c>
      <c r="L184" s="1560">
        <v>10</v>
      </c>
      <c r="M184" s="1395"/>
      <c r="N184" s="1395"/>
      <c r="O184" s="1571" t="str">
        <f t="shared" si="68"/>
        <v>Artichaut entier (à l'unité)</v>
      </c>
      <c r="P184" s="1572">
        <f t="shared" ref="P184:U184" si="71">F184*P164</f>
        <v>126.5</v>
      </c>
      <c r="Q184" s="1572">
        <f t="shared" si="71"/>
        <v>414.5</v>
      </c>
      <c r="R184" s="1573">
        <f t="shared" si="71"/>
        <v>48</v>
      </c>
      <c r="S184" s="1574">
        <f t="shared" si="71"/>
        <v>14.3</v>
      </c>
      <c r="T184" s="1574">
        <f t="shared" si="71"/>
        <v>29</v>
      </c>
      <c r="U184" s="1572">
        <f t="shared" si="71"/>
        <v>17</v>
      </c>
      <c r="V184" s="1575">
        <f t="shared" si="70"/>
        <v>649.29999999999995</v>
      </c>
    </row>
    <row r="185" spans="1:22" ht="16.5">
      <c r="A185" s="1394"/>
      <c r="B185" s="1557"/>
      <c r="C185" s="1580" t="s">
        <v>1439</v>
      </c>
      <c r="D185" s="1581"/>
      <c r="E185" s="1569"/>
      <c r="F185" s="1407">
        <v>0.05</v>
      </c>
      <c r="G185" s="1407">
        <v>7.0000000000000007E-2</v>
      </c>
      <c r="H185" s="1417">
        <v>0.09</v>
      </c>
      <c r="I185" s="1419">
        <f t="shared" si="67"/>
        <v>9.8999999999999991E-2</v>
      </c>
      <c r="J185" s="1423">
        <v>0.08</v>
      </c>
      <c r="K185" s="1407">
        <v>0.08</v>
      </c>
      <c r="L185" s="1560">
        <v>10</v>
      </c>
      <c r="M185" s="1395"/>
      <c r="N185" s="1395"/>
      <c r="O185" s="1561" t="str">
        <f t="shared" si="68"/>
        <v>Fond d'artichaut</v>
      </c>
      <c r="P185" s="1562">
        <f t="shared" ref="P185:U185" si="72">F185*P164</f>
        <v>12.65</v>
      </c>
      <c r="Q185" s="1562">
        <f t="shared" si="72"/>
        <v>58.030000000000008</v>
      </c>
      <c r="R185" s="1563">
        <f t="shared" si="72"/>
        <v>4.32</v>
      </c>
      <c r="S185" s="1564">
        <f t="shared" si="72"/>
        <v>1.2869999999999999</v>
      </c>
      <c r="T185" s="1564">
        <f t="shared" si="72"/>
        <v>2.3199999999999998</v>
      </c>
      <c r="U185" s="1562">
        <f t="shared" si="72"/>
        <v>1.36</v>
      </c>
      <c r="V185" s="1575">
        <f t="shared" si="70"/>
        <v>79.966999999999999</v>
      </c>
    </row>
    <row r="186" spans="1:22" ht="15.75">
      <c r="A186" s="1394"/>
      <c r="B186" s="1557"/>
      <c r="C186" s="1580" t="s">
        <v>1440</v>
      </c>
      <c r="D186" s="1581"/>
      <c r="E186" s="1569"/>
      <c r="F186" s="1407">
        <v>0.05</v>
      </c>
      <c r="G186" s="1407">
        <v>7.0000000000000007E-2</v>
      </c>
      <c r="H186" s="1417">
        <v>0.09</v>
      </c>
      <c r="I186" s="1419">
        <f t="shared" si="67"/>
        <v>9.8999999999999991E-2</v>
      </c>
      <c r="J186" s="1423">
        <v>0.08</v>
      </c>
      <c r="K186" s="1407">
        <v>0.08</v>
      </c>
      <c r="L186" s="1560">
        <v>10</v>
      </c>
      <c r="M186" s="1395"/>
      <c r="N186" s="1395"/>
      <c r="O186" s="1561" t="str">
        <f t="shared" si="68"/>
        <v>Asperges</v>
      </c>
      <c r="P186" s="1562">
        <f t="shared" ref="P186:U186" si="73">F186*P164</f>
        <v>12.65</v>
      </c>
      <c r="Q186" s="1562">
        <f t="shared" si="73"/>
        <v>58.030000000000008</v>
      </c>
      <c r="R186" s="1563">
        <f t="shared" si="73"/>
        <v>4.32</v>
      </c>
      <c r="S186" s="1564">
        <f t="shared" si="73"/>
        <v>1.2869999999999999</v>
      </c>
      <c r="T186" s="1564">
        <f t="shared" si="73"/>
        <v>2.3199999999999998</v>
      </c>
      <c r="U186" s="1562">
        <f t="shared" si="73"/>
        <v>1.36</v>
      </c>
      <c r="V186" s="1575">
        <f t="shared" si="70"/>
        <v>79.966999999999999</v>
      </c>
    </row>
    <row r="187" spans="1:22" ht="15.75">
      <c r="A187" s="1394"/>
      <c r="B187" s="1557"/>
      <c r="C187" s="1580" t="s">
        <v>1441</v>
      </c>
      <c r="D187" s="1581"/>
      <c r="E187" s="1569"/>
      <c r="F187" s="1407">
        <v>0.05</v>
      </c>
      <c r="G187" s="1407">
        <v>7.0000000000000007E-2</v>
      </c>
      <c r="H187" s="1417">
        <v>0.1</v>
      </c>
      <c r="I187" s="1419">
        <f t="shared" si="67"/>
        <v>0.11000000000000001</v>
      </c>
      <c r="J187" s="1423">
        <v>0.08</v>
      </c>
      <c r="K187" s="1407">
        <v>0.08</v>
      </c>
      <c r="L187" s="1560">
        <v>10</v>
      </c>
      <c r="M187" s="1395"/>
      <c r="N187" s="1395"/>
      <c r="O187" s="1561" t="str">
        <f t="shared" si="68"/>
        <v>Betteraves</v>
      </c>
      <c r="P187" s="1562">
        <f t="shared" ref="P187:U187" si="74">F187*P164</f>
        <v>12.65</v>
      </c>
      <c r="Q187" s="1562">
        <f t="shared" si="74"/>
        <v>58.030000000000008</v>
      </c>
      <c r="R187" s="1563">
        <f t="shared" si="74"/>
        <v>4.8000000000000007</v>
      </c>
      <c r="S187" s="1564">
        <f t="shared" si="74"/>
        <v>1.4300000000000002</v>
      </c>
      <c r="T187" s="1564">
        <f t="shared" si="74"/>
        <v>2.3199999999999998</v>
      </c>
      <c r="U187" s="1562">
        <f t="shared" si="74"/>
        <v>1.36</v>
      </c>
      <c r="V187" s="1575">
        <f t="shared" si="70"/>
        <v>80.59</v>
      </c>
    </row>
    <row r="188" spans="1:22" ht="15.75">
      <c r="A188" s="1394"/>
      <c r="B188" s="1557"/>
      <c r="C188" s="1580" t="s">
        <v>1442</v>
      </c>
      <c r="D188" s="1581"/>
      <c r="E188" s="1569"/>
      <c r="F188" s="1407">
        <v>0.05</v>
      </c>
      <c r="G188" s="1407">
        <v>7.0000000000000007E-2</v>
      </c>
      <c r="H188" s="1417">
        <v>0.1</v>
      </c>
      <c r="I188" s="1419">
        <f t="shared" si="67"/>
        <v>0.11000000000000001</v>
      </c>
      <c r="J188" s="1423">
        <v>0.08</v>
      </c>
      <c r="K188" s="1407">
        <v>0.08</v>
      </c>
      <c r="L188" s="1560">
        <v>10</v>
      </c>
      <c r="M188" s="1395"/>
      <c r="N188" s="1395"/>
      <c r="O188" s="1561" t="str">
        <f t="shared" si="68"/>
        <v>Céleri</v>
      </c>
      <c r="P188" s="1562">
        <f t="shared" ref="P188:U188" si="75">F188*P164</f>
        <v>12.65</v>
      </c>
      <c r="Q188" s="1562">
        <f t="shared" si="75"/>
        <v>58.030000000000008</v>
      </c>
      <c r="R188" s="1563">
        <f t="shared" si="75"/>
        <v>4.8000000000000007</v>
      </c>
      <c r="S188" s="1564">
        <f t="shared" si="75"/>
        <v>1.4300000000000002</v>
      </c>
      <c r="T188" s="1564">
        <f t="shared" si="75"/>
        <v>2.3199999999999998</v>
      </c>
      <c r="U188" s="1562">
        <f t="shared" si="75"/>
        <v>1.36</v>
      </c>
      <c r="V188" s="1575">
        <f t="shared" si="70"/>
        <v>80.59</v>
      </c>
    </row>
    <row r="189" spans="1:22" ht="15.75">
      <c r="A189" s="1394"/>
      <c r="B189" s="1557"/>
      <c r="C189" s="1580" t="s">
        <v>1443</v>
      </c>
      <c r="D189" s="1581"/>
      <c r="E189" s="1569"/>
      <c r="F189" s="1407">
        <v>0.05</v>
      </c>
      <c r="G189" s="1407">
        <v>7.0000000000000007E-2</v>
      </c>
      <c r="H189" s="1417">
        <v>0.11</v>
      </c>
      <c r="I189" s="1419">
        <f t="shared" si="67"/>
        <v>0.121</v>
      </c>
      <c r="J189" s="1423">
        <v>0.08</v>
      </c>
      <c r="K189" s="1407">
        <v>0.08</v>
      </c>
      <c r="L189" s="1560">
        <v>10</v>
      </c>
      <c r="M189" s="1395"/>
      <c r="N189" s="1395"/>
      <c r="O189" s="1561" t="str">
        <f t="shared" si="68"/>
        <v>Champignons</v>
      </c>
      <c r="P189" s="1562">
        <f t="shared" ref="P189:U189" si="76">F189*P164</f>
        <v>12.65</v>
      </c>
      <c r="Q189" s="1562">
        <f t="shared" si="76"/>
        <v>58.030000000000008</v>
      </c>
      <c r="R189" s="1563">
        <f t="shared" si="76"/>
        <v>5.28</v>
      </c>
      <c r="S189" s="1564">
        <f t="shared" si="76"/>
        <v>1.573</v>
      </c>
      <c r="T189" s="1564">
        <f t="shared" si="76"/>
        <v>2.3199999999999998</v>
      </c>
      <c r="U189" s="1562">
        <f t="shared" si="76"/>
        <v>1.36</v>
      </c>
      <c r="V189" s="1575">
        <f t="shared" si="70"/>
        <v>81.212999999999994</v>
      </c>
    </row>
    <row r="190" spans="1:22" ht="15.75">
      <c r="A190" s="1394"/>
      <c r="B190" s="1557"/>
      <c r="C190" s="1580" t="s">
        <v>1444</v>
      </c>
      <c r="D190" s="1581"/>
      <c r="E190" s="1569"/>
      <c r="F190" s="1407">
        <v>0.05</v>
      </c>
      <c r="G190" s="1407">
        <v>7.0000000000000007E-2</v>
      </c>
      <c r="H190" s="1417">
        <v>0.1</v>
      </c>
      <c r="I190" s="1419">
        <f t="shared" si="67"/>
        <v>0.11000000000000001</v>
      </c>
      <c r="J190" s="1423">
        <v>0.08</v>
      </c>
      <c r="K190" s="1407">
        <v>0.08</v>
      </c>
      <c r="L190" s="1560">
        <v>10</v>
      </c>
      <c r="M190" s="1395"/>
      <c r="N190" s="1395"/>
      <c r="O190" s="1561" t="str">
        <f t="shared" si="68"/>
        <v>Choux fleurs</v>
      </c>
      <c r="P190" s="1562">
        <f t="shared" ref="P190:U190" si="77">F190*P164</f>
        <v>12.65</v>
      </c>
      <c r="Q190" s="1562">
        <f t="shared" si="77"/>
        <v>58.030000000000008</v>
      </c>
      <c r="R190" s="1563">
        <f t="shared" si="77"/>
        <v>4.8000000000000007</v>
      </c>
      <c r="S190" s="1564">
        <f t="shared" si="77"/>
        <v>1.4300000000000002</v>
      </c>
      <c r="T190" s="1564">
        <f t="shared" si="77"/>
        <v>2.3199999999999998</v>
      </c>
      <c r="U190" s="1562">
        <f t="shared" si="77"/>
        <v>1.36</v>
      </c>
      <c r="V190" s="1575">
        <f t="shared" si="70"/>
        <v>80.59</v>
      </c>
    </row>
    <row r="191" spans="1:22" ht="15.75">
      <c r="A191" s="1394"/>
      <c r="B191" s="1557"/>
      <c r="C191" s="1580" t="s">
        <v>1445</v>
      </c>
      <c r="D191" s="1581"/>
      <c r="E191" s="1569"/>
      <c r="F191" s="1407">
        <v>0.04</v>
      </c>
      <c r="G191" s="1407">
        <v>0.06</v>
      </c>
      <c r="H191" s="1417">
        <v>0.09</v>
      </c>
      <c r="I191" s="1419">
        <f t="shared" si="67"/>
        <v>9.8999999999999991E-2</v>
      </c>
      <c r="J191" s="1423">
        <v>7.0000000000000007E-2</v>
      </c>
      <c r="K191" s="1407">
        <v>7.0000000000000007E-2</v>
      </c>
      <c r="L191" s="1560">
        <v>10</v>
      </c>
      <c r="M191" s="1395"/>
      <c r="N191" s="1395"/>
      <c r="O191" s="1561" t="str">
        <f t="shared" si="68"/>
        <v>Cœurs de palmier</v>
      </c>
      <c r="P191" s="1562">
        <f t="shared" ref="P191:U191" si="78">F191*P164</f>
        <v>10.120000000000001</v>
      </c>
      <c r="Q191" s="1562">
        <f t="shared" si="78"/>
        <v>49.739999999999995</v>
      </c>
      <c r="R191" s="1563">
        <f t="shared" si="78"/>
        <v>4.32</v>
      </c>
      <c r="S191" s="1564">
        <f t="shared" si="78"/>
        <v>1.2869999999999999</v>
      </c>
      <c r="T191" s="1564">
        <f t="shared" si="78"/>
        <v>2.0300000000000002</v>
      </c>
      <c r="U191" s="1562">
        <f t="shared" si="78"/>
        <v>1.1900000000000002</v>
      </c>
      <c r="V191" s="1575">
        <f t="shared" si="70"/>
        <v>68.687000000000012</v>
      </c>
    </row>
    <row r="192" spans="1:22" ht="15.75">
      <c r="A192" s="1394"/>
      <c r="B192" s="1557"/>
      <c r="C192" s="1580" t="s">
        <v>1435</v>
      </c>
      <c r="D192" s="1581"/>
      <c r="E192" s="1569"/>
      <c r="F192" s="1407">
        <v>0.04</v>
      </c>
      <c r="G192" s="1407">
        <v>0.06</v>
      </c>
      <c r="H192" s="1417">
        <v>0.09</v>
      </c>
      <c r="I192" s="1419">
        <f t="shared" si="67"/>
        <v>9.8999999999999991E-2</v>
      </c>
      <c r="J192" s="1423">
        <v>7.0000000000000007E-2</v>
      </c>
      <c r="K192" s="1407">
        <v>7.0000000000000007E-2</v>
      </c>
      <c r="L192" s="1560">
        <v>10</v>
      </c>
      <c r="M192" s="1395"/>
      <c r="N192" s="1395"/>
      <c r="O192" s="1561" t="str">
        <f t="shared" si="68"/>
        <v>Fenouil</v>
      </c>
      <c r="P192" s="1562">
        <f t="shared" ref="P192:U192" si="79">F192*P164</f>
        <v>10.120000000000001</v>
      </c>
      <c r="Q192" s="1562">
        <f t="shared" si="79"/>
        <v>49.739999999999995</v>
      </c>
      <c r="R192" s="1563">
        <f t="shared" si="79"/>
        <v>4.32</v>
      </c>
      <c r="S192" s="1564">
        <f t="shared" si="79"/>
        <v>1.2869999999999999</v>
      </c>
      <c r="T192" s="1564">
        <f t="shared" si="79"/>
        <v>2.0300000000000002</v>
      </c>
      <c r="U192" s="1562">
        <f t="shared" si="79"/>
        <v>1.1900000000000002</v>
      </c>
      <c r="V192" s="1575">
        <f t="shared" si="70"/>
        <v>68.687000000000012</v>
      </c>
    </row>
    <row r="193" spans="1:22" ht="15.75">
      <c r="A193" s="1394"/>
      <c r="B193" s="1557"/>
      <c r="C193" s="1580" t="s">
        <v>1446</v>
      </c>
      <c r="D193" s="1581"/>
      <c r="E193" s="1569"/>
      <c r="F193" s="1407">
        <v>0.05</v>
      </c>
      <c r="G193" s="1407">
        <v>7.0000000000000007E-2</v>
      </c>
      <c r="H193" s="1417">
        <v>0.11</v>
      </c>
      <c r="I193" s="1419">
        <f t="shared" si="67"/>
        <v>0.121</v>
      </c>
      <c r="J193" s="1423">
        <v>0.08</v>
      </c>
      <c r="K193" s="1407">
        <v>0.08</v>
      </c>
      <c r="L193" s="1560">
        <v>10</v>
      </c>
      <c r="M193" s="1395"/>
      <c r="N193" s="1395"/>
      <c r="O193" s="1561" t="str">
        <f t="shared" si="68"/>
        <v>Haricots verts</v>
      </c>
      <c r="P193" s="1562">
        <f t="shared" ref="P193:U193" si="80">F193*P164</f>
        <v>12.65</v>
      </c>
      <c r="Q193" s="1562">
        <f t="shared" si="80"/>
        <v>58.030000000000008</v>
      </c>
      <c r="R193" s="1563">
        <f t="shared" si="80"/>
        <v>5.28</v>
      </c>
      <c r="S193" s="1564">
        <f t="shared" si="80"/>
        <v>1.573</v>
      </c>
      <c r="T193" s="1564">
        <f t="shared" si="80"/>
        <v>2.3199999999999998</v>
      </c>
      <c r="U193" s="1562">
        <f t="shared" si="80"/>
        <v>1.36</v>
      </c>
      <c r="V193" s="1575">
        <f t="shared" si="70"/>
        <v>81.212999999999994</v>
      </c>
    </row>
    <row r="194" spans="1:22" ht="15.75">
      <c r="A194" s="1394"/>
      <c r="B194" s="1557"/>
      <c r="C194" s="1580" t="s">
        <v>1447</v>
      </c>
      <c r="D194" s="1581"/>
      <c r="E194" s="1569"/>
      <c r="F194" s="1407">
        <v>0.05</v>
      </c>
      <c r="G194" s="1407">
        <v>7.0000000000000007E-2</v>
      </c>
      <c r="H194" s="1417">
        <v>0.11</v>
      </c>
      <c r="I194" s="1419">
        <f t="shared" si="67"/>
        <v>0.121</v>
      </c>
      <c r="J194" s="1423">
        <v>0.08</v>
      </c>
      <c r="K194" s="1407">
        <v>0.08</v>
      </c>
      <c r="L194" s="1560">
        <v>10</v>
      </c>
      <c r="M194" s="1395"/>
      <c r="N194" s="1395"/>
      <c r="O194" s="1561" t="str">
        <f t="shared" si="68"/>
        <v>Poireaux (blancs de poireaux)</v>
      </c>
      <c r="P194" s="1562">
        <f t="shared" ref="P194:U194" si="81">F194*P164</f>
        <v>12.65</v>
      </c>
      <c r="Q194" s="1562">
        <f t="shared" si="81"/>
        <v>58.030000000000008</v>
      </c>
      <c r="R194" s="1563">
        <f t="shared" si="81"/>
        <v>5.28</v>
      </c>
      <c r="S194" s="1564">
        <f t="shared" si="81"/>
        <v>1.573</v>
      </c>
      <c r="T194" s="1564">
        <f t="shared" si="81"/>
        <v>2.3199999999999998</v>
      </c>
      <c r="U194" s="1562">
        <f t="shared" si="81"/>
        <v>1.36</v>
      </c>
      <c r="V194" s="1575">
        <f t="shared" si="70"/>
        <v>81.212999999999994</v>
      </c>
    </row>
    <row r="195" spans="1:22" ht="15.75">
      <c r="A195" s="1394"/>
      <c r="B195" s="1557"/>
      <c r="C195" s="1580" t="s">
        <v>1448</v>
      </c>
      <c r="D195" s="1581"/>
      <c r="E195" s="1569"/>
      <c r="F195" s="1407">
        <v>0.05</v>
      </c>
      <c r="G195" s="1407">
        <v>7.0000000000000007E-2</v>
      </c>
      <c r="H195" s="1417">
        <v>0.11</v>
      </c>
      <c r="I195" s="1419">
        <f t="shared" si="67"/>
        <v>0.121</v>
      </c>
      <c r="J195" s="1423">
        <v>0.08</v>
      </c>
      <c r="K195" s="1407">
        <v>0.08</v>
      </c>
      <c r="L195" s="1560">
        <v>10</v>
      </c>
      <c r="M195" s="1395"/>
      <c r="N195" s="1395"/>
      <c r="O195" s="1561" t="str">
        <f t="shared" si="68"/>
        <v>Salade composée à base de légumes cuits</v>
      </c>
      <c r="P195" s="1562">
        <f t="shared" ref="P195:U195" si="82">F195*P164</f>
        <v>12.65</v>
      </c>
      <c r="Q195" s="1562">
        <f t="shared" si="82"/>
        <v>58.030000000000008</v>
      </c>
      <c r="R195" s="1563">
        <f t="shared" si="82"/>
        <v>5.28</v>
      </c>
      <c r="S195" s="1564">
        <f t="shared" si="82"/>
        <v>1.573</v>
      </c>
      <c r="T195" s="1564">
        <f t="shared" si="82"/>
        <v>2.3199999999999998</v>
      </c>
      <c r="U195" s="1562">
        <f t="shared" si="82"/>
        <v>1.36</v>
      </c>
      <c r="V195" s="1575">
        <f t="shared" si="70"/>
        <v>81.212999999999994</v>
      </c>
    </row>
    <row r="196" spans="1:22" ht="15.75">
      <c r="A196" s="1394"/>
      <c r="B196" s="1557"/>
      <c r="C196" s="1580" t="s">
        <v>1449</v>
      </c>
      <c r="D196" s="1581"/>
      <c r="E196" s="1569"/>
      <c r="F196" s="1407">
        <v>0.05</v>
      </c>
      <c r="G196" s="1407">
        <v>7.0000000000000007E-2</v>
      </c>
      <c r="H196" s="1417">
        <v>0.11</v>
      </c>
      <c r="I196" s="1419">
        <f t="shared" si="67"/>
        <v>0.121</v>
      </c>
      <c r="J196" s="1423">
        <v>7.0000000000000007E-2</v>
      </c>
      <c r="K196" s="1407">
        <v>7.0000000000000007E-2</v>
      </c>
      <c r="L196" s="1560">
        <v>10</v>
      </c>
      <c r="M196" s="1395"/>
      <c r="N196" s="1395"/>
      <c r="O196" s="1561" t="str">
        <f t="shared" si="68"/>
        <v>Soja (germes de haricots mungo)</v>
      </c>
      <c r="P196" s="1562">
        <f t="shared" ref="P196:U196" si="83">F196*P164</f>
        <v>12.65</v>
      </c>
      <c r="Q196" s="1562">
        <f t="shared" si="83"/>
        <v>58.030000000000008</v>
      </c>
      <c r="R196" s="1563">
        <f t="shared" si="83"/>
        <v>5.28</v>
      </c>
      <c r="S196" s="1564">
        <f t="shared" si="83"/>
        <v>1.573</v>
      </c>
      <c r="T196" s="1564">
        <f t="shared" si="83"/>
        <v>2.0300000000000002</v>
      </c>
      <c r="U196" s="1562">
        <f t="shared" si="83"/>
        <v>1.1900000000000002</v>
      </c>
      <c r="V196" s="1575">
        <f t="shared" si="70"/>
        <v>80.753</v>
      </c>
    </row>
    <row r="197" spans="1:22" ht="15.75">
      <c r="A197" s="1394"/>
      <c r="B197" s="1557"/>
      <c r="C197" s="1582" t="s">
        <v>1450</v>
      </c>
      <c r="D197" s="1583"/>
      <c r="E197" s="1579"/>
      <c r="F197" s="1407">
        <v>0.03</v>
      </c>
      <c r="G197" s="1407">
        <v>0.03</v>
      </c>
      <c r="H197" s="1417">
        <v>0.04</v>
      </c>
      <c r="I197" s="1419">
        <f t="shared" si="67"/>
        <v>4.3999999999999997E-2</v>
      </c>
      <c r="J197" s="1423">
        <v>0.03</v>
      </c>
      <c r="K197" s="1407">
        <v>0.03</v>
      </c>
      <c r="L197" s="1560">
        <v>10</v>
      </c>
      <c r="M197" s="1395"/>
      <c r="N197" s="1395"/>
      <c r="O197" s="1561" t="str">
        <f t="shared" si="68"/>
        <v>Terrine de légumes</v>
      </c>
      <c r="P197" s="1562">
        <f t="shared" ref="P197:U197" si="84">F197*P164</f>
        <v>7.59</v>
      </c>
      <c r="Q197" s="1562">
        <f t="shared" si="84"/>
        <v>24.869999999999997</v>
      </c>
      <c r="R197" s="1563">
        <f t="shared" si="84"/>
        <v>1.92</v>
      </c>
      <c r="S197" s="1564">
        <f t="shared" si="84"/>
        <v>0.57199999999999995</v>
      </c>
      <c r="T197" s="1564">
        <f t="shared" si="84"/>
        <v>0.87</v>
      </c>
      <c r="U197" s="1562">
        <f t="shared" si="84"/>
        <v>0.51</v>
      </c>
      <c r="V197" s="1575">
        <f t="shared" si="70"/>
        <v>36.331999999999994</v>
      </c>
    </row>
    <row r="198" spans="1:22" ht="15" customHeight="1">
      <c r="A198" s="1394"/>
      <c r="B198" s="1566"/>
      <c r="C198" s="4069" t="s">
        <v>1451</v>
      </c>
      <c r="D198" s="4069"/>
      <c r="E198" s="4069"/>
      <c r="F198" s="4069"/>
      <c r="G198" s="4069"/>
      <c r="H198" s="4069"/>
      <c r="I198" s="4069"/>
      <c r="J198" s="4069"/>
      <c r="K198" s="4069"/>
      <c r="L198" s="4070"/>
      <c r="M198" s="1545"/>
      <c r="N198" s="1545"/>
      <c r="O198" s="1346"/>
      <c r="P198" s="4073" t="str">
        <f>C198</f>
        <v xml:space="preserve">*- ENTRÉES DE FÉCULENT </v>
      </c>
      <c r="Q198" s="4074"/>
      <c r="R198" s="4074"/>
      <c r="S198" s="4074"/>
      <c r="T198" s="4074"/>
      <c r="U198" s="4074"/>
      <c r="V198" s="4075"/>
    </row>
    <row r="199" spans="1:22" ht="15" customHeight="1">
      <c r="A199" s="1394"/>
      <c r="B199" s="1566"/>
      <c r="C199" s="4071"/>
      <c r="D199" s="4071"/>
      <c r="E199" s="4071"/>
      <c r="F199" s="4071"/>
      <c r="G199" s="4071"/>
      <c r="H199" s="4071"/>
      <c r="I199" s="4071"/>
      <c r="J199" s="4071"/>
      <c r="K199" s="4071"/>
      <c r="L199" s="4072"/>
      <c r="M199" s="1545"/>
      <c r="N199" s="1545"/>
      <c r="O199" s="1346"/>
      <c r="P199" s="4076"/>
      <c r="Q199" s="4077"/>
      <c r="R199" s="4077"/>
      <c r="S199" s="4077"/>
      <c r="T199" s="4077"/>
      <c r="U199" s="4077"/>
      <c r="V199" s="4078"/>
    </row>
    <row r="200" spans="1:22" ht="15.75">
      <c r="A200" s="1394"/>
      <c r="B200" s="1566"/>
      <c r="C200" s="1584" t="s">
        <v>1452</v>
      </c>
      <c r="D200" s="1584"/>
      <c r="E200" s="1585"/>
      <c r="F200" s="1586">
        <v>0.06</v>
      </c>
      <c r="G200" s="1586">
        <v>0.08</v>
      </c>
      <c r="H200" s="1587">
        <v>0.13</v>
      </c>
      <c r="I200" s="1419">
        <f t="shared" si="67"/>
        <v>0.14300000000000002</v>
      </c>
      <c r="J200" s="1588">
        <v>0.1</v>
      </c>
      <c r="K200" s="1586">
        <v>0.1</v>
      </c>
      <c r="L200" s="1589">
        <v>10</v>
      </c>
      <c r="M200" s="1395"/>
      <c r="N200" s="1395"/>
      <c r="O200" s="1346"/>
      <c r="P200" s="1562">
        <f t="shared" ref="P200:U200" si="85">F200*P164</f>
        <v>15.18</v>
      </c>
      <c r="Q200" s="1562">
        <f t="shared" si="85"/>
        <v>66.320000000000007</v>
      </c>
      <c r="R200" s="1563">
        <f t="shared" si="85"/>
        <v>6.24</v>
      </c>
      <c r="S200" s="1564">
        <f t="shared" si="85"/>
        <v>1.8590000000000002</v>
      </c>
      <c r="T200" s="1564">
        <f t="shared" si="85"/>
        <v>2.9000000000000004</v>
      </c>
      <c r="U200" s="1562">
        <f t="shared" si="85"/>
        <v>1.7000000000000002</v>
      </c>
      <c r="V200" s="1575">
        <f>SUM(P200:U200)</f>
        <v>94.198999999999998</v>
      </c>
    </row>
    <row r="201" spans="1:22" ht="15" customHeight="1">
      <c r="A201" s="1394"/>
      <c r="B201" s="1566"/>
      <c r="C201" s="4069" t="s">
        <v>1453</v>
      </c>
      <c r="D201" s="4069"/>
      <c r="E201" s="4069"/>
      <c r="F201" s="4069"/>
      <c r="G201" s="4069"/>
      <c r="H201" s="4069"/>
      <c r="I201" s="4069"/>
      <c r="J201" s="4069"/>
      <c r="K201" s="4069"/>
      <c r="L201" s="4070"/>
      <c r="M201" s="1545"/>
      <c r="N201" s="1545"/>
      <c r="O201" s="1346"/>
      <c r="P201" s="4073" t="str">
        <f>C201</f>
        <v>*- ENTREES PROTIDIQUES DIVERSES</v>
      </c>
      <c r="Q201" s="4074"/>
      <c r="R201" s="4074"/>
      <c r="S201" s="4074"/>
      <c r="T201" s="4074"/>
      <c r="U201" s="4074"/>
      <c r="V201" s="4075"/>
    </row>
    <row r="202" spans="1:22" ht="15" customHeight="1">
      <c r="A202" s="1394"/>
      <c r="B202" s="1566"/>
      <c r="C202" s="4071"/>
      <c r="D202" s="4071"/>
      <c r="E202" s="4071"/>
      <c r="F202" s="4071"/>
      <c r="G202" s="4071"/>
      <c r="H202" s="4071"/>
      <c r="I202" s="4071"/>
      <c r="J202" s="4071"/>
      <c r="K202" s="4071"/>
      <c r="L202" s="4072"/>
      <c r="M202" s="1545"/>
      <c r="N202" s="1545"/>
      <c r="O202" s="1346"/>
      <c r="P202" s="4076"/>
      <c r="Q202" s="4077"/>
      <c r="R202" s="4077"/>
      <c r="S202" s="4077"/>
      <c r="T202" s="4077"/>
      <c r="U202" s="4077"/>
      <c r="V202" s="4078"/>
    </row>
    <row r="203" spans="1:22">
      <c r="A203" s="1590"/>
      <c r="B203" s="1591"/>
      <c r="C203" s="1592" t="s">
        <v>1454</v>
      </c>
      <c r="D203" s="1592"/>
      <c r="E203" s="1593"/>
      <c r="F203" s="1594">
        <v>0.5</v>
      </c>
      <c r="G203" s="1594">
        <v>1</v>
      </c>
      <c r="H203" s="1595">
        <v>1.25</v>
      </c>
      <c r="I203" s="1596">
        <f t="shared" ref="I203:I213" si="86">(H203*L203%)+H203</f>
        <v>1.375</v>
      </c>
      <c r="J203" s="1595">
        <v>1</v>
      </c>
      <c r="K203" s="1594">
        <v>1</v>
      </c>
      <c r="L203" s="1597">
        <v>10</v>
      </c>
      <c r="M203" s="1598"/>
      <c r="N203" s="1598"/>
      <c r="O203" s="1571" t="str">
        <f t="shared" ref="O203:O214" si="87">C203</f>
        <v>Œuf dur (à l'unité)</v>
      </c>
      <c r="P203" s="1572">
        <f t="shared" ref="P203:U203" si="88">F203*P164</f>
        <v>126.5</v>
      </c>
      <c r="Q203" s="1572">
        <f t="shared" si="88"/>
        <v>829</v>
      </c>
      <c r="R203" s="1573">
        <f t="shared" si="88"/>
        <v>60</v>
      </c>
      <c r="S203" s="1574">
        <f t="shared" si="88"/>
        <v>17.875</v>
      </c>
      <c r="T203" s="1574">
        <f t="shared" si="88"/>
        <v>29</v>
      </c>
      <c r="U203" s="1572">
        <f t="shared" si="88"/>
        <v>17</v>
      </c>
      <c r="V203" s="1575">
        <f t="shared" ref="V203:V214" si="89">SUM(P203:U203)</f>
        <v>1079.375</v>
      </c>
    </row>
    <row r="204" spans="1:22" ht="15.75">
      <c r="A204" s="1394"/>
      <c r="B204" s="1557"/>
      <c r="C204" s="1581" t="s">
        <v>1455</v>
      </c>
      <c r="D204" s="1581"/>
      <c r="E204" s="1569"/>
      <c r="F204" s="1407">
        <v>0</v>
      </c>
      <c r="G204" s="1407">
        <v>0.04</v>
      </c>
      <c r="H204" s="1417">
        <v>0.05</v>
      </c>
      <c r="I204" s="1419">
        <f t="shared" si="86"/>
        <v>5.5000000000000007E-2</v>
      </c>
      <c r="J204" s="1423">
        <v>0.06</v>
      </c>
      <c r="K204" s="1407">
        <v>0.06</v>
      </c>
      <c r="L204" s="1560">
        <v>10</v>
      </c>
      <c r="M204" s="1395"/>
      <c r="N204" s="1395"/>
      <c r="O204" s="1561" t="str">
        <f t="shared" si="87"/>
        <v>Hareng/garniture</v>
      </c>
      <c r="P204" s="1562">
        <f t="shared" ref="P204:U204" si="90">F204*P164</f>
        <v>0</v>
      </c>
      <c r="Q204" s="1562">
        <f t="shared" si="90"/>
        <v>33.160000000000004</v>
      </c>
      <c r="R204" s="1563">
        <f t="shared" si="90"/>
        <v>2.4000000000000004</v>
      </c>
      <c r="S204" s="1564">
        <f t="shared" si="90"/>
        <v>0.71500000000000008</v>
      </c>
      <c r="T204" s="1564">
        <f t="shared" si="90"/>
        <v>1.74</v>
      </c>
      <c r="U204" s="1562">
        <f t="shared" si="90"/>
        <v>1.02</v>
      </c>
      <c r="V204" s="1575">
        <f t="shared" si="89"/>
        <v>39.035000000000011</v>
      </c>
    </row>
    <row r="205" spans="1:22" ht="15.75">
      <c r="A205" s="1394"/>
      <c r="B205" s="1557"/>
      <c r="C205" s="1581" t="s">
        <v>1456</v>
      </c>
      <c r="D205" s="1581"/>
      <c r="E205" s="1569"/>
      <c r="F205" s="1407">
        <v>0.03</v>
      </c>
      <c r="G205" s="1407">
        <v>0.03</v>
      </c>
      <c r="H205" s="1417">
        <v>4.4999999999999998E-2</v>
      </c>
      <c r="I205" s="1419">
        <f t="shared" si="86"/>
        <v>4.9499999999999995E-2</v>
      </c>
      <c r="J205" s="1423">
        <v>0.05</v>
      </c>
      <c r="K205" s="1407">
        <v>0.05</v>
      </c>
      <c r="L205" s="1560">
        <v>10</v>
      </c>
      <c r="M205" s="1395"/>
      <c r="N205" s="1395"/>
      <c r="O205" s="1561" t="str">
        <f t="shared" si="87"/>
        <v>Maquereau</v>
      </c>
      <c r="P205" s="1562">
        <f t="shared" ref="P205:U205" si="91">F205*P164</f>
        <v>7.59</v>
      </c>
      <c r="Q205" s="1562">
        <f t="shared" si="91"/>
        <v>24.869999999999997</v>
      </c>
      <c r="R205" s="1563">
        <f t="shared" si="91"/>
        <v>2.16</v>
      </c>
      <c r="S205" s="1564">
        <f t="shared" si="91"/>
        <v>0.64349999999999996</v>
      </c>
      <c r="T205" s="1564">
        <f t="shared" si="91"/>
        <v>1.4500000000000002</v>
      </c>
      <c r="U205" s="1562">
        <f t="shared" si="91"/>
        <v>0.85000000000000009</v>
      </c>
      <c r="V205" s="1575">
        <f t="shared" si="89"/>
        <v>37.563499999999998</v>
      </c>
    </row>
    <row r="206" spans="1:22" ht="15.75">
      <c r="A206" s="1394"/>
      <c r="B206" s="1557"/>
      <c r="C206" s="1581" t="s">
        <v>1457</v>
      </c>
      <c r="D206" s="1581"/>
      <c r="E206" s="1569"/>
      <c r="F206" s="1407">
        <v>1</v>
      </c>
      <c r="G206" s="1407">
        <v>1</v>
      </c>
      <c r="H206" s="1417">
        <v>2</v>
      </c>
      <c r="I206" s="1419">
        <f t="shared" si="86"/>
        <v>2.2000000000000002</v>
      </c>
      <c r="J206" s="1423">
        <v>2</v>
      </c>
      <c r="K206" s="1407">
        <v>2</v>
      </c>
      <c r="L206" s="1560">
        <v>10</v>
      </c>
      <c r="M206" s="1395"/>
      <c r="N206" s="1395"/>
      <c r="O206" s="1571" t="str">
        <f t="shared" si="87"/>
        <v>Sardines (à l'unité) sauf exception mentionnée</v>
      </c>
      <c r="P206" s="1572">
        <f t="shared" ref="P206:U206" si="92">F206*P164</f>
        <v>253</v>
      </c>
      <c r="Q206" s="1572">
        <f t="shared" si="92"/>
        <v>829</v>
      </c>
      <c r="R206" s="1573">
        <f t="shared" si="92"/>
        <v>96</v>
      </c>
      <c r="S206" s="1574">
        <f t="shared" si="92"/>
        <v>28.6</v>
      </c>
      <c r="T206" s="1574">
        <f t="shared" si="92"/>
        <v>58</v>
      </c>
      <c r="U206" s="1572">
        <f t="shared" si="92"/>
        <v>34</v>
      </c>
      <c r="V206" s="1575">
        <f t="shared" si="89"/>
        <v>1298.5999999999999</v>
      </c>
    </row>
    <row r="207" spans="1:22" ht="15.75">
      <c r="A207" s="1394"/>
      <c r="B207" s="1557"/>
      <c r="C207" s="1581" t="s">
        <v>1458</v>
      </c>
      <c r="D207" s="1581"/>
      <c r="E207" s="1569"/>
      <c r="F207" s="1407">
        <v>0.03</v>
      </c>
      <c r="G207" s="1407">
        <v>0.03</v>
      </c>
      <c r="H207" s="1417">
        <v>4.4999999999999998E-2</v>
      </c>
      <c r="I207" s="1419">
        <f t="shared" si="86"/>
        <v>4.9499999999999995E-2</v>
      </c>
      <c r="J207" s="1423">
        <v>0.05</v>
      </c>
      <c r="K207" s="1407">
        <v>0.05</v>
      </c>
      <c r="L207" s="1560">
        <v>10</v>
      </c>
      <c r="M207" s="1395"/>
      <c r="N207" s="1395"/>
      <c r="O207" s="1561" t="str">
        <f t="shared" si="87"/>
        <v>Thon au naturel</v>
      </c>
      <c r="P207" s="1562">
        <f t="shared" ref="P207:U207" si="93">F207*P164</f>
        <v>7.59</v>
      </c>
      <c r="Q207" s="1562">
        <f t="shared" si="93"/>
        <v>24.869999999999997</v>
      </c>
      <c r="R207" s="1563">
        <f t="shared" si="93"/>
        <v>2.16</v>
      </c>
      <c r="S207" s="1564">
        <f t="shared" si="93"/>
        <v>0.64349999999999996</v>
      </c>
      <c r="T207" s="1564">
        <f t="shared" si="93"/>
        <v>1.4500000000000002</v>
      </c>
      <c r="U207" s="1562">
        <f t="shared" si="93"/>
        <v>0.85000000000000009</v>
      </c>
      <c r="V207" s="1575">
        <f t="shared" si="89"/>
        <v>37.563499999999998</v>
      </c>
    </row>
    <row r="208" spans="1:22" ht="15.75">
      <c r="A208" s="1394"/>
      <c r="B208" s="1557"/>
      <c r="C208" s="1581" t="s">
        <v>1459</v>
      </c>
      <c r="D208" s="1581"/>
      <c r="E208" s="1569"/>
      <c r="F208" s="1407">
        <v>0.02</v>
      </c>
      <c r="G208" s="1407">
        <v>0.03</v>
      </c>
      <c r="H208" s="1417">
        <v>4.4999999999999998E-2</v>
      </c>
      <c r="I208" s="1419">
        <f t="shared" si="86"/>
        <v>4.9499999999999995E-2</v>
      </c>
      <c r="J208" s="1423">
        <v>0.05</v>
      </c>
      <c r="K208" s="1407">
        <v>0.05</v>
      </c>
      <c r="L208" s="1560">
        <v>10</v>
      </c>
      <c r="M208" s="1395"/>
      <c r="N208" s="1395"/>
      <c r="O208" s="1561" t="str">
        <f t="shared" si="87"/>
        <v>Jambon cru de pays</v>
      </c>
      <c r="P208" s="1562">
        <f t="shared" ref="P208:U208" si="94">F208*P164</f>
        <v>5.0600000000000005</v>
      </c>
      <c r="Q208" s="1562">
        <f t="shared" si="94"/>
        <v>24.869999999999997</v>
      </c>
      <c r="R208" s="1563">
        <f t="shared" si="94"/>
        <v>2.16</v>
      </c>
      <c r="S208" s="1564">
        <f t="shared" si="94"/>
        <v>0.64349999999999996</v>
      </c>
      <c r="T208" s="1564">
        <f t="shared" si="94"/>
        <v>1.4500000000000002</v>
      </c>
      <c r="U208" s="1562">
        <f t="shared" si="94"/>
        <v>0.85000000000000009</v>
      </c>
      <c r="V208" s="1575">
        <f t="shared" si="89"/>
        <v>35.033500000000011</v>
      </c>
    </row>
    <row r="209" spans="1:22" ht="15.75">
      <c r="A209" s="1394"/>
      <c r="B209" s="1557"/>
      <c r="C209" s="1581" t="s">
        <v>1460</v>
      </c>
      <c r="D209" s="1581"/>
      <c r="E209" s="1569"/>
      <c r="F209" s="1407">
        <v>0.03</v>
      </c>
      <c r="G209" s="1407">
        <v>0.4</v>
      </c>
      <c r="H209" s="1417">
        <v>0.05</v>
      </c>
      <c r="I209" s="1419">
        <f t="shared" si="86"/>
        <v>5.5000000000000007E-2</v>
      </c>
      <c r="J209" s="1423">
        <v>0.05</v>
      </c>
      <c r="K209" s="1407">
        <v>0.05</v>
      </c>
      <c r="L209" s="1560">
        <v>10</v>
      </c>
      <c r="M209" s="1395"/>
      <c r="N209" s="1395"/>
      <c r="O209" s="1561" t="str">
        <f t="shared" si="87"/>
        <v>Jambon blanc</v>
      </c>
      <c r="P209" s="1562">
        <f t="shared" ref="P209:U209" si="95">F209*P164</f>
        <v>7.59</v>
      </c>
      <c r="Q209" s="1562">
        <f t="shared" si="95"/>
        <v>331.6</v>
      </c>
      <c r="R209" s="1563">
        <f t="shared" si="95"/>
        <v>2.4000000000000004</v>
      </c>
      <c r="S209" s="1564">
        <f t="shared" si="95"/>
        <v>0.71500000000000008</v>
      </c>
      <c r="T209" s="1564">
        <f t="shared" si="95"/>
        <v>1.4500000000000002</v>
      </c>
      <c r="U209" s="1562">
        <f t="shared" si="95"/>
        <v>0.85000000000000009</v>
      </c>
      <c r="V209" s="1575">
        <f t="shared" si="89"/>
        <v>344.60499999999996</v>
      </c>
    </row>
    <row r="210" spans="1:22" ht="15.75">
      <c r="A210" s="1394"/>
      <c r="B210" s="1557"/>
      <c r="C210" s="1581" t="s">
        <v>1461</v>
      </c>
      <c r="D210" s="1581"/>
      <c r="E210" s="1569"/>
      <c r="F210" s="1407">
        <v>0.03</v>
      </c>
      <c r="G210" s="1407">
        <v>0.03</v>
      </c>
      <c r="H210" s="1417">
        <v>4.4999999999999998E-2</v>
      </c>
      <c r="I210" s="1419">
        <f t="shared" si="86"/>
        <v>4.9499999999999995E-2</v>
      </c>
      <c r="J210" s="1423">
        <v>0.05</v>
      </c>
      <c r="K210" s="1407">
        <v>0.05</v>
      </c>
      <c r="L210" s="1560">
        <v>10</v>
      </c>
      <c r="M210" s="1395"/>
      <c r="N210" s="1395"/>
      <c r="O210" s="1561" t="str">
        <f t="shared" si="87"/>
        <v>Pâté, terrine , mousse</v>
      </c>
      <c r="P210" s="1562">
        <f t="shared" ref="P210:U210" si="96">F210*P164</f>
        <v>7.59</v>
      </c>
      <c r="Q210" s="1562">
        <f t="shared" si="96"/>
        <v>24.869999999999997</v>
      </c>
      <c r="R210" s="1563">
        <f t="shared" si="96"/>
        <v>2.16</v>
      </c>
      <c r="S210" s="1564">
        <f t="shared" si="96"/>
        <v>0.64349999999999996</v>
      </c>
      <c r="T210" s="1564">
        <f t="shared" si="96"/>
        <v>1.4500000000000002</v>
      </c>
      <c r="U210" s="1562">
        <f t="shared" si="96"/>
        <v>0.85000000000000009</v>
      </c>
      <c r="V210" s="1575">
        <f t="shared" si="89"/>
        <v>37.563499999999998</v>
      </c>
    </row>
    <row r="211" spans="1:22" ht="15.75">
      <c r="A211" s="1394"/>
      <c r="B211" s="1557"/>
      <c r="C211" s="1581" t="s">
        <v>1462</v>
      </c>
      <c r="D211" s="1581"/>
      <c r="E211" s="1569"/>
      <c r="F211" s="1407">
        <v>4.4999999999999998E-2</v>
      </c>
      <c r="G211" s="1407">
        <v>4.4999999999999998E-2</v>
      </c>
      <c r="H211" s="1417">
        <v>6.5000000000000002E-2</v>
      </c>
      <c r="I211" s="1419">
        <f t="shared" si="86"/>
        <v>7.1500000000000008E-2</v>
      </c>
      <c r="J211" s="1423">
        <v>0.05</v>
      </c>
      <c r="K211" s="1407">
        <v>0.05</v>
      </c>
      <c r="L211" s="1560">
        <v>10</v>
      </c>
      <c r="M211" s="1395"/>
      <c r="N211" s="1395"/>
      <c r="O211" s="1561" t="str">
        <f t="shared" si="87"/>
        <v>Pâté en croûte</v>
      </c>
      <c r="P211" s="1562">
        <f t="shared" ref="P211:U211" si="97">F211*P164</f>
        <v>11.385</v>
      </c>
      <c r="Q211" s="1562">
        <f t="shared" si="97"/>
        <v>37.305</v>
      </c>
      <c r="R211" s="1563">
        <f t="shared" si="97"/>
        <v>3.12</v>
      </c>
      <c r="S211" s="1564">
        <f t="shared" si="97"/>
        <v>0.9295000000000001</v>
      </c>
      <c r="T211" s="1564">
        <f t="shared" si="97"/>
        <v>1.4500000000000002</v>
      </c>
      <c r="U211" s="1562">
        <f t="shared" si="97"/>
        <v>0.85000000000000009</v>
      </c>
      <c r="V211" s="1575">
        <f t="shared" si="89"/>
        <v>55.039499999999997</v>
      </c>
    </row>
    <row r="212" spans="1:22" ht="15.75">
      <c r="A212" s="1394"/>
      <c r="B212" s="1557"/>
      <c r="C212" s="1581" t="s">
        <v>1463</v>
      </c>
      <c r="D212" s="1581"/>
      <c r="E212" s="1569"/>
      <c r="F212" s="1407">
        <v>0.03</v>
      </c>
      <c r="G212" s="1407">
        <v>0.03</v>
      </c>
      <c r="H212" s="1417">
        <v>4.4999999999999998E-2</v>
      </c>
      <c r="I212" s="1419">
        <f t="shared" si="86"/>
        <v>4.9499999999999995E-2</v>
      </c>
      <c r="J212" s="1423">
        <v>0.05</v>
      </c>
      <c r="K212" s="1407">
        <v>0.05</v>
      </c>
      <c r="L212" s="1560">
        <v>10</v>
      </c>
      <c r="M212" s="1395"/>
      <c r="N212" s="1395"/>
      <c r="O212" s="1561" t="str">
        <f t="shared" si="87"/>
        <v>Rillettes</v>
      </c>
      <c r="P212" s="1562">
        <f t="shared" ref="P212:U212" si="98">F212*P164</f>
        <v>7.59</v>
      </c>
      <c r="Q212" s="1562">
        <f t="shared" si="98"/>
        <v>24.869999999999997</v>
      </c>
      <c r="R212" s="1563">
        <f t="shared" si="98"/>
        <v>2.16</v>
      </c>
      <c r="S212" s="1564">
        <f t="shared" si="98"/>
        <v>0.64349999999999996</v>
      </c>
      <c r="T212" s="1564">
        <f t="shared" si="98"/>
        <v>1.4500000000000002</v>
      </c>
      <c r="U212" s="1562">
        <f t="shared" si="98"/>
        <v>0.85000000000000009</v>
      </c>
      <c r="V212" s="1575">
        <f t="shared" si="89"/>
        <v>37.563499999999998</v>
      </c>
    </row>
    <row r="213" spans="1:22" ht="15.75">
      <c r="A213" s="1394"/>
      <c r="B213" s="1557"/>
      <c r="C213" s="1581" t="s">
        <v>1464</v>
      </c>
      <c r="D213" s="1581"/>
      <c r="E213" s="1569"/>
      <c r="F213" s="1407">
        <v>0.03</v>
      </c>
      <c r="G213" s="1407">
        <v>0.03</v>
      </c>
      <c r="H213" s="1417">
        <v>4.4999999999999998E-2</v>
      </c>
      <c r="I213" s="1419">
        <f t="shared" si="86"/>
        <v>4.9499999999999995E-2</v>
      </c>
      <c r="J213" s="1423">
        <v>0.05</v>
      </c>
      <c r="K213" s="1407">
        <v>0.05</v>
      </c>
      <c r="L213" s="1560">
        <v>10</v>
      </c>
      <c r="M213" s="1395"/>
      <c r="N213" s="1395"/>
      <c r="O213" s="1561" t="str">
        <f t="shared" si="87"/>
        <v>Salami – Saucisson – Mortadelle</v>
      </c>
      <c r="P213" s="1562">
        <f t="shared" ref="P213:U213" si="99">F213*P164</f>
        <v>7.59</v>
      </c>
      <c r="Q213" s="1562">
        <f t="shared" si="99"/>
        <v>24.869999999999997</v>
      </c>
      <c r="R213" s="1563">
        <f t="shared" si="99"/>
        <v>2.16</v>
      </c>
      <c r="S213" s="1564">
        <f t="shared" si="99"/>
        <v>0.64349999999999996</v>
      </c>
      <c r="T213" s="1564">
        <f t="shared" si="99"/>
        <v>1.4500000000000002</v>
      </c>
      <c r="U213" s="1562">
        <f t="shared" si="99"/>
        <v>0.85000000000000009</v>
      </c>
      <c r="V213" s="1575">
        <f t="shared" si="89"/>
        <v>37.563499999999998</v>
      </c>
    </row>
    <row r="214" spans="1:22">
      <c r="A214" s="1394"/>
      <c r="B214" s="1566"/>
      <c r="C214" s="1599"/>
      <c r="D214" s="1600"/>
      <c r="E214" s="1601"/>
      <c r="F214" s="1602">
        <v>0</v>
      </c>
      <c r="G214" s="1602">
        <v>0</v>
      </c>
      <c r="H214" s="1602">
        <v>0</v>
      </c>
      <c r="I214" s="1602">
        <v>0</v>
      </c>
      <c r="J214" s="1602">
        <v>0</v>
      </c>
      <c r="K214" s="1602">
        <v>0</v>
      </c>
      <c r="L214" s="1603">
        <v>0</v>
      </c>
      <c r="M214" s="1545"/>
      <c r="N214" s="1545"/>
      <c r="O214" s="1561">
        <f t="shared" si="87"/>
        <v>0</v>
      </c>
      <c r="P214" s="1562">
        <f t="shared" ref="P214:U214" si="100">F214*P164</f>
        <v>0</v>
      </c>
      <c r="Q214" s="1562">
        <f t="shared" si="100"/>
        <v>0</v>
      </c>
      <c r="R214" s="1563">
        <f t="shared" si="100"/>
        <v>0</v>
      </c>
      <c r="S214" s="1564">
        <f t="shared" si="100"/>
        <v>0</v>
      </c>
      <c r="T214" s="1564">
        <f t="shared" si="100"/>
        <v>0</v>
      </c>
      <c r="U214" s="1562">
        <f t="shared" si="100"/>
        <v>0</v>
      </c>
      <c r="V214" s="1575">
        <f t="shared" si="89"/>
        <v>0</v>
      </c>
    </row>
    <row r="215" spans="1:22" ht="15" customHeight="1">
      <c r="A215" s="1394"/>
      <c r="B215" s="1566"/>
      <c r="C215" s="4069" t="s">
        <v>1465</v>
      </c>
      <c r="D215" s="4069"/>
      <c r="E215" s="4069"/>
      <c r="F215" s="4069"/>
      <c r="G215" s="4069"/>
      <c r="H215" s="4069"/>
      <c r="I215" s="4069"/>
      <c r="J215" s="4069"/>
      <c r="K215" s="4069"/>
      <c r="L215" s="4070"/>
      <c r="M215" s="1545"/>
      <c r="N215" s="1545"/>
      <c r="O215" s="1346"/>
      <c r="P215" s="4073" t="str">
        <f>C215</f>
        <v>*- PREPARATIONS PATISSIERES SALEES</v>
      </c>
      <c r="Q215" s="4074"/>
      <c r="R215" s="4074"/>
      <c r="S215" s="4074"/>
      <c r="T215" s="4074"/>
      <c r="U215" s="4074"/>
      <c r="V215" s="4075"/>
    </row>
    <row r="216" spans="1:22" ht="15" customHeight="1">
      <c r="A216" s="1394"/>
      <c r="B216" s="1566"/>
      <c r="C216" s="4071"/>
      <c r="D216" s="4071"/>
      <c r="E216" s="4071"/>
      <c r="F216" s="4071"/>
      <c r="G216" s="4071"/>
      <c r="H216" s="4071"/>
      <c r="I216" s="4071"/>
      <c r="J216" s="4071"/>
      <c r="K216" s="4071"/>
      <c r="L216" s="4072"/>
      <c r="M216" s="1545"/>
      <c r="N216" s="1545"/>
      <c r="O216" s="1346"/>
      <c r="P216" s="4076"/>
      <c r="Q216" s="4077"/>
      <c r="R216" s="4077"/>
      <c r="S216" s="4077"/>
      <c r="T216" s="4077"/>
      <c r="U216" s="4077"/>
      <c r="V216" s="4078"/>
    </row>
    <row r="217" spans="1:22" ht="15.75">
      <c r="A217" s="1394"/>
      <c r="B217" s="1557"/>
      <c r="C217" s="1581" t="s">
        <v>1466</v>
      </c>
      <c r="D217" s="1581"/>
      <c r="E217" s="1569"/>
      <c r="F217" s="1407">
        <v>0.05</v>
      </c>
      <c r="G217" s="1407">
        <v>0.05</v>
      </c>
      <c r="H217" s="1417">
        <v>0.1</v>
      </c>
      <c r="I217" s="1419">
        <f t="shared" ref="I217:I222" si="101">(H217*L217%)+H217</f>
        <v>0.11000000000000001</v>
      </c>
      <c r="J217" s="1423">
        <v>0.05</v>
      </c>
      <c r="K217" s="1407">
        <v>0.05</v>
      </c>
      <c r="L217" s="1560">
        <v>10</v>
      </c>
      <c r="M217" s="1395"/>
      <c r="N217" s="1395"/>
      <c r="O217" s="1561" t="str">
        <f t="shared" ref="O217:O222" si="102">C217</f>
        <v>Nems</v>
      </c>
      <c r="P217" s="1562">
        <f t="shared" ref="P217:U217" si="103">F217*P164</f>
        <v>12.65</v>
      </c>
      <c r="Q217" s="1562">
        <f t="shared" si="103"/>
        <v>41.45</v>
      </c>
      <c r="R217" s="1563">
        <f t="shared" si="103"/>
        <v>4.8000000000000007</v>
      </c>
      <c r="S217" s="1564">
        <f t="shared" si="103"/>
        <v>1.4300000000000002</v>
      </c>
      <c r="T217" s="1564">
        <f t="shared" si="103"/>
        <v>1.4500000000000002</v>
      </c>
      <c r="U217" s="1562">
        <f t="shared" si="103"/>
        <v>0.85000000000000009</v>
      </c>
      <c r="V217" s="1575">
        <f t="shared" ref="V217:V222" si="104">SUM(P217:U217)</f>
        <v>62.63000000000001</v>
      </c>
    </row>
    <row r="218" spans="1:22" ht="15.75">
      <c r="A218" s="1394"/>
      <c r="B218" s="1557"/>
      <c r="C218" s="1581" t="s">
        <v>1467</v>
      </c>
      <c r="D218" s="1581"/>
      <c r="E218" s="1569"/>
      <c r="F218" s="1407">
        <v>0.05</v>
      </c>
      <c r="G218" s="1407">
        <v>0.05</v>
      </c>
      <c r="H218" s="1417">
        <v>0.1</v>
      </c>
      <c r="I218" s="1419">
        <f t="shared" si="101"/>
        <v>0.11000000000000001</v>
      </c>
      <c r="J218" s="1423">
        <v>0.05</v>
      </c>
      <c r="K218" s="1407">
        <v>0.05</v>
      </c>
      <c r="L218" s="1560">
        <v>10</v>
      </c>
      <c r="M218" s="1395"/>
      <c r="N218" s="1395"/>
      <c r="O218" s="1561" t="str">
        <f t="shared" si="102"/>
        <v>Crêpes</v>
      </c>
      <c r="P218" s="1562">
        <f t="shared" ref="P218:U218" si="105">F218*P164</f>
        <v>12.65</v>
      </c>
      <c r="Q218" s="1562">
        <f t="shared" si="105"/>
        <v>41.45</v>
      </c>
      <c r="R218" s="1563">
        <f t="shared" si="105"/>
        <v>4.8000000000000007</v>
      </c>
      <c r="S218" s="1564">
        <f t="shared" si="105"/>
        <v>1.4300000000000002</v>
      </c>
      <c r="T218" s="1564">
        <f t="shared" si="105"/>
        <v>1.4500000000000002</v>
      </c>
      <c r="U218" s="1562">
        <f t="shared" si="105"/>
        <v>0.85000000000000009</v>
      </c>
      <c r="V218" s="1575">
        <f t="shared" si="104"/>
        <v>62.63000000000001</v>
      </c>
    </row>
    <row r="219" spans="1:22" ht="15.75">
      <c r="A219" s="1394"/>
      <c r="B219" s="1557"/>
      <c r="C219" s="1581" t="s">
        <v>1468</v>
      </c>
      <c r="D219" s="1581"/>
      <c r="E219" s="1569"/>
      <c r="F219" s="1407">
        <v>6.5000000000000002E-2</v>
      </c>
      <c r="G219" s="1407">
        <v>6.5000000000000002E-2</v>
      </c>
      <c r="H219" s="1417">
        <v>0.1</v>
      </c>
      <c r="I219" s="1419">
        <f t="shared" si="101"/>
        <v>0.11000000000000001</v>
      </c>
      <c r="J219" s="1423">
        <v>7.0000000000000007E-2</v>
      </c>
      <c r="K219" s="1407">
        <v>7.0000000000000007E-2</v>
      </c>
      <c r="L219" s="1560">
        <v>10</v>
      </c>
      <c r="M219" s="1395"/>
      <c r="N219" s="1395"/>
      <c r="O219" s="1561" t="str">
        <f t="shared" si="102"/>
        <v>Friand, feuilleté</v>
      </c>
      <c r="P219" s="1562">
        <f t="shared" ref="P219:U219" si="106">F219*P164</f>
        <v>16.445</v>
      </c>
      <c r="Q219" s="1562">
        <f t="shared" si="106"/>
        <v>53.885000000000005</v>
      </c>
      <c r="R219" s="1563">
        <f t="shared" si="106"/>
        <v>4.8000000000000007</v>
      </c>
      <c r="S219" s="1564">
        <f t="shared" si="106"/>
        <v>1.4300000000000002</v>
      </c>
      <c r="T219" s="1564">
        <f t="shared" si="106"/>
        <v>2.0300000000000002</v>
      </c>
      <c r="U219" s="1562">
        <f t="shared" si="106"/>
        <v>1.1900000000000002</v>
      </c>
      <c r="V219" s="1575">
        <f t="shared" si="104"/>
        <v>79.780000000000015</v>
      </c>
    </row>
    <row r="220" spans="1:22" ht="15.75">
      <c r="A220" s="1394"/>
      <c r="B220" s="1557"/>
      <c r="C220" s="1581" t="s">
        <v>1469</v>
      </c>
      <c r="D220" s="1581"/>
      <c r="E220" s="1569"/>
      <c r="F220" s="1407">
        <v>7.0000000000000007E-2</v>
      </c>
      <c r="G220" s="1407">
        <v>7.0000000000000007E-2</v>
      </c>
      <c r="H220" s="1417">
        <v>0.09</v>
      </c>
      <c r="I220" s="1419">
        <f t="shared" si="101"/>
        <v>9.8999999999999991E-2</v>
      </c>
      <c r="J220" s="1423">
        <v>7.0000000000000007E-2</v>
      </c>
      <c r="K220" s="1407">
        <v>7.0000000000000007E-2</v>
      </c>
      <c r="L220" s="1560">
        <v>10</v>
      </c>
      <c r="M220" s="1395"/>
      <c r="N220" s="1395"/>
      <c r="O220" s="1561" t="str">
        <f t="shared" si="102"/>
        <v>Pizza</v>
      </c>
      <c r="P220" s="1562">
        <f t="shared" ref="P220:U220" si="107">F220*P164</f>
        <v>17.71</v>
      </c>
      <c r="Q220" s="1562">
        <f t="shared" si="107"/>
        <v>58.030000000000008</v>
      </c>
      <c r="R220" s="1563">
        <f t="shared" si="107"/>
        <v>4.32</v>
      </c>
      <c r="S220" s="1564">
        <f t="shared" si="107"/>
        <v>1.2869999999999999</v>
      </c>
      <c r="T220" s="1564">
        <f t="shared" si="107"/>
        <v>2.0300000000000002</v>
      </c>
      <c r="U220" s="1562">
        <f t="shared" si="107"/>
        <v>1.1900000000000002</v>
      </c>
      <c r="V220" s="1575">
        <f t="shared" si="104"/>
        <v>84.567000000000007</v>
      </c>
    </row>
    <row r="221" spans="1:22" ht="15.75">
      <c r="A221" s="1394"/>
      <c r="B221" s="1557"/>
      <c r="C221" s="1581" t="s">
        <v>1470</v>
      </c>
      <c r="D221" s="1581"/>
      <c r="E221" s="1569"/>
      <c r="F221" s="1407">
        <v>7.0000000000000007E-2</v>
      </c>
      <c r="G221" s="1407">
        <v>7.0000000000000007E-2</v>
      </c>
      <c r="H221" s="1417">
        <v>0.09</v>
      </c>
      <c r="I221" s="1419">
        <f t="shared" si="101"/>
        <v>9.8999999999999991E-2</v>
      </c>
      <c r="J221" s="1423">
        <v>7.0000000000000007E-2</v>
      </c>
      <c r="K221" s="1407">
        <v>7.0000000000000007E-2</v>
      </c>
      <c r="L221" s="1560">
        <v>10</v>
      </c>
      <c r="M221" s="1395"/>
      <c r="N221" s="1395"/>
      <c r="O221" s="1561" t="str">
        <f t="shared" si="102"/>
        <v>Tarte salée</v>
      </c>
      <c r="P221" s="1562">
        <f t="shared" ref="P221:U221" si="108">F221*P164</f>
        <v>17.71</v>
      </c>
      <c r="Q221" s="1562">
        <f t="shared" si="108"/>
        <v>58.030000000000008</v>
      </c>
      <c r="R221" s="1563">
        <f t="shared" si="108"/>
        <v>4.32</v>
      </c>
      <c r="S221" s="1564">
        <f t="shared" si="108"/>
        <v>1.2869999999999999</v>
      </c>
      <c r="T221" s="1564">
        <f t="shared" si="108"/>
        <v>2.0300000000000002</v>
      </c>
      <c r="U221" s="1562">
        <f t="shared" si="108"/>
        <v>1.1900000000000002</v>
      </c>
      <c r="V221" s="1575">
        <f t="shared" si="104"/>
        <v>84.567000000000007</v>
      </c>
    </row>
    <row r="222" spans="1:22" ht="15.75">
      <c r="A222" s="1394"/>
      <c r="B222" s="1566"/>
      <c r="C222" s="1581" t="s">
        <v>1471</v>
      </c>
      <c r="D222" s="1581"/>
      <c r="E222" s="1569"/>
      <c r="F222" s="1407">
        <v>5.0000000000000001E-3</v>
      </c>
      <c r="G222" s="1407">
        <v>7.0000000000000001E-3</v>
      </c>
      <c r="H222" s="1417">
        <v>8.0000000000000002E-3</v>
      </c>
      <c r="I222" s="1419">
        <f t="shared" si="101"/>
        <v>8.8000000000000005E-3</v>
      </c>
      <c r="J222" s="1423">
        <v>8.0000000000000002E-3</v>
      </c>
      <c r="K222" s="1407">
        <v>8.0000000000000002E-3</v>
      </c>
      <c r="L222" s="1560">
        <v>10</v>
      </c>
      <c r="M222" s="1395"/>
      <c r="N222" s="1395"/>
      <c r="O222" s="1561" t="str">
        <f t="shared" si="102"/>
        <v>ASSAISONNEMENT HORS D'OEUVRE(poids de la matière grasse)</v>
      </c>
      <c r="P222" s="1562">
        <f t="shared" ref="P222:U222" si="109">F222*P164</f>
        <v>1.2650000000000001</v>
      </c>
      <c r="Q222" s="1562">
        <f t="shared" si="109"/>
        <v>5.8029999999999999</v>
      </c>
      <c r="R222" s="1563">
        <f t="shared" si="109"/>
        <v>0.38400000000000001</v>
      </c>
      <c r="S222" s="1564">
        <f t="shared" si="109"/>
        <v>0.1144</v>
      </c>
      <c r="T222" s="1564">
        <f t="shared" si="109"/>
        <v>0.23200000000000001</v>
      </c>
      <c r="U222" s="1562">
        <f t="shared" si="109"/>
        <v>0.13600000000000001</v>
      </c>
      <c r="V222" s="1575">
        <f t="shared" si="104"/>
        <v>7.9344000000000001</v>
      </c>
    </row>
    <row r="223" spans="1:22" ht="15" customHeight="1">
      <c r="A223" s="1394"/>
      <c r="B223" s="1566"/>
      <c r="C223" s="4069" t="s">
        <v>1472</v>
      </c>
      <c r="D223" s="4069"/>
      <c r="E223" s="4069"/>
      <c r="F223" s="4069"/>
      <c r="G223" s="4069"/>
      <c r="H223" s="4069"/>
      <c r="I223" s="4069"/>
      <c r="J223" s="4069"/>
      <c r="K223" s="4069"/>
      <c r="L223" s="4070"/>
      <c r="M223" s="1545"/>
      <c r="N223" s="1545"/>
      <c r="O223" s="1346"/>
      <c r="P223" s="4073" t="str">
        <f>C223</f>
        <v>*- VIANDES SANS SAUCE</v>
      </c>
      <c r="Q223" s="4074"/>
      <c r="R223" s="4074"/>
      <c r="S223" s="4074"/>
      <c r="T223" s="4074"/>
      <c r="U223" s="4074"/>
      <c r="V223" s="4075"/>
    </row>
    <row r="224" spans="1:22" ht="15" customHeight="1">
      <c r="A224" s="1394"/>
      <c r="B224" s="1566"/>
      <c r="C224" s="4071"/>
      <c r="D224" s="4071"/>
      <c r="E224" s="4071"/>
      <c r="F224" s="4071"/>
      <c r="G224" s="4071"/>
      <c r="H224" s="4071"/>
      <c r="I224" s="4071"/>
      <c r="J224" s="4071"/>
      <c r="K224" s="4071"/>
      <c r="L224" s="4072"/>
      <c r="M224" s="1545"/>
      <c r="N224" s="1545"/>
      <c r="O224" s="1346"/>
      <c r="P224" s="4076"/>
      <c r="Q224" s="4077"/>
      <c r="R224" s="4077"/>
      <c r="S224" s="4077"/>
      <c r="T224" s="4077"/>
      <c r="U224" s="4077"/>
      <c r="V224" s="4078"/>
    </row>
    <row r="225" spans="1:22" ht="15" customHeight="1">
      <c r="A225" s="1394"/>
      <c r="B225" s="1566"/>
      <c r="C225" s="4071" t="s">
        <v>1473</v>
      </c>
      <c r="D225" s="4071"/>
      <c r="E225" s="4071"/>
      <c r="F225" s="4071"/>
      <c r="G225" s="4071"/>
      <c r="H225" s="4071"/>
      <c r="I225" s="4071"/>
      <c r="J225" s="4071"/>
      <c r="K225" s="4071"/>
      <c r="L225" s="4072"/>
      <c r="M225" s="1545"/>
      <c r="N225" s="1545"/>
      <c r="O225" s="1346"/>
      <c r="P225" s="4073" t="str">
        <f>C225</f>
        <v>BŒUF</v>
      </c>
      <c r="Q225" s="4074"/>
      <c r="R225" s="4074"/>
      <c r="S225" s="4074"/>
      <c r="T225" s="4074"/>
      <c r="U225" s="4074"/>
      <c r="V225" s="4075"/>
    </row>
    <row r="226" spans="1:22" ht="15" customHeight="1">
      <c r="A226" s="1394"/>
      <c r="B226" s="1566"/>
      <c r="C226" s="4071"/>
      <c r="D226" s="4071"/>
      <c r="E226" s="4071"/>
      <c r="F226" s="4071"/>
      <c r="G226" s="4071"/>
      <c r="H226" s="4071"/>
      <c r="I226" s="4071"/>
      <c r="J226" s="4071"/>
      <c r="K226" s="4071"/>
      <c r="L226" s="4072"/>
      <c r="M226" s="1545"/>
      <c r="N226" s="1545"/>
      <c r="O226" s="1346"/>
      <c r="P226" s="4076"/>
      <c r="Q226" s="4077"/>
      <c r="R226" s="4077"/>
      <c r="S226" s="4077"/>
      <c r="T226" s="4077"/>
      <c r="U226" s="4077"/>
      <c r="V226" s="4078"/>
    </row>
    <row r="227" spans="1:22" ht="15.75">
      <c r="A227" s="1394"/>
      <c r="B227" s="1557"/>
      <c r="C227" s="1581" t="s">
        <v>1474</v>
      </c>
      <c r="D227" s="1581"/>
      <c r="E227" s="1569"/>
      <c r="F227" s="1407">
        <v>0.05</v>
      </c>
      <c r="G227" s="1407">
        <v>7.0000000000000007E-2</v>
      </c>
      <c r="H227" s="1417">
        <v>0.11</v>
      </c>
      <c r="I227" s="1419">
        <f t="shared" ref="I227:I233" si="110">(H227*L227%)+H227</f>
        <v>0.121</v>
      </c>
      <c r="J227" s="1423">
        <v>0.1</v>
      </c>
      <c r="K227" s="1407">
        <v>7.0000000000000007E-2</v>
      </c>
      <c r="L227" s="1560">
        <v>10</v>
      </c>
      <c r="M227" s="1395"/>
      <c r="N227" s="1395"/>
      <c r="O227" s="1561" t="str">
        <f t="shared" ref="O227:O233" si="111">C227</f>
        <v>Bœuf braisé, bœuf sauté, bouilli de bœuf</v>
      </c>
      <c r="P227" s="1562">
        <f t="shared" ref="P227:U227" si="112">F227*P164</f>
        <v>12.65</v>
      </c>
      <c r="Q227" s="1562">
        <f t="shared" si="112"/>
        <v>58.030000000000008</v>
      </c>
      <c r="R227" s="1563">
        <f t="shared" si="112"/>
        <v>5.28</v>
      </c>
      <c r="S227" s="1564">
        <f t="shared" si="112"/>
        <v>1.573</v>
      </c>
      <c r="T227" s="1564">
        <f t="shared" si="112"/>
        <v>2.9000000000000004</v>
      </c>
      <c r="U227" s="1562">
        <f t="shared" si="112"/>
        <v>1.1900000000000002</v>
      </c>
      <c r="V227" s="1575">
        <f t="shared" ref="V227:V233" si="113">SUM(P227:U227)</f>
        <v>81.623000000000005</v>
      </c>
    </row>
    <row r="228" spans="1:22" ht="15.75">
      <c r="A228" s="1394"/>
      <c r="B228" s="1557"/>
      <c r="C228" s="1581" t="s">
        <v>1475</v>
      </c>
      <c r="D228" s="1581"/>
      <c r="E228" s="1569"/>
      <c r="F228" s="1407">
        <v>0.04</v>
      </c>
      <c r="G228" s="1407">
        <v>0.06</v>
      </c>
      <c r="H228" s="1417">
        <v>0.09</v>
      </c>
      <c r="I228" s="1419">
        <f t="shared" si="110"/>
        <v>9.8999999999999991E-2</v>
      </c>
      <c r="J228" s="1423">
        <v>0.08</v>
      </c>
      <c r="K228" s="1407">
        <v>0.06</v>
      </c>
      <c r="L228" s="1560">
        <v>10</v>
      </c>
      <c r="M228" s="1395"/>
      <c r="N228" s="1395"/>
      <c r="O228" s="1561" t="str">
        <f t="shared" si="111"/>
        <v>Rôti de bœuf, steak</v>
      </c>
      <c r="P228" s="1562">
        <f t="shared" ref="P228:U228" si="114">F228*P164</f>
        <v>10.120000000000001</v>
      </c>
      <c r="Q228" s="1562">
        <f t="shared" si="114"/>
        <v>49.739999999999995</v>
      </c>
      <c r="R228" s="1563">
        <f t="shared" si="114"/>
        <v>4.32</v>
      </c>
      <c r="S228" s="1564">
        <f t="shared" si="114"/>
        <v>1.2869999999999999</v>
      </c>
      <c r="T228" s="1564">
        <f t="shared" si="114"/>
        <v>2.3199999999999998</v>
      </c>
      <c r="U228" s="1562">
        <f t="shared" si="114"/>
        <v>1.02</v>
      </c>
      <c r="V228" s="1575">
        <f t="shared" si="113"/>
        <v>68.807000000000002</v>
      </c>
    </row>
    <row r="229" spans="1:22" ht="15.75">
      <c r="A229" s="1394"/>
      <c r="B229" s="1557"/>
      <c r="C229" s="1581" t="s">
        <v>1476</v>
      </c>
      <c r="D229" s="1581"/>
      <c r="E229" s="1569"/>
      <c r="F229" s="1407">
        <v>0.05</v>
      </c>
      <c r="G229" s="1407">
        <v>7.0000000000000007E-2</v>
      </c>
      <c r="H229" s="1417">
        <v>0.1</v>
      </c>
      <c r="I229" s="1419">
        <f t="shared" si="110"/>
        <v>0.11000000000000001</v>
      </c>
      <c r="J229" s="1423">
        <v>0.1</v>
      </c>
      <c r="K229" s="1407">
        <v>7.0000000000000007E-2</v>
      </c>
      <c r="L229" s="1560">
        <v>10</v>
      </c>
      <c r="M229" s="1395"/>
      <c r="N229" s="1395"/>
      <c r="O229" s="1561" t="str">
        <f t="shared" si="111"/>
        <v>Steak haché</v>
      </c>
      <c r="P229" s="1562">
        <f t="shared" ref="P229:U229" si="115">F229*P164</f>
        <v>12.65</v>
      </c>
      <c r="Q229" s="1562">
        <f t="shared" si="115"/>
        <v>58.030000000000008</v>
      </c>
      <c r="R229" s="1563">
        <f t="shared" si="115"/>
        <v>4.8000000000000007</v>
      </c>
      <c r="S229" s="1564">
        <f t="shared" si="115"/>
        <v>1.4300000000000002</v>
      </c>
      <c r="T229" s="1564">
        <f t="shared" si="115"/>
        <v>2.9000000000000004</v>
      </c>
      <c r="U229" s="1562">
        <f t="shared" si="115"/>
        <v>1.1900000000000002</v>
      </c>
      <c r="V229" s="1575">
        <f t="shared" si="113"/>
        <v>81.000000000000014</v>
      </c>
    </row>
    <row r="230" spans="1:22" ht="15.75">
      <c r="A230" s="1394"/>
      <c r="B230" s="1557"/>
      <c r="C230" s="1581" t="s">
        <v>1477</v>
      </c>
      <c r="D230" s="1581"/>
      <c r="E230" s="1569"/>
      <c r="F230" s="1407">
        <v>0.05</v>
      </c>
      <c r="G230" s="1407">
        <v>7.0000000000000007E-2</v>
      </c>
      <c r="H230" s="1417">
        <v>0.1</v>
      </c>
      <c r="I230" s="1419">
        <f t="shared" si="110"/>
        <v>0.11000000000000001</v>
      </c>
      <c r="J230" s="1423">
        <v>0.1</v>
      </c>
      <c r="K230" s="1407">
        <v>7.0000000000000007E-2</v>
      </c>
      <c r="L230" s="1560">
        <v>10</v>
      </c>
      <c r="M230" s="1395"/>
      <c r="N230" s="1395"/>
      <c r="O230" s="1561" t="str">
        <f t="shared" si="111"/>
        <v>Hamburger</v>
      </c>
      <c r="P230" s="1562">
        <f t="shared" ref="P230:U230" si="116">F230*P164</f>
        <v>12.65</v>
      </c>
      <c r="Q230" s="1562">
        <f t="shared" si="116"/>
        <v>58.030000000000008</v>
      </c>
      <c r="R230" s="1563">
        <f t="shared" si="116"/>
        <v>4.8000000000000007</v>
      </c>
      <c r="S230" s="1564">
        <f t="shared" si="116"/>
        <v>1.4300000000000002</v>
      </c>
      <c r="T230" s="1564">
        <f t="shared" si="116"/>
        <v>2.9000000000000004</v>
      </c>
      <c r="U230" s="1562">
        <f t="shared" si="116"/>
        <v>1.1900000000000002</v>
      </c>
      <c r="V230" s="1575">
        <f t="shared" si="113"/>
        <v>81.000000000000014</v>
      </c>
    </row>
    <row r="231" spans="1:22" ht="15.75">
      <c r="A231" s="1394"/>
      <c r="B231" s="1557"/>
      <c r="C231" s="1581" t="s">
        <v>1478</v>
      </c>
      <c r="D231" s="1581"/>
      <c r="E231" s="1569"/>
      <c r="F231" s="1407">
        <v>2</v>
      </c>
      <c r="G231" s="1407">
        <v>3</v>
      </c>
      <c r="H231" s="1417">
        <v>4.5</v>
      </c>
      <c r="I231" s="1419">
        <f t="shared" si="110"/>
        <v>4.95</v>
      </c>
      <c r="J231" s="1423">
        <v>4</v>
      </c>
      <c r="K231" s="1407">
        <v>3</v>
      </c>
      <c r="L231" s="1560">
        <v>10</v>
      </c>
      <c r="M231" s="1395"/>
      <c r="N231" s="1395"/>
      <c r="O231" s="1571" t="str">
        <f t="shared" si="111"/>
        <v>Boulettes de bœuf de 30g pièce crues (à l'unité)</v>
      </c>
      <c r="P231" s="1572">
        <f t="shared" ref="P231:U231" si="117">F231*P164</f>
        <v>506</v>
      </c>
      <c r="Q231" s="1572">
        <f t="shared" si="117"/>
        <v>2487</v>
      </c>
      <c r="R231" s="1573">
        <f t="shared" si="117"/>
        <v>216</v>
      </c>
      <c r="S231" s="1574">
        <f t="shared" si="117"/>
        <v>64.350000000000009</v>
      </c>
      <c r="T231" s="1574">
        <f t="shared" si="117"/>
        <v>116</v>
      </c>
      <c r="U231" s="1572">
        <f t="shared" si="117"/>
        <v>51</v>
      </c>
      <c r="V231" s="1575">
        <f t="shared" si="113"/>
        <v>3440.35</v>
      </c>
    </row>
    <row r="232" spans="1:22" ht="15.75">
      <c r="A232" s="1394"/>
      <c r="B232" s="1557"/>
      <c r="C232" s="1581" t="s">
        <v>1479</v>
      </c>
      <c r="D232" s="1581"/>
      <c r="E232" s="1569"/>
      <c r="F232" s="1407">
        <v>0.06</v>
      </c>
      <c r="G232" s="1407">
        <v>0.09</v>
      </c>
      <c r="H232" s="1417">
        <v>0.13500000000000001</v>
      </c>
      <c r="I232" s="1419">
        <f t="shared" si="110"/>
        <v>0.14850000000000002</v>
      </c>
      <c r="J232" s="1423">
        <v>0.12</v>
      </c>
      <c r="K232" s="1407">
        <v>0.09</v>
      </c>
      <c r="L232" s="1560">
        <v>10</v>
      </c>
      <c r="M232" s="1395"/>
      <c r="N232" s="1395"/>
      <c r="O232" s="1561" t="str">
        <f t="shared" si="111"/>
        <v>Boulettes de bœuf de 30g pièce crues (au poids)</v>
      </c>
      <c r="P232" s="1562">
        <f t="shared" ref="P232:U232" si="118">F232*P164</f>
        <v>15.18</v>
      </c>
      <c r="Q232" s="1562">
        <f t="shared" si="118"/>
        <v>74.61</v>
      </c>
      <c r="R232" s="1563">
        <f t="shared" si="118"/>
        <v>6.48</v>
      </c>
      <c r="S232" s="1564">
        <f t="shared" si="118"/>
        <v>1.9305000000000003</v>
      </c>
      <c r="T232" s="1564">
        <f t="shared" si="118"/>
        <v>3.48</v>
      </c>
      <c r="U232" s="1562">
        <f t="shared" si="118"/>
        <v>1.53</v>
      </c>
      <c r="V232" s="1575">
        <f t="shared" si="113"/>
        <v>103.2105</v>
      </c>
    </row>
    <row r="233" spans="1:22" ht="15.75">
      <c r="A233" s="1394"/>
      <c r="B233" s="1557"/>
      <c r="C233" s="1583" t="s">
        <v>1480</v>
      </c>
      <c r="D233" s="1583"/>
      <c r="E233" s="1579"/>
      <c r="F233" s="1407">
        <v>0.05</v>
      </c>
      <c r="G233" s="1407">
        <v>7.0000000000000007E-2</v>
      </c>
      <c r="H233" s="1417">
        <v>0.09</v>
      </c>
      <c r="I233" s="1419">
        <f t="shared" si="110"/>
        <v>9.8999999999999991E-2</v>
      </c>
      <c r="J233" s="1423">
        <v>0.1</v>
      </c>
      <c r="K233" s="1407">
        <v>7.0000000000000007E-2</v>
      </c>
      <c r="L233" s="1560">
        <v>10</v>
      </c>
      <c r="M233" s="1395"/>
      <c r="N233" s="1395"/>
      <c r="O233" s="1561" t="str">
        <f t="shared" si="111"/>
        <v>Bolognaise viande</v>
      </c>
      <c r="P233" s="1562">
        <f t="shared" ref="P233:U233" si="119">F233*P164</f>
        <v>12.65</v>
      </c>
      <c r="Q233" s="1562">
        <f t="shared" si="119"/>
        <v>58.030000000000008</v>
      </c>
      <c r="R233" s="1563">
        <f t="shared" si="119"/>
        <v>4.32</v>
      </c>
      <c r="S233" s="1564">
        <f t="shared" si="119"/>
        <v>1.2869999999999999</v>
      </c>
      <c r="T233" s="1564">
        <f t="shared" si="119"/>
        <v>2.9000000000000004</v>
      </c>
      <c r="U233" s="1562">
        <f t="shared" si="119"/>
        <v>1.1900000000000002</v>
      </c>
      <c r="V233" s="1575">
        <f t="shared" si="113"/>
        <v>80.37700000000001</v>
      </c>
    </row>
    <row r="234" spans="1:22" ht="15" customHeight="1">
      <c r="A234" s="1394"/>
      <c r="B234" s="1566"/>
      <c r="C234" s="4069" t="s">
        <v>1481</v>
      </c>
      <c r="D234" s="4069"/>
      <c r="E234" s="4069"/>
      <c r="F234" s="4069"/>
      <c r="G234" s="4069"/>
      <c r="H234" s="4069"/>
      <c r="I234" s="4069"/>
      <c r="J234" s="4069"/>
      <c r="K234" s="4069"/>
      <c r="L234" s="4070"/>
      <c r="M234" s="1545"/>
      <c r="N234" s="1545"/>
      <c r="O234" s="1346"/>
      <c r="P234" s="4073" t="str">
        <f>C234</f>
        <v>VEAU</v>
      </c>
      <c r="Q234" s="4074"/>
      <c r="R234" s="4074"/>
      <c r="S234" s="4074"/>
      <c r="T234" s="4074"/>
      <c r="U234" s="4074"/>
      <c r="V234" s="4075"/>
    </row>
    <row r="235" spans="1:22" ht="15" customHeight="1">
      <c r="A235" s="1394"/>
      <c r="B235" s="1566"/>
      <c r="C235" s="4071"/>
      <c r="D235" s="4071"/>
      <c r="E235" s="4071"/>
      <c r="F235" s="4071"/>
      <c r="G235" s="4071"/>
      <c r="H235" s="4071"/>
      <c r="I235" s="4071"/>
      <c r="J235" s="4071"/>
      <c r="K235" s="4071"/>
      <c r="L235" s="4072"/>
      <c r="M235" s="1545"/>
      <c r="N235" s="1545"/>
      <c r="O235" s="1346"/>
      <c r="P235" s="4076"/>
      <c r="Q235" s="4077"/>
      <c r="R235" s="4077"/>
      <c r="S235" s="4077"/>
      <c r="T235" s="4077"/>
      <c r="U235" s="4077"/>
      <c r="V235" s="4078"/>
    </row>
    <row r="236" spans="1:22" ht="15.75">
      <c r="A236" s="1394"/>
      <c r="B236" s="1557"/>
      <c r="C236" s="1581" t="s">
        <v>1482</v>
      </c>
      <c r="D236" s="1581"/>
      <c r="E236" s="1569"/>
      <c r="F236" s="1407">
        <v>0.05</v>
      </c>
      <c r="G236" s="1407">
        <v>7.0000000000000007E-2</v>
      </c>
      <c r="H236" s="1417">
        <v>0.11</v>
      </c>
      <c r="I236" s="1419">
        <f>(H236*L236%)+H236</f>
        <v>0.121</v>
      </c>
      <c r="J236" s="1423">
        <v>0.1</v>
      </c>
      <c r="K236" s="1407">
        <v>7.0000000000000007E-2</v>
      </c>
      <c r="L236" s="1560">
        <v>10</v>
      </c>
      <c r="M236" s="1395"/>
      <c r="N236" s="1395"/>
      <c r="O236" s="1561" t="str">
        <f>C236</f>
        <v>Sauté de veau ou blanquette (sans os)</v>
      </c>
      <c r="P236" s="1562">
        <f t="shared" ref="P236:U236" si="120">F236*P164</f>
        <v>12.65</v>
      </c>
      <c r="Q236" s="1562">
        <f t="shared" si="120"/>
        <v>58.030000000000008</v>
      </c>
      <c r="R236" s="1563">
        <f t="shared" si="120"/>
        <v>5.28</v>
      </c>
      <c r="S236" s="1564">
        <f t="shared" si="120"/>
        <v>1.573</v>
      </c>
      <c r="T236" s="1564">
        <f t="shared" si="120"/>
        <v>2.9000000000000004</v>
      </c>
      <c r="U236" s="1562">
        <f t="shared" si="120"/>
        <v>1.1900000000000002</v>
      </c>
      <c r="V236" s="1575">
        <f>SUM(P236:U236)</f>
        <v>81.623000000000005</v>
      </c>
    </row>
    <row r="237" spans="1:22" ht="15.75">
      <c r="A237" s="1394"/>
      <c r="B237" s="1557"/>
      <c r="C237" s="1581" t="s">
        <v>1483</v>
      </c>
      <c r="D237" s="1581"/>
      <c r="E237" s="1569"/>
      <c r="F237" s="1407">
        <v>0.04</v>
      </c>
      <c r="G237" s="1407">
        <v>0.06</v>
      </c>
      <c r="H237" s="1417">
        <v>0.09</v>
      </c>
      <c r="I237" s="1419">
        <f>(H237*L237%)+H237</f>
        <v>9.8999999999999991E-2</v>
      </c>
      <c r="J237" s="1423">
        <v>0.1</v>
      </c>
      <c r="K237" s="1407">
        <v>7.0000000000000007E-2</v>
      </c>
      <c r="L237" s="1560">
        <v>10</v>
      </c>
      <c r="M237" s="1395"/>
      <c r="N237" s="1395"/>
      <c r="O237" s="1561" t="str">
        <f>C237</f>
        <v>Escalope de veau, rôti de veau</v>
      </c>
      <c r="P237" s="1562">
        <f t="shared" ref="P237:U237" si="121">F237*P164</f>
        <v>10.120000000000001</v>
      </c>
      <c r="Q237" s="1562">
        <f t="shared" si="121"/>
        <v>49.739999999999995</v>
      </c>
      <c r="R237" s="1563">
        <f t="shared" si="121"/>
        <v>4.32</v>
      </c>
      <c r="S237" s="1564">
        <f t="shared" si="121"/>
        <v>1.2869999999999999</v>
      </c>
      <c r="T237" s="1564">
        <f t="shared" si="121"/>
        <v>2.9000000000000004</v>
      </c>
      <c r="U237" s="1562">
        <f t="shared" si="121"/>
        <v>1.1900000000000002</v>
      </c>
      <c r="V237" s="1575">
        <f>SUM(P237:U237)</f>
        <v>69.557000000000016</v>
      </c>
    </row>
    <row r="238" spans="1:22" ht="15.75">
      <c r="A238" s="1394"/>
      <c r="B238" s="1557"/>
      <c r="C238" s="1581" t="s">
        <v>1484</v>
      </c>
      <c r="D238" s="1581"/>
      <c r="E238" s="1569"/>
      <c r="F238" s="1407">
        <v>0.05</v>
      </c>
      <c r="G238" s="1407">
        <v>7.0000000000000007E-2</v>
      </c>
      <c r="H238" s="1417">
        <v>0.09</v>
      </c>
      <c r="I238" s="1419">
        <f>(H238*L238%)+H238</f>
        <v>9.8999999999999991E-2</v>
      </c>
      <c r="J238" s="1423">
        <v>0.1</v>
      </c>
      <c r="K238" s="1407">
        <v>7.0000000000000007E-2</v>
      </c>
      <c r="L238" s="1560">
        <v>10</v>
      </c>
      <c r="M238" s="1395"/>
      <c r="N238" s="1395"/>
      <c r="O238" s="1561" t="str">
        <f>C238</f>
        <v>Steak haché de veau</v>
      </c>
      <c r="P238" s="1562">
        <f t="shared" ref="P238:U238" si="122">F238*P164</f>
        <v>12.65</v>
      </c>
      <c r="Q238" s="1562">
        <f t="shared" si="122"/>
        <v>58.030000000000008</v>
      </c>
      <c r="R238" s="1563">
        <f t="shared" si="122"/>
        <v>4.32</v>
      </c>
      <c r="S238" s="1564">
        <f t="shared" si="122"/>
        <v>1.2869999999999999</v>
      </c>
      <c r="T238" s="1564">
        <f t="shared" si="122"/>
        <v>2.9000000000000004</v>
      </c>
      <c r="U238" s="1562">
        <f t="shared" si="122"/>
        <v>1.1900000000000002</v>
      </c>
      <c r="V238" s="1575">
        <f>SUM(P238:U238)</f>
        <v>80.37700000000001</v>
      </c>
    </row>
    <row r="239" spans="1:22" ht="15.75">
      <c r="A239" s="1394"/>
      <c r="B239" s="1557"/>
      <c r="C239" s="1581" t="s">
        <v>1485</v>
      </c>
      <c r="D239" s="1581"/>
      <c r="E239" s="1569"/>
      <c r="F239" s="1407">
        <v>0.05</v>
      </c>
      <c r="G239" s="1407">
        <v>7.0000000000000007E-2</v>
      </c>
      <c r="H239" s="1417">
        <v>0.09</v>
      </c>
      <c r="I239" s="1419">
        <f>(H239*L239%)+H239</f>
        <v>9.8999999999999991E-2</v>
      </c>
      <c r="J239" s="1423">
        <v>0.08</v>
      </c>
      <c r="K239" s="1407">
        <v>0.06</v>
      </c>
      <c r="L239" s="1560">
        <v>10</v>
      </c>
      <c r="M239" s="1395"/>
      <c r="N239" s="1395"/>
      <c r="O239" s="1561" t="str">
        <f>C239</f>
        <v>Hamburger veau, Rissolette veau</v>
      </c>
      <c r="P239" s="1562">
        <f t="shared" ref="P239:U239" si="123">F239*P164</f>
        <v>12.65</v>
      </c>
      <c r="Q239" s="1562">
        <f t="shared" si="123"/>
        <v>58.030000000000008</v>
      </c>
      <c r="R239" s="1563">
        <f t="shared" si="123"/>
        <v>4.32</v>
      </c>
      <c r="S239" s="1564">
        <f t="shared" si="123"/>
        <v>1.2869999999999999</v>
      </c>
      <c r="T239" s="1564">
        <f t="shared" si="123"/>
        <v>2.3199999999999998</v>
      </c>
      <c r="U239" s="1562">
        <f t="shared" si="123"/>
        <v>1.02</v>
      </c>
      <c r="V239" s="1575">
        <f>SUM(P239:U239)</f>
        <v>79.626999999999995</v>
      </c>
    </row>
    <row r="240" spans="1:22" ht="15.75">
      <c r="A240" s="1394"/>
      <c r="B240" s="1557"/>
      <c r="C240" s="1583" t="s">
        <v>1486</v>
      </c>
      <c r="D240" s="1583"/>
      <c r="E240" s="1579"/>
      <c r="F240" s="1407">
        <v>0.05</v>
      </c>
      <c r="G240" s="1407">
        <v>7.0000000000000007E-2</v>
      </c>
      <c r="H240" s="1417">
        <v>0.11</v>
      </c>
      <c r="I240" s="1419">
        <f>(H240*L240%)+H240</f>
        <v>0.121</v>
      </c>
      <c r="J240" s="1423">
        <v>0.1</v>
      </c>
      <c r="K240" s="1407">
        <v>7.0000000000000007E-2</v>
      </c>
      <c r="L240" s="1560">
        <v>10</v>
      </c>
      <c r="M240" s="1395"/>
      <c r="N240" s="1395"/>
      <c r="O240" s="1561" t="str">
        <f>C240</f>
        <v>Paupiette de veau</v>
      </c>
      <c r="P240" s="1562">
        <f t="shared" ref="P240:U240" si="124">F240*P164</f>
        <v>12.65</v>
      </c>
      <c r="Q240" s="1562">
        <f t="shared" si="124"/>
        <v>58.030000000000008</v>
      </c>
      <c r="R240" s="1563">
        <f t="shared" si="124"/>
        <v>5.28</v>
      </c>
      <c r="S240" s="1564">
        <f t="shared" si="124"/>
        <v>1.573</v>
      </c>
      <c r="T240" s="1564">
        <f t="shared" si="124"/>
        <v>2.9000000000000004</v>
      </c>
      <c r="U240" s="1562">
        <f t="shared" si="124"/>
        <v>1.1900000000000002</v>
      </c>
      <c r="V240" s="1575">
        <f>SUM(P240:U240)</f>
        <v>81.623000000000005</v>
      </c>
    </row>
    <row r="241" spans="1:22" ht="15" customHeight="1">
      <c r="A241" s="1394"/>
      <c r="B241" s="1566"/>
      <c r="C241" s="4069" t="s">
        <v>1487</v>
      </c>
      <c r="D241" s="4069"/>
      <c r="E241" s="4069"/>
      <c r="F241" s="4069"/>
      <c r="G241" s="4069"/>
      <c r="H241" s="4069"/>
      <c r="I241" s="4069"/>
      <c r="J241" s="4069"/>
      <c r="K241" s="4069"/>
      <c r="L241" s="4070"/>
      <c r="M241" s="1545"/>
      <c r="N241" s="1545"/>
      <c r="O241" s="1346"/>
      <c r="P241" s="4073" t="str">
        <f>C241</f>
        <v>AGNEAU-MOUTON</v>
      </c>
      <c r="Q241" s="4074"/>
      <c r="R241" s="4074"/>
      <c r="S241" s="4074"/>
      <c r="T241" s="4074"/>
      <c r="U241" s="4074"/>
      <c r="V241" s="4075"/>
    </row>
    <row r="242" spans="1:22" ht="15" customHeight="1">
      <c r="A242" s="1394"/>
      <c r="B242" s="1566"/>
      <c r="C242" s="4071"/>
      <c r="D242" s="4071"/>
      <c r="E242" s="4071"/>
      <c r="F242" s="4071"/>
      <c r="G242" s="4071"/>
      <c r="H242" s="4071"/>
      <c r="I242" s="4071"/>
      <c r="J242" s="4071"/>
      <c r="K242" s="4071"/>
      <c r="L242" s="4072"/>
      <c r="M242" s="1545"/>
      <c r="N242" s="1545"/>
      <c r="O242" s="1346"/>
      <c r="P242" s="4076"/>
      <c r="Q242" s="4077"/>
      <c r="R242" s="4077"/>
      <c r="S242" s="4077"/>
      <c r="T242" s="4077"/>
      <c r="U242" s="4077"/>
      <c r="V242" s="4078"/>
    </row>
    <row r="243" spans="1:22" ht="15.75">
      <c r="A243" s="1394"/>
      <c r="B243" s="1557"/>
      <c r="C243" s="1581" t="s">
        <v>1488</v>
      </c>
      <c r="D243" s="1581"/>
      <c r="E243" s="1569"/>
      <c r="F243" s="1407">
        <v>0.04</v>
      </c>
      <c r="G243" s="1407">
        <v>0.06</v>
      </c>
      <c r="H243" s="1417">
        <v>0.09</v>
      </c>
      <c r="I243" s="1419">
        <f t="shared" ref="I243:I249" si="125">(H243*L243%)+H243</f>
        <v>9.8999999999999991E-2</v>
      </c>
      <c r="J243" s="1423">
        <v>0.08</v>
      </c>
      <c r="K243" s="1407">
        <v>0.06</v>
      </c>
      <c r="L243" s="1560">
        <v>10</v>
      </c>
      <c r="M243" s="1395"/>
      <c r="N243" s="1395"/>
      <c r="O243" s="1561" t="str">
        <f t="shared" ref="O243:O249" si="126">C243</f>
        <v>Gigot</v>
      </c>
      <c r="P243" s="1562">
        <f t="shared" ref="P243:U243" si="127">F243*P164</f>
        <v>10.120000000000001</v>
      </c>
      <c r="Q243" s="1562">
        <f t="shared" si="127"/>
        <v>49.739999999999995</v>
      </c>
      <c r="R243" s="1563">
        <f t="shared" si="127"/>
        <v>4.32</v>
      </c>
      <c r="S243" s="1564">
        <f t="shared" si="127"/>
        <v>1.2869999999999999</v>
      </c>
      <c r="T243" s="1564">
        <f t="shared" si="127"/>
        <v>2.3199999999999998</v>
      </c>
      <c r="U243" s="1562">
        <f t="shared" si="127"/>
        <v>1.02</v>
      </c>
      <c r="V243" s="1575">
        <f t="shared" ref="V243:V249" si="128">SUM(P243:U243)</f>
        <v>68.807000000000002</v>
      </c>
    </row>
    <row r="244" spans="1:22" ht="15.75">
      <c r="A244" s="1394"/>
      <c r="B244" s="1557"/>
      <c r="C244" s="1581" t="s">
        <v>1489</v>
      </c>
      <c r="D244" s="1581"/>
      <c r="E244" s="1569"/>
      <c r="F244" s="1407">
        <v>0.05</v>
      </c>
      <c r="G244" s="1407">
        <v>7.0000000000000007E-2</v>
      </c>
      <c r="H244" s="1417">
        <v>0.11</v>
      </c>
      <c r="I244" s="1419">
        <f t="shared" si="125"/>
        <v>0.121</v>
      </c>
      <c r="J244" s="1423">
        <v>0.1</v>
      </c>
      <c r="K244" s="1407">
        <v>7.0000000000000007E-2</v>
      </c>
      <c r="L244" s="1560">
        <v>10</v>
      </c>
      <c r="M244" s="1395"/>
      <c r="N244" s="1395"/>
      <c r="O244" s="1561" t="str">
        <f t="shared" si="126"/>
        <v>Sauté (sans os)</v>
      </c>
      <c r="P244" s="1562">
        <f t="shared" ref="P244:U244" si="129">F244*P164</f>
        <v>12.65</v>
      </c>
      <c r="Q244" s="1562">
        <f t="shared" si="129"/>
        <v>58.030000000000008</v>
      </c>
      <c r="R244" s="1563">
        <f t="shared" si="129"/>
        <v>5.28</v>
      </c>
      <c r="S244" s="1564">
        <f t="shared" si="129"/>
        <v>1.573</v>
      </c>
      <c r="T244" s="1564">
        <f t="shared" si="129"/>
        <v>2.9000000000000004</v>
      </c>
      <c r="U244" s="1562">
        <f t="shared" si="129"/>
        <v>1.1900000000000002</v>
      </c>
      <c r="V244" s="1575">
        <f t="shared" si="128"/>
        <v>81.623000000000005</v>
      </c>
    </row>
    <row r="245" spans="1:22" ht="15.75">
      <c r="A245" s="1394"/>
      <c r="B245" s="1557"/>
      <c r="C245" s="1581" t="s">
        <v>1490</v>
      </c>
      <c r="D245" s="1581"/>
      <c r="E245" s="1569"/>
      <c r="F245" s="1407">
        <v>0</v>
      </c>
      <c r="G245" s="1407">
        <v>0.08</v>
      </c>
      <c r="H245" s="1417">
        <v>0.11</v>
      </c>
      <c r="I245" s="1419">
        <f t="shared" si="125"/>
        <v>0.121</v>
      </c>
      <c r="J245" s="1423">
        <v>0.1</v>
      </c>
      <c r="K245" s="1407">
        <v>7.0000000000000007E-2</v>
      </c>
      <c r="L245" s="1560">
        <v>10</v>
      </c>
      <c r="M245" s="1395"/>
      <c r="N245" s="1395"/>
      <c r="O245" s="1561" t="str">
        <f t="shared" si="126"/>
        <v>Côte d'agneau avec os</v>
      </c>
      <c r="P245" s="1562">
        <f t="shared" ref="P245:U245" si="130">F245*P164</f>
        <v>0</v>
      </c>
      <c r="Q245" s="1562">
        <f t="shared" si="130"/>
        <v>66.320000000000007</v>
      </c>
      <c r="R245" s="1563">
        <f t="shared" si="130"/>
        <v>5.28</v>
      </c>
      <c r="S245" s="1564">
        <f t="shared" si="130"/>
        <v>1.573</v>
      </c>
      <c r="T245" s="1564">
        <f t="shared" si="130"/>
        <v>2.9000000000000004</v>
      </c>
      <c r="U245" s="1562">
        <f t="shared" si="130"/>
        <v>1.1900000000000002</v>
      </c>
      <c r="V245" s="1575">
        <f t="shared" si="128"/>
        <v>77.263000000000005</v>
      </c>
    </row>
    <row r="246" spans="1:22" ht="15.75">
      <c r="A246" s="1394"/>
      <c r="B246" s="1557"/>
      <c r="C246" s="1581" t="s">
        <v>1491</v>
      </c>
      <c r="D246" s="1581"/>
      <c r="E246" s="1569"/>
      <c r="F246" s="1407">
        <v>2</v>
      </c>
      <c r="G246" s="1407">
        <v>3</v>
      </c>
      <c r="H246" s="1417">
        <v>4.5</v>
      </c>
      <c r="I246" s="1419">
        <f t="shared" si="125"/>
        <v>4.95</v>
      </c>
      <c r="J246" s="1423">
        <v>3</v>
      </c>
      <c r="K246" s="1407">
        <v>2</v>
      </c>
      <c r="L246" s="1560">
        <v>10</v>
      </c>
      <c r="M246" s="1395"/>
      <c r="N246" s="1395"/>
      <c r="O246" s="1571" t="str">
        <f t="shared" si="126"/>
        <v>Boulettes d'agneau-mouton de 30g pièce crues (à l'unité )</v>
      </c>
      <c r="P246" s="1572">
        <f t="shared" ref="P246:U246" si="131">F246*P164</f>
        <v>506</v>
      </c>
      <c r="Q246" s="1572">
        <f t="shared" si="131"/>
        <v>2487</v>
      </c>
      <c r="R246" s="1573">
        <f t="shared" si="131"/>
        <v>216</v>
      </c>
      <c r="S246" s="1574">
        <f t="shared" si="131"/>
        <v>64.350000000000009</v>
      </c>
      <c r="T246" s="1574">
        <f t="shared" si="131"/>
        <v>87</v>
      </c>
      <c r="U246" s="1572">
        <f t="shared" si="131"/>
        <v>34</v>
      </c>
      <c r="V246" s="1575">
        <f t="shared" si="128"/>
        <v>3394.35</v>
      </c>
    </row>
    <row r="247" spans="1:22" ht="15.75">
      <c r="A247" s="1394"/>
      <c r="B247" s="1557"/>
      <c r="C247" s="1581" t="s">
        <v>1492</v>
      </c>
      <c r="D247" s="1581"/>
      <c r="E247" s="1569"/>
      <c r="F247" s="1407">
        <v>0.06</v>
      </c>
      <c r="G247" s="1407">
        <v>0.09</v>
      </c>
      <c r="H247" s="1417">
        <v>0.13500000000000001</v>
      </c>
      <c r="I247" s="1419">
        <f t="shared" si="125"/>
        <v>0.14850000000000002</v>
      </c>
      <c r="J247" s="1423">
        <v>0.09</v>
      </c>
      <c r="K247" s="1407">
        <v>0.06</v>
      </c>
      <c r="L247" s="1560">
        <v>10</v>
      </c>
      <c r="M247" s="1395"/>
      <c r="N247" s="1395"/>
      <c r="O247" s="1561" t="str">
        <f t="shared" si="126"/>
        <v>Boulettes d'agneau-mouton de 30g pièce crues (au Kg )</v>
      </c>
      <c r="P247" s="1562">
        <f t="shared" ref="P247:U247" si="132">F247*P164</f>
        <v>15.18</v>
      </c>
      <c r="Q247" s="1562">
        <f t="shared" si="132"/>
        <v>74.61</v>
      </c>
      <c r="R247" s="1563">
        <f t="shared" si="132"/>
        <v>6.48</v>
      </c>
      <c r="S247" s="1564">
        <f t="shared" si="132"/>
        <v>1.9305000000000003</v>
      </c>
      <c r="T247" s="1564">
        <f t="shared" si="132"/>
        <v>2.61</v>
      </c>
      <c r="U247" s="1562">
        <f t="shared" si="132"/>
        <v>1.02</v>
      </c>
      <c r="V247" s="1575">
        <f t="shared" si="128"/>
        <v>101.83049999999999</v>
      </c>
    </row>
    <row r="248" spans="1:22" ht="15.75">
      <c r="A248" s="1394"/>
      <c r="B248" s="1557"/>
      <c r="C248" s="1581" t="s">
        <v>1493</v>
      </c>
      <c r="D248" s="1581"/>
      <c r="E248" s="1569"/>
      <c r="F248" s="1407">
        <v>1</v>
      </c>
      <c r="G248" s="1407">
        <v>2</v>
      </c>
      <c r="H248" s="1417">
        <v>2.5</v>
      </c>
      <c r="I248" s="1419">
        <f t="shared" si="125"/>
        <v>2.75</v>
      </c>
      <c r="J248" s="1423">
        <v>2</v>
      </c>
      <c r="K248" s="1407">
        <v>1.5</v>
      </c>
      <c r="L248" s="1560">
        <v>10</v>
      </c>
      <c r="M248" s="1395"/>
      <c r="N248" s="1395"/>
      <c r="O248" s="1571" t="str">
        <f t="shared" si="126"/>
        <v>Merguez de 50 g pièce crues (à l'unité)</v>
      </c>
      <c r="P248" s="1572">
        <f t="shared" ref="P248:U248" si="133">F248*P164</f>
        <v>253</v>
      </c>
      <c r="Q248" s="1572">
        <f t="shared" si="133"/>
        <v>1658</v>
      </c>
      <c r="R248" s="1573">
        <f t="shared" si="133"/>
        <v>120</v>
      </c>
      <c r="S248" s="1574">
        <f t="shared" si="133"/>
        <v>35.75</v>
      </c>
      <c r="T248" s="1574">
        <f t="shared" si="133"/>
        <v>58</v>
      </c>
      <c r="U248" s="1572">
        <f t="shared" si="133"/>
        <v>25.5</v>
      </c>
      <c r="V248" s="1575">
        <f t="shared" si="128"/>
        <v>2150.25</v>
      </c>
    </row>
    <row r="249" spans="1:22" ht="15.75">
      <c r="A249" s="1394"/>
      <c r="B249" s="1557"/>
      <c r="C249" s="1583" t="s">
        <v>1494</v>
      </c>
      <c r="D249" s="1583"/>
      <c r="E249" s="1579"/>
      <c r="F249" s="1407">
        <v>0.05</v>
      </c>
      <c r="G249" s="1407">
        <v>0.1</v>
      </c>
      <c r="H249" s="1417">
        <v>0.125</v>
      </c>
      <c r="I249" s="1419">
        <f t="shared" si="125"/>
        <v>0.13750000000000001</v>
      </c>
      <c r="J249" s="1423">
        <v>0.1</v>
      </c>
      <c r="K249" s="1407">
        <v>0.75</v>
      </c>
      <c r="L249" s="1560">
        <v>10</v>
      </c>
      <c r="M249" s="1395"/>
      <c r="N249" s="1395"/>
      <c r="O249" s="1561" t="str">
        <f t="shared" si="126"/>
        <v>Merguez de 50 g pièce crues (au Kg)</v>
      </c>
      <c r="P249" s="1562">
        <f t="shared" ref="P249:U249" si="134">F249*P164</f>
        <v>12.65</v>
      </c>
      <c r="Q249" s="1562">
        <f t="shared" si="134"/>
        <v>82.9</v>
      </c>
      <c r="R249" s="1563">
        <f t="shared" si="134"/>
        <v>6</v>
      </c>
      <c r="S249" s="1564">
        <f t="shared" si="134"/>
        <v>1.7875000000000001</v>
      </c>
      <c r="T249" s="1564">
        <f t="shared" si="134"/>
        <v>2.9000000000000004</v>
      </c>
      <c r="U249" s="1562">
        <f t="shared" si="134"/>
        <v>12.75</v>
      </c>
      <c r="V249" s="1575">
        <f t="shared" si="128"/>
        <v>118.98750000000001</v>
      </c>
    </row>
    <row r="250" spans="1:22" ht="15" customHeight="1">
      <c r="A250" s="1394"/>
      <c r="B250" s="1566"/>
      <c r="C250" s="4069" t="s">
        <v>1495</v>
      </c>
      <c r="D250" s="4069"/>
      <c r="E250" s="4069"/>
      <c r="F250" s="4069"/>
      <c r="G250" s="4069"/>
      <c r="H250" s="4069"/>
      <c r="I250" s="4069"/>
      <c r="J250" s="4069"/>
      <c r="K250" s="4069"/>
      <c r="L250" s="4070"/>
      <c r="M250" s="1545"/>
      <c r="N250" s="1545"/>
      <c r="O250" s="1346"/>
      <c r="P250" s="4073" t="str">
        <f>C250</f>
        <v>PORC</v>
      </c>
      <c r="Q250" s="4074"/>
      <c r="R250" s="4074"/>
      <c r="S250" s="4074"/>
      <c r="T250" s="4074"/>
      <c r="U250" s="4074"/>
      <c r="V250" s="4075"/>
    </row>
    <row r="251" spans="1:22" ht="15" customHeight="1">
      <c r="A251" s="1394"/>
      <c r="B251" s="1566"/>
      <c r="C251" s="4071"/>
      <c r="D251" s="4071"/>
      <c r="E251" s="4071"/>
      <c r="F251" s="4071"/>
      <c r="G251" s="4071"/>
      <c r="H251" s="4071"/>
      <c r="I251" s="4071"/>
      <c r="J251" s="4071"/>
      <c r="K251" s="4071"/>
      <c r="L251" s="4072"/>
      <c r="M251" s="1545"/>
      <c r="N251" s="1545"/>
      <c r="O251" s="1346"/>
      <c r="P251" s="4076"/>
      <c r="Q251" s="4077"/>
      <c r="R251" s="4077"/>
      <c r="S251" s="4077"/>
      <c r="T251" s="4077"/>
      <c r="U251" s="4077"/>
      <c r="V251" s="4078"/>
    </row>
    <row r="252" spans="1:22" ht="15.75">
      <c r="A252" s="1394"/>
      <c r="B252" s="1557"/>
      <c r="C252" s="1581" t="s">
        <v>1496</v>
      </c>
      <c r="D252" s="1581"/>
      <c r="E252" s="1569"/>
      <c r="F252" s="1407">
        <v>0.04</v>
      </c>
      <c r="G252" s="1407">
        <v>0.06</v>
      </c>
      <c r="H252" s="1417">
        <v>0.09</v>
      </c>
      <c r="I252" s="1419">
        <f t="shared" ref="I252:I261" si="135">(H252*L252%)+H252</f>
        <v>9.8999999999999991E-2</v>
      </c>
      <c r="J252" s="1423">
        <v>0.1</v>
      </c>
      <c r="K252" s="1407">
        <v>7.0000000000000007E-2</v>
      </c>
      <c r="L252" s="1560">
        <v>10</v>
      </c>
      <c r="M252" s="1395"/>
      <c r="N252" s="1395"/>
      <c r="O252" s="1561" t="str">
        <f t="shared" ref="O252:O261" si="136">C252</f>
        <v>Rôti de porc, grillade (sans os)</v>
      </c>
      <c r="P252" s="1562">
        <f t="shared" ref="P252:U252" si="137">F252*P164</f>
        <v>10.120000000000001</v>
      </c>
      <c r="Q252" s="1562">
        <f t="shared" si="137"/>
        <v>49.739999999999995</v>
      </c>
      <c r="R252" s="1563">
        <f t="shared" si="137"/>
        <v>4.32</v>
      </c>
      <c r="S252" s="1564">
        <f t="shared" si="137"/>
        <v>1.2869999999999999</v>
      </c>
      <c r="T252" s="1564">
        <f t="shared" si="137"/>
        <v>2.9000000000000004</v>
      </c>
      <c r="U252" s="1562">
        <f t="shared" si="137"/>
        <v>1.1900000000000002</v>
      </c>
      <c r="V252" s="1575">
        <f t="shared" ref="V252:V261" si="138">SUM(P252:U252)</f>
        <v>69.557000000000016</v>
      </c>
    </row>
    <row r="253" spans="1:22" ht="15.75">
      <c r="A253" s="1394"/>
      <c r="B253" s="1557"/>
      <c r="C253" s="1581" t="s">
        <v>1489</v>
      </c>
      <c r="D253" s="1581"/>
      <c r="E253" s="1569"/>
      <c r="F253" s="1407">
        <v>0.05</v>
      </c>
      <c r="G253" s="1407">
        <v>7.0000000000000007E-2</v>
      </c>
      <c r="H253" s="1417">
        <v>0.11</v>
      </c>
      <c r="I253" s="1419">
        <f t="shared" si="135"/>
        <v>0.121</v>
      </c>
      <c r="J253" s="1423">
        <v>0.1</v>
      </c>
      <c r="K253" s="1407">
        <v>7.0000000000000007E-2</v>
      </c>
      <c r="L253" s="1560">
        <v>10</v>
      </c>
      <c r="M253" s="1395"/>
      <c r="N253" s="1395"/>
      <c r="O253" s="1561" t="str">
        <f t="shared" si="136"/>
        <v>Sauté (sans os)</v>
      </c>
      <c r="P253" s="1562">
        <f t="shared" ref="P253:U253" si="139">F253*P164</f>
        <v>12.65</v>
      </c>
      <c r="Q253" s="1562">
        <f t="shared" si="139"/>
        <v>58.030000000000008</v>
      </c>
      <c r="R253" s="1563">
        <f t="shared" si="139"/>
        <v>5.28</v>
      </c>
      <c r="S253" s="1564">
        <f t="shared" si="139"/>
        <v>1.573</v>
      </c>
      <c r="T253" s="1564">
        <f t="shared" si="139"/>
        <v>2.9000000000000004</v>
      </c>
      <c r="U253" s="1562">
        <f t="shared" si="139"/>
        <v>1.1900000000000002</v>
      </c>
      <c r="V253" s="1575">
        <f t="shared" si="138"/>
        <v>81.623000000000005</v>
      </c>
    </row>
    <row r="254" spans="1:22" ht="15.75">
      <c r="A254" s="1394"/>
      <c r="B254" s="1557"/>
      <c r="C254" s="1581" t="s">
        <v>1497</v>
      </c>
      <c r="D254" s="1581"/>
      <c r="E254" s="1569"/>
      <c r="F254" s="1407">
        <v>0</v>
      </c>
      <c r="G254" s="1407">
        <v>0.08</v>
      </c>
      <c r="H254" s="1417">
        <v>0.11</v>
      </c>
      <c r="I254" s="1419">
        <f t="shared" si="135"/>
        <v>0.121</v>
      </c>
      <c r="J254" s="1423">
        <v>0.1</v>
      </c>
      <c r="K254" s="1407">
        <v>7.0000000000000007E-2</v>
      </c>
      <c r="L254" s="1560">
        <v>10</v>
      </c>
      <c r="M254" s="1395"/>
      <c r="N254" s="1395"/>
      <c r="O254" s="1561" t="str">
        <f t="shared" si="136"/>
        <v>Côte de porc</v>
      </c>
      <c r="P254" s="1562">
        <f t="shared" ref="P254:U254" si="140">F254*P164</f>
        <v>0</v>
      </c>
      <c r="Q254" s="1562">
        <f t="shared" si="140"/>
        <v>66.320000000000007</v>
      </c>
      <c r="R254" s="1563">
        <f t="shared" si="140"/>
        <v>5.28</v>
      </c>
      <c r="S254" s="1564">
        <f t="shared" si="140"/>
        <v>1.573</v>
      </c>
      <c r="T254" s="1564">
        <f t="shared" si="140"/>
        <v>2.9000000000000004</v>
      </c>
      <c r="U254" s="1562">
        <f t="shared" si="140"/>
        <v>1.1900000000000002</v>
      </c>
      <c r="V254" s="1575">
        <f t="shared" si="138"/>
        <v>77.263000000000005</v>
      </c>
    </row>
    <row r="255" spans="1:22" ht="15.75">
      <c r="A255" s="1394"/>
      <c r="B255" s="1557"/>
      <c r="C255" s="1581" t="s">
        <v>1498</v>
      </c>
      <c r="D255" s="1581"/>
      <c r="E255" s="1569"/>
      <c r="F255" s="1407">
        <v>0.04</v>
      </c>
      <c r="G255" s="1407">
        <v>0.06</v>
      </c>
      <c r="H255" s="1417">
        <v>0.09</v>
      </c>
      <c r="I255" s="1419">
        <f t="shared" si="135"/>
        <v>9.8999999999999991E-2</v>
      </c>
      <c r="J255" s="1423">
        <v>0.08</v>
      </c>
      <c r="K255" s="1407">
        <v>7.0000000000000007E-2</v>
      </c>
      <c r="L255" s="1560">
        <v>10</v>
      </c>
      <c r="M255" s="1395"/>
      <c r="N255" s="1395"/>
      <c r="O255" s="1561" t="str">
        <f t="shared" si="136"/>
        <v>Jambon DD, palette de porc</v>
      </c>
      <c r="P255" s="1562">
        <f t="shared" ref="P255:U255" si="141">F255*P164</f>
        <v>10.120000000000001</v>
      </c>
      <c r="Q255" s="1562">
        <f t="shared" si="141"/>
        <v>49.739999999999995</v>
      </c>
      <c r="R255" s="1563">
        <f t="shared" si="141"/>
        <v>4.32</v>
      </c>
      <c r="S255" s="1564">
        <f t="shared" si="141"/>
        <v>1.2869999999999999</v>
      </c>
      <c r="T255" s="1564">
        <f t="shared" si="141"/>
        <v>2.3199999999999998</v>
      </c>
      <c r="U255" s="1562">
        <f t="shared" si="141"/>
        <v>1.1900000000000002</v>
      </c>
      <c r="V255" s="1575">
        <f t="shared" si="138"/>
        <v>68.977000000000004</v>
      </c>
    </row>
    <row r="256" spans="1:22" ht="15.75">
      <c r="A256" s="1394"/>
      <c r="B256" s="1557"/>
      <c r="C256" s="1581" t="s">
        <v>1499</v>
      </c>
      <c r="D256" s="1581"/>
      <c r="E256" s="1569"/>
      <c r="F256" s="1407">
        <v>0.05</v>
      </c>
      <c r="G256" s="1407">
        <v>7.0000000000000007E-2</v>
      </c>
      <c r="H256" s="1417">
        <v>0.11</v>
      </c>
      <c r="I256" s="1419">
        <f t="shared" si="135"/>
        <v>0.121</v>
      </c>
      <c r="J256" s="1423">
        <v>0.1</v>
      </c>
      <c r="K256" s="1407">
        <v>7.0000000000000007E-2</v>
      </c>
      <c r="L256" s="1560">
        <v>10</v>
      </c>
      <c r="M256" s="1395"/>
      <c r="N256" s="1395"/>
      <c r="O256" s="1561" t="str">
        <f t="shared" si="136"/>
        <v>Andouillettes</v>
      </c>
      <c r="P256" s="1562">
        <f t="shared" ref="P256:U256" si="142">F256*P164</f>
        <v>12.65</v>
      </c>
      <c r="Q256" s="1562">
        <f t="shared" si="142"/>
        <v>58.030000000000008</v>
      </c>
      <c r="R256" s="1563">
        <f t="shared" si="142"/>
        <v>5.28</v>
      </c>
      <c r="S256" s="1564">
        <f t="shared" si="142"/>
        <v>1.573</v>
      </c>
      <c r="T256" s="1564">
        <f t="shared" si="142"/>
        <v>2.9000000000000004</v>
      </c>
      <c r="U256" s="1562">
        <f t="shared" si="142"/>
        <v>1.1900000000000002</v>
      </c>
      <c r="V256" s="1575">
        <f t="shared" si="138"/>
        <v>81.623000000000005</v>
      </c>
    </row>
    <row r="257" spans="1:22" ht="15.75">
      <c r="A257" s="1394"/>
      <c r="B257" s="1557"/>
      <c r="C257" s="1581" t="s">
        <v>1500</v>
      </c>
      <c r="D257" s="1581"/>
      <c r="E257" s="1569"/>
      <c r="F257" s="1407">
        <v>1</v>
      </c>
      <c r="G257" s="1407">
        <v>2</v>
      </c>
      <c r="H257" s="1417">
        <v>2.5</v>
      </c>
      <c r="I257" s="1419">
        <f t="shared" si="135"/>
        <v>2.75</v>
      </c>
      <c r="J257" s="1423">
        <v>2</v>
      </c>
      <c r="K257" s="1407">
        <v>1.5</v>
      </c>
      <c r="L257" s="1560">
        <v>10</v>
      </c>
      <c r="M257" s="1395"/>
      <c r="N257" s="1395"/>
      <c r="O257" s="1571" t="str">
        <f t="shared" si="136"/>
        <v>Saucisse chipolatas de 50 g pièce crue ( à l'unité)</v>
      </c>
      <c r="P257" s="1572">
        <f t="shared" ref="P257:U257" si="143">F257*P164</f>
        <v>253</v>
      </c>
      <c r="Q257" s="1572">
        <f t="shared" si="143"/>
        <v>1658</v>
      </c>
      <c r="R257" s="1573">
        <f t="shared" si="143"/>
        <v>120</v>
      </c>
      <c r="S257" s="1574">
        <f t="shared" si="143"/>
        <v>35.75</v>
      </c>
      <c r="T257" s="1574">
        <f t="shared" si="143"/>
        <v>58</v>
      </c>
      <c r="U257" s="1572">
        <f t="shared" si="143"/>
        <v>25.5</v>
      </c>
      <c r="V257" s="1575">
        <f t="shared" si="138"/>
        <v>2150.25</v>
      </c>
    </row>
    <row r="258" spans="1:22" ht="15.75">
      <c r="A258" s="1394"/>
      <c r="B258" s="1557"/>
      <c r="C258" s="1581" t="s">
        <v>1501</v>
      </c>
      <c r="D258" s="1581"/>
      <c r="E258" s="1569"/>
      <c r="F258" s="1407">
        <v>0.05</v>
      </c>
      <c r="G258" s="1407">
        <v>0.1</v>
      </c>
      <c r="H258" s="1417">
        <v>0.125</v>
      </c>
      <c r="I258" s="1419">
        <f t="shared" si="135"/>
        <v>0.13750000000000001</v>
      </c>
      <c r="J258" s="1423">
        <v>0.1</v>
      </c>
      <c r="K258" s="1407">
        <v>0.75</v>
      </c>
      <c r="L258" s="1560">
        <v>10</v>
      </c>
      <c r="M258" s="1395"/>
      <c r="N258" s="1395"/>
      <c r="O258" s="1561" t="str">
        <f t="shared" si="136"/>
        <v>Saucisse chipolatas de 50 g pièce crue ( au Kg)</v>
      </c>
      <c r="P258" s="1572">
        <f t="shared" ref="P258:U258" si="144">F258*P164</f>
        <v>12.65</v>
      </c>
      <c r="Q258" s="1572">
        <f t="shared" si="144"/>
        <v>82.9</v>
      </c>
      <c r="R258" s="1573">
        <f t="shared" si="144"/>
        <v>6</v>
      </c>
      <c r="S258" s="1574">
        <f t="shared" si="144"/>
        <v>1.7875000000000001</v>
      </c>
      <c r="T258" s="1574">
        <f t="shared" si="144"/>
        <v>2.9000000000000004</v>
      </c>
      <c r="U258" s="1572">
        <f t="shared" si="144"/>
        <v>12.75</v>
      </c>
      <c r="V258" s="1575">
        <f t="shared" si="138"/>
        <v>118.98750000000001</v>
      </c>
    </row>
    <row r="259" spans="1:22" ht="15.75">
      <c r="A259" s="1394"/>
      <c r="B259" s="1557"/>
      <c r="C259" s="1581" t="s">
        <v>1502</v>
      </c>
      <c r="D259" s="1581"/>
      <c r="E259" s="1569"/>
      <c r="F259" s="1407">
        <v>1</v>
      </c>
      <c r="G259" s="1407">
        <v>2</v>
      </c>
      <c r="H259" s="1417">
        <v>2.5</v>
      </c>
      <c r="I259" s="1419">
        <f t="shared" si="135"/>
        <v>2.75</v>
      </c>
      <c r="J259" s="1423">
        <v>2</v>
      </c>
      <c r="K259" s="1407">
        <v>1.5</v>
      </c>
      <c r="L259" s="1560">
        <v>10</v>
      </c>
      <c r="M259" s="1395"/>
      <c r="N259" s="1395"/>
      <c r="O259" s="1571" t="str">
        <f t="shared" si="136"/>
        <v>Saucisse de Francfort Strasbourg de 50 g pièce crue (à l'unité)</v>
      </c>
      <c r="P259" s="1572">
        <f t="shared" ref="P259:U259" si="145">F259*P164</f>
        <v>253</v>
      </c>
      <c r="Q259" s="1572">
        <f t="shared" si="145"/>
        <v>1658</v>
      </c>
      <c r="R259" s="1573">
        <f t="shared" si="145"/>
        <v>120</v>
      </c>
      <c r="S259" s="1574">
        <f t="shared" si="145"/>
        <v>35.75</v>
      </c>
      <c r="T259" s="1574">
        <f t="shared" si="145"/>
        <v>58</v>
      </c>
      <c r="U259" s="1572">
        <f t="shared" si="145"/>
        <v>25.5</v>
      </c>
      <c r="V259" s="1575">
        <f t="shared" si="138"/>
        <v>2150.25</v>
      </c>
    </row>
    <row r="260" spans="1:22" ht="15.75">
      <c r="A260" s="1394"/>
      <c r="B260" s="1557"/>
      <c r="C260" s="1581" t="s">
        <v>1502</v>
      </c>
      <c r="D260" s="1581"/>
      <c r="E260" s="1569"/>
      <c r="F260" s="1407">
        <v>0.05</v>
      </c>
      <c r="G260" s="1407">
        <v>0.1</v>
      </c>
      <c r="H260" s="1417">
        <v>0.125</v>
      </c>
      <c r="I260" s="1419">
        <f t="shared" si="135"/>
        <v>0.13750000000000001</v>
      </c>
      <c r="J260" s="1423">
        <v>0.1</v>
      </c>
      <c r="K260" s="1407">
        <v>0.75</v>
      </c>
      <c r="L260" s="1560">
        <v>10</v>
      </c>
      <c r="M260" s="1395"/>
      <c r="N260" s="1395"/>
      <c r="O260" s="1571" t="str">
        <f t="shared" si="136"/>
        <v>Saucisse de Francfort Strasbourg de 50 g pièce crue (à l'unité)</v>
      </c>
      <c r="P260" s="1572">
        <f t="shared" ref="P260:U260" si="146">F260*P164</f>
        <v>12.65</v>
      </c>
      <c r="Q260" s="1572">
        <f t="shared" si="146"/>
        <v>82.9</v>
      </c>
      <c r="R260" s="1573">
        <f t="shared" si="146"/>
        <v>6</v>
      </c>
      <c r="S260" s="1574">
        <f t="shared" si="146"/>
        <v>1.7875000000000001</v>
      </c>
      <c r="T260" s="1574">
        <f t="shared" si="146"/>
        <v>2.9000000000000004</v>
      </c>
      <c r="U260" s="1572">
        <f t="shared" si="146"/>
        <v>12.75</v>
      </c>
      <c r="V260" s="1575">
        <f t="shared" si="138"/>
        <v>118.98750000000001</v>
      </c>
    </row>
    <row r="261" spans="1:22" ht="15.75">
      <c r="A261" s="1394"/>
      <c r="B261" s="1557"/>
      <c r="C261" s="1583" t="s">
        <v>1503</v>
      </c>
      <c r="D261" s="1583"/>
      <c r="E261" s="1579"/>
      <c r="F261" s="1407">
        <v>0.05</v>
      </c>
      <c r="G261" s="1407">
        <v>7.0000000000000007E-2</v>
      </c>
      <c r="H261" s="1417">
        <v>0.11</v>
      </c>
      <c r="I261" s="1419">
        <f t="shared" si="135"/>
        <v>0.121</v>
      </c>
      <c r="J261" s="1423">
        <v>0.1</v>
      </c>
      <c r="K261" s="1407">
        <v>7.0000000000000007E-2</v>
      </c>
      <c r="L261" s="1560">
        <v>10</v>
      </c>
      <c r="M261" s="1395"/>
      <c r="N261" s="1395"/>
      <c r="O261" s="1561" t="str">
        <f t="shared" si="136"/>
        <v>Saucisse Toulouse, Montbéliard, Morteau</v>
      </c>
      <c r="P261" s="1562">
        <f t="shared" ref="P261:U261" si="147">F261*P164</f>
        <v>12.65</v>
      </c>
      <c r="Q261" s="1562">
        <f t="shared" si="147"/>
        <v>58.030000000000008</v>
      </c>
      <c r="R261" s="1563">
        <f t="shared" si="147"/>
        <v>5.28</v>
      </c>
      <c r="S261" s="1564">
        <f t="shared" si="147"/>
        <v>1.573</v>
      </c>
      <c r="T261" s="1564">
        <f t="shared" si="147"/>
        <v>2.9000000000000004</v>
      </c>
      <c r="U261" s="1562">
        <f t="shared" si="147"/>
        <v>1.1900000000000002</v>
      </c>
      <c r="V261" s="1575">
        <f t="shared" si="138"/>
        <v>81.623000000000005</v>
      </c>
    </row>
    <row r="262" spans="1:22" ht="15" customHeight="1">
      <c r="A262" s="1394"/>
      <c r="B262" s="1566"/>
      <c r="C262" s="4069" t="s">
        <v>1504</v>
      </c>
      <c r="D262" s="4069"/>
      <c r="E262" s="4069"/>
      <c r="F262" s="4069"/>
      <c r="G262" s="4069"/>
      <c r="H262" s="4069"/>
      <c r="I262" s="4069"/>
      <c r="J262" s="4069"/>
      <c r="K262" s="4069"/>
      <c r="L262" s="4070"/>
      <c r="M262" s="1545"/>
      <c r="N262" s="1545"/>
      <c r="O262" s="1346"/>
      <c r="P262" s="4073" t="str">
        <f>C262</f>
        <v>VOLAILLE-LAPIN</v>
      </c>
      <c r="Q262" s="4074"/>
      <c r="R262" s="4074"/>
      <c r="S262" s="4074"/>
      <c r="T262" s="4074"/>
      <c r="U262" s="4074"/>
      <c r="V262" s="4075"/>
    </row>
    <row r="263" spans="1:22" ht="15" customHeight="1">
      <c r="A263" s="1394"/>
      <c r="B263" s="1566"/>
      <c r="C263" s="4071"/>
      <c r="D263" s="4071"/>
      <c r="E263" s="4071"/>
      <c r="F263" s="4071"/>
      <c r="G263" s="4071"/>
      <c r="H263" s="4071"/>
      <c r="I263" s="4071"/>
      <c r="J263" s="4071"/>
      <c r="K263" s="4071"/>
      <c r="L263" s="4072"/>
      <c r="M263" s="1545"/>
      <c r="N263" s="1545"/>
      <c r="O263" s="1346"/>
      <c r="P263" s="4076"/>
      <c r="Q263" s="4077"/>
      <c r="R263" s="4077"/>
      <c r="S263" s="4077"/>
      <c r="T263" s="4077"/>
      <c r="U263" s="4077"/>
      <c r="V263" s="4078"/>
    </row>
    <row r="264" spans="1:22" ht="15.75">
      <c r="A264" s="1394"/>
      <c r="B264" s="1557"/>
      <c r="C264" s="1581" t="s">
        <v>1505</v>
      </c>
      <c r="D264" s="1581"/>
      <c r="E264" s="1569"/>
      <c r="F264" s="1407">
        <v>0.04</v>
      </c>
      <c r="G264" s="1407">
        <v>0.06</v>
      </c>
      <c r="H264" s="1417">
        <v>0.09</v>
      </c>
      <c r="I264" s="1419">
        <f t="shared" ref="I264:I278" si="148">(H264*L264%)+H264</f>
        <v>9.8999999999999991E-2</v>
      </c>
      <c r="J264" s="1423">
        <v>0.08</v>
      </c>
      <c r="K264" s="1407">
        <v>0.06</v>
      </c>
      <c r="L264" s="1560">
        <v>10</v>
      </c>
      <c r="M264" s="1395"/>
      <c r="N264" s="1395"/>
      <c r="O264" s="1561" t="str">
        <f t="shared" ref="O264:O278" si="149">C264</f>
        <v>Rôti de volaille, escalope de volaille, blanc de
poulet</v>
      </c>
      <c r="P264" s="1562">
        <f t="shared" ref="P264:U264" si="150">F264*P164</f>
        <v>10.120000000000001</v>
      </c>
      <c r="Q264" s="1562">
        <f t="shared" si="150"/>
        <v>49.739999999999995</v>
      </c>
      <c r="R264" s="1563">
        <f t="shared" si="150"/>
        <v>4.32</v>
      </c>
      <c r="S264" s="1564">
        <f t="shared" si="150"/>
        <v>1.2869999999999999</v>
      </c>
      <c r="T264" s="1564">
        <f t="shared" si="150"/>
        <v>2.3199999999999998</v>
      </c>
      <c r="U264" s="1562">
        <f t="shared" si="150"/>
        <v>1.02</v>
      </c>
      <c r="V264" s="1575">
        <f t="shared" ref="V264:V278" si="151">SUM(P264:U264)</f>
        <v>68.807000000000002</v>
      </c>
    </row>
    <row r="265" spans="1:22" ht="15.75">
      <c r="A265" s="1394"/>
      <c r="B265" s="1557"/>
      <c r="C265" s="1581" t="s">
        <v>1506</v>
      </c>
      <c r="D265" s="1581"/>
      <c r="E265" s="1569"/>
      <c r="F265" s="1407">
        <v>0.05</v>
      </c>
      <c r="G265" s="1407">
        <v>7.0000000000000007E-2</v>
      </c>
      <c r="H265" s="1417">
        <v>0.11</v>
      </c>
      <c r="I265" s="1419">
        <f t="shared" si="148"/>
        <v>0.121</v>
      </c>
      <c r="J265" s="1423">
        <v>0.1</v>
      </c>
      <c r="K265" s="1407">
        <v>7.0000000000000007E-2</v>
      </c>
      <c r="L265" s="1560">
        <v>10</v>
      </c>
      <c r="M265" s="1395"/>
      <c r="N265" s="1395"/>
      <c r="O265" s="1561" t="str">
        <f t="shared" si="149"/>
        <v>Sauté</v>
      </c>
      <c r="P265" s="1562">
        <f t="shared" ref="P265:U265" si="152">F265*P164</f>
        <v>12.65</v>
      </c>
      <c r="Q265" s="1562">
        <f t="shared" si="152"/>
        <v>58.030000000000008</v>
      </c>
      <c r="R265" s="1563">
        <f t="shared" si="152"/>
        <v>5.28</v>
      </c>
      <c r="S265" s="1564">
        <f t="shared" si="152"/>
        <v>1.573</v>
      </c>
      <c r="T265" s="1564">
        <f t="shared" si="152"/>
        <v>2.9000000000000004</v>
      </c>
      <c r="U265" s="1562">
        <f t="shared" si="152"/>
        <v>1.1900000000000002</v>
      </c>
      <c r="V265" s="1575">
        <f t="shared" si="151"/>
        <v>81.623000000000005</v>
      </c>
    </row>
    <row r="266" spans="1:22" ht="15.75">
      <c r="A266" s="1394"/>
      <c r="B266" s="1557"/>
      <c r="C266" s="1581" t="s">
        <v>1507</v>
      </c>
      <c r="D266" s="1581"/>
      <c r="E266" s="1569"/>
      <c r="F266" s="1407">
        <v>0.04</v>
      </c>
      <c r="G266" s="1407">
        <v>0.06</v>
      </c>
      <c r="H266" s="1417">
        <v>0.09</v>
      </c>
      <c r="I266" s="1419">
        <f t="shared" si="148"/>
        <v>9.8999999999999991E-2</v>
      </c>
      <c r="J266" s="1423">
        <v>0.08</v>
      </c>
      <c r="K266" s="1407">
        <v>0.06</v>
      </c>
      <c r="L266" s="1560">
        <v>10</v>
      </c>
      <c r="M266" s="1395"/>
      <c r="N266" s="1395"/>
      <c r="O266" s="1561" t="str">
        <f t="shared" si="149"/>
        <v>Jambon de volaille</v>
      </c>
      <c r="P266" s="1562">
        <f t="shared" ref="P266:U266" si="153">F266*P164</f>
        <v>10.120000000000001</v>
      </c>
      <c r="Q266" s="1562">
        <f t="shared" si="153"/>
        <v>49.739999999999995</v>
      </c>
      <c r="R266" s="1563">
        <f t="shared" si="153"/>
        <v>4.32</v>
      </c>
      <c r="S266" s="1564">
        <f t="shared" si="153"/>
        <v>1.2869999999999999</v>
      </c>
      <c r="T266" s="1564">
        <f t="shared" si="153"/>
        <v>2.3199999999999998</v>
      </c>
      <c r="U266" s="1562">
        <f t="shared" si="153"/>
        <v>1.02</v>
      </c>
      <c r="V266" s="1575">
        <f t="shared" si="151"/>
        <v>68.807000000000002</v>
      </c>
    </row>
    <row r="267" spans="1:22" ht="15.75">
      <c r="A267" s="1394"/>
      <c r="B267" s="1557"/>
      <c r="C267" s="1581" t="s">
        <v>1508</v>
      </c>
      <c r="D267" s="1581"/>
      <c r="E267" s="1569"/>
      <c r="F267" s="1407">
        <v>0.05</v>
      </c>
      <c r="G267" s="1407">
        <v>7.0000000000000007E-2</v>
      </c>
      <c r="H267" s="1417">
        <v>0.11</v>
      </c>
      <c r="I267" s="1419">
        <f t="shared" si="148"/>
        <v>0.121</v>
      </c>
      <c r="J267" s="1423">
        <v>0.1</v>
      </c>
      <c r="K267" s="1407">
        <v>7.0000000000000007E-2</v>
      </c>
      <c r="L267" s="1560">
        <v>10</v>
      </c>
      <c r="M267" s="1395"/>
      <c r="N267" s="1395"/>
      <c r="O267" s="1561" t="str">
        <f t="shared" si="149"/>
        <v>Cordon bleu</v>
      </c>
      <c r="P267" s="1562">
        <f t="shared" ref="P267:U267" si="154">F267*P164</f>
        <v>12.65</v>
      </c>
      <c r="Q267" s="1562">
        <f t="shared" si="154"/>
        <v>58.030000000000008</v>
      </c>
      <c r="R267" s="1563">
        <f t="shared" si="154"/>
        <v>5.28</v>
      </c>
      <c r="S267" s="1564">
        <f t="shared" si="154"/>
        <v>1.573</v>
      </c>
      <c r="T267" s="1564">
        <f t="shared" si="154"/>
        <v>2.9000000000000004</v>
      </c>
      <c r="U267" s="1562">
        <f t="shared" si="154"/>
        <v>1.1900000000000002</v>
      </c>
      <c r="V267" s="1575">
        <f t="shared" si="151"/>
        <v>81.623000000000005</v>
      </c>
    </row>
    <row r="268" spans="1:22" ht="15.75">
      <c r="A268" s="1394"/>
      <c r="B268" s="1557"/>
      <c r="C268" s="1581" t="s">
        <v>1509</v>
      </c>
      <c r="D268" s="1581"/>
      <c r="E268" s="1569"/>
      <c r="F268" s="1407">
        <v>0.1</v>
      </c>
      <c r="G268" s="1407">
        <v>0.14000000000000001</v>
      </c>
      <c r="H268" s="1417">
        <v>0.16</v>
      </c>
      <c r="I268" s="1419">
        <f t="shared" si="148"/>
        <v>0.17599999999999999</v>
      </c>
      <c r="J268" s="1423">
        <v>0.14000000000000001</v>
      </c>
      <c r="K268" s="1407">
        <v>0.1</v>
      </c>
      <c r="L268" s="1560">
        <v>10</v>
      </c>
      <c r="M268" s="1395"/>
      <c r="N268" s="1395"/>
      <c r="O268" s="1561" t="str">
        <f t="shared" si="149"/>
        <v>Cuisse de poulet, de pintade, de canard</v>
      </c>
      <c r="P268" s="1562">
        <f t="shared" ref="P268:U268" si="155">F268*P164</f>
        <v>25.3</v>
      </c>
      <c r="Q268" s="1562">
        <f t="shared" si="155"/>
        <v>116.06000000000002</v>
      </c>
      <c r="R268" s="1563">
        <f t="shared" si="155"/>
        <v>7.68</v>
      </c>
      <c r="S268" s="1564">
        <f t="shared" si="155"/>
        <v>2.2879999999999998</v>
      </c>
      <c r="T268" s="1564">
        <f t="shared" si="155"/>
        <v>4.0600000000000005</v>
      </c>
      <c r="U268" s="1562">
        <f t="shared" si="155"/>
        <v>1.7000000000000002</v>
      </c>
      <c r="V268" s="1575">
        <f t="shared" si="151"/>
        <v>157.08800000000002</v>
      </c>
    </row>
    <row r="269" spans="1:22" ht="15.75">
      <c r="A269" s="1394"/>
      <c r="B269" s="1557"/>
      <c r="C269" s="1581" t="s">
        <v>1510</v>
      </c>
      <c r="D269" s="1581"/>
      <c r="E269" s="1569"/>
      <c r="F269" s="1407">
        <v>0.05</v>
      </c>
      <c r="G269" s="1407">
        <v>7.0000000000000007E-2</v>
      </c>
      <c r="H269" s="1417">
        <v>0.11</v>
      </c>
      <c r="I269" s="1419">
        <f t="shared" si="148"/>
        <v>0.121</v>
      </c>
      <c r="J269" s="1423">
        <v>0.1</v>
      </c>
      <c r="K269" s="1407">
        <v>7.0000000000000007E-2</v>
      </c>
      <c r="L269" s="1560">
        <v>10</v>
      </c>
      <c r="M269" s="1395"/>
      <c r="N269" s="1395"/>
      <c r="O269" s="1561" t="str">
        <f t="shared" si="149"/>
        <v>Brochette</v>
      </c>
      <c r="P269" s="1562">
        <f t="shared" ref="P269:U269" si="156">F269*P164</f>
        <v>12.65</v>
      </c>
      <c r="Q269" s="1562">
        <f t="shared" si="156"/>
        <v>58.030000000000008</v>
      </c>
      <c r="R269" s="1563">
        <f t="shared" si="156"/>
        <v>5.28</v>
      </c>
      <c r="S269" s="1564">
        <f t="shared" si="156"/>
        <v>1.573</v>
      </c>
      <c r="T269" s="1564">
        <f t="shared" si="156"/>
        <v>2.9000000000000004</v>
      </c>
      <c r="U269" s="1562">
        <f t="shared" si="156"/>
        <v>1.1900000000000002</v>
      </c>
      <c r="V269" s="1575">
        <f t="shared" si="151"/>
        <v>81.623000000000005</v>
      </c>
    </row>
    <row r="270" spans="1:22" ht="15.75">
      <c r="A270" s="1394"/>
      <c r="B270" s="1557"/>
      <c r="C270" s="1581" t="s">
        <v>1511</v>
      </c>
      <c r="D270" s="1581"/>
      <c r="E270" s="1569"/>
      <c r="F270" s="1407">
        <v>0.05</v>
      </c>
      <c r="G270" s="1407">
        <v>7.0000000000000007E-2</v>
      </c>
      <c r="H270" s="1417">
        <v>0.11</v>
      </c>
      <c r="I270" s="1419">
        <f t="shared" si="148"/>
        <v>0.121</v>
      </c>
      <c r="J270" s="1423">
        <v>0.1</v>
      </c>
      <c r="K270" s="1407">
        <v>7.0000000000000007E-2</v>
      </c>
      <c r="L270" s="1560">
        <v>10</v>
      </c>
      <c r="M270" s="1395"/>
      <c r="N270" s="1395"/>
      <c r="O270" s="1561" t="str">
        <f t="shared" si="149"/>
        <v>Paupiette de volaille</v>
      </c>
      <c r="P270" s="1562">
        <f t="shared" ref="P270:U270" si="157">F270*P164</f>
        <v>12.65</v>
      </c>
      <c r="Q270" s="1562">
        <f t="shared" si="157"/>
        <v>58.030000000000008</v>
      </c>
      <c r="R270" s="1563">
        <f t="shared" si="157"/>
        <v>5.28</v>
      </c>
      <c r="S270" s="1564">
        <f t="shared" si="157"/>
        <v>1.573</v>
      </c>
      <c r="T270" s="1564">
        <f t="shared" si="157"/>
        <v>2.9000000000000004</v>
      </c>
      <c r="U270" s="1562">
        <f t="shared" si="157"/>
        <v>1.1900000000000002</v>
      </c>
      <c r="V270" s="1575">
        <f t="shared" si="151"/>
        <v>81.623000000000005</v>
      </c>
    </row>
    <row r="271" spans="1:22" ht="15.75">
      <c r="A271" s="1394"/>
      <c r="B271" s="1557"/>
      <c r="C271" s="1581" t="s">
        <v>1512</v>
      </c>
      <c r="D271" s="1581"/>
      <c r="E271" s="1569"/>
      <c r="F271" s="1407">
        <v>2</v>
      </c>
      <c r="G271" s="1407">
        <v>3</v>
      </c>
      <c r="H271" s="1417">
        <v>5</v>
      </c>
      <c r="I271" s="1419">
        <f t="shared" si="148"/>
        <v>5.5</v>
      </c>
      <c r="J271" s="1423">
        <v>5</v>
      </c>
      <c r="K271" s="1407">
        <v>3.5</v>
      </c>
      <c r="L271" s="1560">
        <v>10</v>
      </c>
      <c r="M271" s="1395"/>
      <c r="N271" s="1395"/>
      <c r="O271" s="1561" t="str">
        <f t="shared" si="149"/>
        <v>Fingers, beignets, nuggets de 20 g pièce crus</v>
      </c>
      <c r="P271" s="1562">
        <f t="shared" ref="P271:U271" si="158">F271*P164</f>
        <v>506</v>
      </c>
      <c r="Q271" s="1562">
        <f t="shared" si="158"/>
        <v>2487</v>
      </c>
      <c r="R271" s="1563">
        <f t="shared" si="158"/>
        <v>240</v>
      </c>
      <c r="S271" s="1564">
        <f t="shared" si="158"/>
        <v>71.5</v>
      </c>
      <c r="T271" s="1564">
        <f t="shared" si="158"/>
        <v>145</v>
      </c>
      <c r="U271" s="1562">
        <f t="shared" si="158"/>
        <v>59.5</v>
      </c>
      <c r="V271" s="1575">
        <f t="shared" si="151"/>
        <v>3509</v>
      </c>
    </row>
    <row r="272" spans="1:22" ht="15.75">
      <c r="A272" s="1394"/>
      <c r="B272" s="1557"/>
      <c r="C272" s="1581" t="s">
        <v>1513</v>
      </c>
      <c r="D272" s="1581"/>
      <c r="E272" s="1569"/>
      <c r="F272" s="1407">
        <v>0.04</v>
      </c>
      <c r="G272" s="1407">
        <v>0.06</v>
      </c>
      <c r="H272" s="1417">
        <v>0.1</v>
      </c>
      <c r="I272" s="1419">
        <f t="shared" si="148"/>
        <v>0.11000000000000001</v>
      </c>
      <c r="J272" s="1423">
        <v>0.1</v>
      </c>
      <c r="K272" s="1407">
        <v>7.0000000000000007E-2</v>
      </c>
      <c r="L272" s="1560">
        <v>10</v>
      </c>
      <c r="M272" s="1395"/>
      <c r="N272" s="1395"/>
      <c r="O272" s="1561" t="str">
        <f t="shared" si="149"/>
        <v>Fingers, beignets, nuggets de 20 g (Kg) crus</v>
      </c>
      <c r="P272" s="1562">
        <f t="shared" ref="P272:U272" si="159">F272*P164</f>
        <v>10.120000000000001</v>
      </c>
      <c r="Q272" s="1562">
        <f t="shared" si="159"/>
        <v>49.739999999999995</v>
      </c>
      <c r="R272" s="1563">
        <f t="shared" si="159"/>
        <v>4.8000000000000007</v>
      </c>
      <c r="S272" s="1564">
        <f t="shared" si="159"/>
        <v>1.4300000000000002</v>
      </c>
      <c r="T272" s="1564">
        <f t="shared" si="159"/>
        <v>2.9000000000000004</v>
      </c>
      <c r="U272" s="1562">
        <f t="shared" si="159"/>
        <v>1.1900000000000002</v>
      </c>
      <c r="V272" s="1575">
        <f t="shared" si="151"/>
        <v>70.180000000000007</v>
      </c>
    </row>
    <row r="273" spans="1:22" ht="15.75">
      <c r="A273" s="1394"/>
      <c r="B273" s="1557"/>
      <c r="C273" s="1581" t="s">
        <v>1514</v>
      </c>
      <c r="D273" s="1581"/>
      <c r="E273" s="1569"/>
      <c r="F273" s="1407">
        <v>0.05</v>
      </c>
      <c r="G273" s="1407">
        <v>7.0000000000000007E-2</v>
      </c>
      <c r="H273" s="1417">
        <v>0.11</v>
      </c>
      <c r="I273" s="1419">
        <f t="shared" si="148"/>
        <v>0.121</v>
      </c>
      <c r="J273" s="1423">
        <v>0.1</v>
      </c>
      <c r="K273" s="1407">
        <v>7.0000000000000007E-2</v>
      </c>
      <c r="L273" s="1560">
        <v>10</v>
      </c>
      <c r="M273" s="1395"/>
      <c r="N273" s="1395"/>
      <c r="O273" s="1561" t="str">
        <f t="shared" si="149"/>
        <v>Escalope panée</v>
      </c>
      <c r="P273" s="1562">
        <f t="shared" ref="P273:U273" si="160">F273*P164</f>
        <v>12.65</v>
      </c>
      <c r="Q273" s="1562">
        <f t="shared" si="160"/>
        <v>58.030000000000008</v>
      </c>
      <c r="R273" s="1563">
        <f t="shared" si="160"/>
        <v>5.28</v>
      </c>
      <c r="S273" s="1564">
        <f t="shared" si="160"/>
        <v>1.573</v>
      </c>
      <c r="T273" s="1564">
        <f t="shared" si="160"/>
        <v>2.9000000000000004</v>
      </c>
      <c r="U273" s="1562">
        <f t="shared" si="160"/>
        <v>1.1900000000000002</v>
      </c>
      <c r="V273" s="1575">
        <f t="shared" si="151"/>
        <v>81.623000000000005</v>
      </c>
    </row>
    <row r="274" spans="1:22" ht="15.75">
      <c r="A274" s="1394"/>
      <c r="B274" s="1557"/>
      <c r="C274" s="1581" t="s">
        <v>1515</v>
      </c>
      <c r="D274" s="1581"/>
      <c r="E274" s="1569"/>
      <c r="F274" s="1407">
        <v>0.1</v>
      </c>
      <c r="G274" s="1407">
        <v>0.14000000000000001</v>
      </c>
      <c r="H274" s="1417">
        <v>0.16</v>
      </c>
      <c r="I274" s="1419">
        <f t="shared" si="148"/>
        <v>0.17599999999999999</v>
      </c>
      <c r="J274" s="1423">
        <v>0.14000000000000001</v>
      </c>
      <c r="K274" s="1407">
        <v>0.1</v>
      </c>
      <c r="L274" s="1560">
        <v>10</v>
      </c>
      <c r="M274" s="1395"/>
      <c r="N274" s="1395"/>
      <c r="O274" s="1561" t="str">
        <f t="shared" si="149"/>
        <v>Cuisse de lapin</v>
      </c>
      <c r="P274" s="1562">
        <f t="shared" ref="P274:U274" si="161">F274*P164</f>
        <v>25.3</v>
      </c>
      <c r="Q274" s="1562">
        <f t="shared" si="161"/>
        <v>116.06000000000002</v>
      </c>
      <c r="R274" s="1563">
        <f t="shared" si="161"/>
        <v>7.68</v>
      </c>
      <c r="S274" s="1564">
        <f t="shared" si="161"/>
        <v>2.2879999999999998</v>
      </c>
      <c r="T274" s="1564">
        <f t="shared" si="161"/>
        <v>4.0600000000000005</v>
      </c>
      <c r="U274" s="1562">
        <f t="shared" si="161"/>
        <v>1.7000000000000002</v>
      </c>
      <c r="V274" s="1575">
        <f t="shared" si="151"/>
        <v>157.08800000000002</v>
      </c>
    </row>
    <row r="275" spans="1:22" ht="15.75">
      <c r="A275" s="1394"/>
      <c r="B275" s="1557"/>
      <c r="C275" s="1581" t="s">
        <v>1516</v>
      </c>
      <c r="D275" s="1581"/>
      <c r="E275" s="1569"/>
      <c r="F275" s="1407">
        <v>0</v>
      </c>
      <c r="G275" s="1407">
        <v>0</v>
      </c>
      <c r="H275" s="1417">
        <v>0.16</v>
      </c>
      <c r="I275" s="1419">
        <f t="shared" si="148"/>
        <v>0.17599999999999999</v>
      </c>
      <c r="J275" s="1423">
        <v>0.14000000000000001</v>
      </c>
      <c r="K275" s="1407">
        <v>0.1</v>
      </c>
      <c r="L275" s="1560">
        <v>10</v>
      </c>
      <c r="M275" s="1395"/>
      <c r="N275" s="1395"/>
      <c r="O275" s="1561" t="str">
        <f t="shared" si="149"/>
        <v>Lapin sauté</v>
      </c>
      <c r="P275" s="1562">
        <f t="shared" ref="P275:U275" si="162">F275*P164</f>
        <v>0</v>
      </c>
      <c r="Q275" s="1562">
        <f t="shared" si="162"/>
        <v>0</v>
      </c>
      <c r="R275" s="1563">
        <f t="shared" si="162"/>
        <v>7.68</v>
      </c>
      <c r="S275" s="1564">
        <f t="shared" si="162"/>
        <v>2.2879999999999998</v>
      </c>
      <c r="T275" s="1564">
        <f t="shared" si="162"/>
        <v>4.0600000000000005</v>
      </c>
      <c r="U275" s="1562">
        <f t="shared" si="162"/>
        <v>1.7000000000000002</v>
      </c>
      <c r="V275" s="1575">
        <f t="shared" si="151"/>
        <v>15.728000000000002</v>
      </c>
    </row>
    <row r="276" spans="1:22" ht="15.75">
      <c r="A276" s="1394"/>
      <c r="B276" s="1557"/>
      <c r="C276" s="1581" t="s">
        <v>1517</v>
      </c>
      <c r="D276" s="1581"/>
      <c r="E276" s="1569"/>
      <c r="F276" s="1407">
        <v>0.05</v>
      </c>
      <c r="G276" s="1407">
        <v>7.0000000000000007E-2</v>
      </c>
      <c r="H276" s="1417">
        <v>0.11</v>
      </c>
      <c r="I276" s="1419">
        <f t="shared" si="148"/>
        <v>0.121</v>
      </c>
      <c r="J276" s="1423">
        <v>0.1</v>
      </c>
      <c r="K276" s="1407">
        <v>7.0000000000000007E-2</v>
      </c>
      <c r="L276" s="1560">
        <v>10</v>
      </c>
      <c r="M276" s="1395"/>
      <c r="N276" s="1395"/>
      <c r="O276" s="1561" t="str">
        <f t="shared" si="149"/>
        <v>Paupiette de lapin</v>
      </c>
      <c r="P276" s="1562">
        <f t="shared" ref="P276:U276" si="163">F276*P164</f>
        <v>12.65</v>
      </c>
      <c r="Q276" s="1562">
        <f t="shared" si="163"/>
        <v>58.030000000000008</v>
      </c>
      <c r="R276" s="1563">
        <f t="shared" si="163"/>
        <v>5.28</v>
      </c>
      <c r="S276" s="1564">
        <f t="shared" si="163"/>
        <v>1.573</v>
      </c>
      <c r="T276" s="1564">
        <f t="shared" si="163"/>
        <v>2.9000000000000004</v>
      </c>
      <c r="U276" s="1562">
        <f t="shared" si="163"/>
        <v>1.1900000000000002</v>
      </c>
      <c r="V276" s="1575">
        <f t="shared" si="151"/>
        <v>81.623000000000005</v>
      </c>
    </row>
    <row r="277" spans="1:22" ht="15.75">
      <c r="A277" s="1394"/>
      <c r="B277" s="1557"/>
      <c r="C277" s="1581" t="s">
        <v>1518</v>
      </c>
      <c r="D277" s="1581"/>
      <c r="E277" s="1569"/>
      <c r="F277" s="1407">
        <v>1</v>
      </c>
      <c r="G277" s="1407">
        <v>2</v>
      </c>
      <c r="H277" s="1417">
        <v>2.5</v>
      </c>
      <c r="I277" s="1419">
        <f t="shared" si="148"/>
        <v>2.75</v>
      </c>
      <c r="J277" s="1423">
        <v>2</v>
      </c>
      <c r="K277" s="1407">
        <v>1.5</v>
      </c>
      <c r="L277" s="1560">
        <v>10</v>
      </c>
      <c r="M277" s="1395"/>
      <c r="N277" s="1395"/>
      <c r="O277" s="1571" t="str">
        <f t="shared" si="149"/>
        <v>Saucisse de volaille de 50g pièce crue (à l’unité)</v>
      </c>
      <c r="P277" s="1572">
        <f t="shared" ref="P277:U277" si="164">F277*P164</f>
        <v>253</v>
      </c>
      <c r="Q277" s="1572">
        <f t="shared" si="164"/>
        <v>1658</v>
      </c>
      <c r="R277" s="1573">
        <f t="shared" si="164"/>
        <v>120</v>
      </c>
      <c r="S277" s="1574">
        <f t="shared" si="164"/>
        <v>35.75</v>
      </c>
      <c r="T277" s="1574">
        <f t="shared" si="164"/>
        <v>58</v>
      </c>
      <c r="U277" s="1572">
        <f t="shared" si="164"/>
        <v>25.5</v>
      </c>
      <c r="V277" s="1575">
        <f t="shared" si="151"/>
        <v>2150.25</v>
      </c>
    </row>
    <row r="278" spans="1:22" ht="15.75">
      <c r="A278" s="1394"/>
      <c r="B278" s="1557"/>
      <c r="C278" s="1583" t="s">
        <v>1519</v>
      </c>
      <c r="D278" s="1583"/>
      <c r="E278" s="1579"/>
      <c r="F278" s="1407">
        <v>0.05</v>
      </c>
      <c r="G278" s="1407">
        <v>0.1</v>
      </c>
      <c r="H278" s="1417">
        <v>0.125</v>
      </c>
      <c r="I278" s="1419">
        <f t="shared" si="148"/>
        <v>0.13750000000000001</v>
      </c>
      <c r="J278" s="1423">
        <v>0.1</v>
      </c>
      <c r="K278" s="1407">
        <v>7.4999999999999997E-2</v>
      </c>
      <c r="L278" s="1560">
        <v>10</v>
      </c>
      <c r="M278" s="1395"/>
      <c r="N278" s="1395"/>
      <c r="O278" s="1561" t="str">
        <f t="shared" si="149"/>
        <v>Saucisse de volaille de 50g pièce crue (Kg)</v>
      </c>
      <c r="P278" s="1562">
        <f t="shared" ref="P278:U278" si="165">F278*P164</f>
        <v>12.65</v>
      </c>
      <c r="Q278" s="1562">
        <f t="shared" si="165"/>
        <v>82.9</v>
      </c>
      <c r="R278" s="1563">
        <f t="shared" si="165"/>
        <v>6</v>
      </c>
      <c r="S278" s="1564">
        <f t="shared" si="165"/>
        <v>1.7875000000000001</v>
      </c>
      <c r="T278" s="1564">
        <f t="shared" si="165"/>
        <v>2.9000000000000004</v>
      </c>
      <c r="U278" s="1562">
        <f t="shared" si="165"/>
        <v>1.2749999999999999</v>
      </c>
      <c r="V278" s="1575">
        <f t="shared" si="151"/>
        <v>107.51250000000002</v>
      </c>
    </row>
    <row r="279" spans="1:22" ht="15" customHeight="1">
      <c r="A279" s="1394"/>
      <c r="B279" s="1566"/>
      <c r="C279" s="4069" t="s">
        <v>1520</v>
      </c>
      <c r="D279" s="4069"/>
      <c r="E279" s="4069"/>
      <c r="F279" s="4069"/>
      <c r="G279" s="4069"/>
      <c r="H279" s="4069"/>
      <c r="I279" s="4069"/>
      <c r="J279" s="4069"/>
      <c r="K279" s="4069"/>
      <c r="L279" s="4070"/>
      <c r="M279" s="1545"/>
      <c r="N279" s="1545"/>
      <c r="O279" s="1346"/>
      <c r="P279" s="4073" t="str">
        <f>C279</f>
        <v>ABATS</v>
      </c>
      <c r="Q279" s="4074"/>
      <c r="R279" s="4074"/>
      <c r="S279" s="4074"/>
      <c r="T279" s="4074"/>
      <c r="U279" s="4074"/>
      <c r="V279" s="4075"/>
    </row>
    <row r="280" spans="1:22" ht="15" customHeight="1">
      <c r="A280" s="1394"/>
      <c r="B280" s="1566"/>
      <c r="C280" s="4071"/>
      <c r="D280" s="4071"/>
      <c r="E280" s="4071"/>
      <c r="F280" s="4071"/>
      <c r="G280" s="4071"/>
      <c r="H280" s="4071"/>
      <c r="I280" s="4071"/>
      <c r="J280" s="4071"/>
      <c r="K280" s="4071"/>
      <c r="L280" s="4072"/>
      <c r="M280" s="1545"/>
      <c r="N280" s="1545"/>
      <c r="O280" s="1346"/>
      <c r="P280" s="4076"/>
      <c r="Q280" s="4077"/>
      <c r="R280" s="4077"/>
      <c r="S280" s="4077"/>
      <c r="T280" s="4077"/>
      <c r="U280" s="4077"/>
      <c r="V280" s="4078"/>
    </row>
    <row r="281" spans="1:22" ht="15.75">
      <c r="A281" s="1394"/>
      <c r="B281" s="1557"/>
      <c r="C281" s="1581" t="s">
        <v>1521</v>
      </c>
      <c r="D281" s="1581"/>
      <c r="E281" s="1604"/>
      <c r="F281" s="1407">
        <v>0.05</v>
      </c>
      <c r="G281" s="1407">
        <v>7.0000000000000007E-2</v>
      </c>
      <c r="H281" s="1417">
        <v>0.11</v>
      </c>
      <c r="I281" s="1419">
        <f>(H281*L281%)+H281</f>
        <v>0.121</v>
      </c>
      <c r="J281" s="1423">
        <v>0.1</v>
      </c>
      <c r="K281" s="1407">
        <v>7.0000000000000007E-2</v>
      </c>
      <c r="L281" s="1560">
        <v>10</v>
      </c>
      <c r="M281" s="1395"/>
      <c r="N281" s="1395"/>
      <c r="O281" s="1561" t="str">
        <f>C281</f>
        <v>Foie, langue, rognons, boudin</v>
      </c>
      <c r="P281" s="1562">
        <f t="shared" ref="P281:U281" si="166">F281*P164</f>
        <v>12.65</v>
      </c>
      <c r="Q281" s="1562">
        <f t="shared" si="166"/>
        <v>58.030000000000008</v>
      </c>
      <c r="R281" s="1563">
        <f t="shared" si="166"/>
        <v>5.28</v>
      </c>
      <c r="S281" s="1564">
        <f t="shared" si="166"/>
        <v>1.573</v>
      </c>
      <c r="T281" s="1564">
        <f t="shared" si="166"/>
        <v>2.9000000000000004</v>
      </c>
      <c r="U281" s="1562">
        <f t="shared" si="166"/>
        <v>1.1900000000000002</v>
      </c>
      <c r="V281" s="1575">
        <f>SUM(P281:U281)</f>
        <v>81.623000000000005</v>
      </c>
    </row>
    <row r="282" spans="1:22" ht="15.75">
      <c r="A282" s="1394"/>
      <c r="B282" s="1557"/>
      <c r="C282" s="1583" t="s">
        <v>1522</v>
      </c>
      <c r="D282" s="1583"/>
      <c r="E282" s="1605"/>
      <c r="F282" s="1407">
        <v>0.05</v>
      </c>
      <c r="G282" s="1407">
        <v>7.0000000000000007E-2</v>
      </c>
      <c r="H282" s="1417">
        <v>0.15</v>
      </c>
      <c r="I282" s="1419">
        <f>(H282*L282%)+H282</f>
        <v>0.16499999999999998</v>
      </c>
      <c r="J282" s="1423">
        <v>0.15</v>
      </c>
      <c r="K282" s="1407">
        <v>0.14000000000000001</v>
      </c>
      <c r="L282" s="1560">
        <v>10</v>
      </c>
      <c r="M282" s="1395"/>
      <c r="N282" s="1395"/>
      <c r="O282" s="1561" t="str">
        <f>C282</f>
        <v>Tripes avec sauce</v>
      </c>
      <c r="P282" s="1562">
        <f t="shared" ref="P282:U282" si="167">F282*P164</f>
        <v>12.65</v>
      </c>
      <c r="Q282" s="1562">
        <f t="shared" si="167"/>
        <v>58.030000000000008</v>
      </c>
      <c r="R282" s="1563">
        <f t="shared" si="167"/>
        <v>7.1999999999999993</v>
      </c>
      <c r="S282" s="1564">
        <f t="shared" si="167"/>
        <v>2.1449999999999996</v>
      </c>
      <c r="T282" s="1564">
        <f t="shared" si="167"/>
        <v>4.3499999999999996</v>
      </c>
      <c r="U282" s="1562">
        <f t="shared" si="167"/>
        <v>2.3800000000000003</v>
      </c>
      <c r="V282" s="1575">
        <f>SUM(P282:U282)</f>
        <v>86.754999999999995</v>
      </c>
    </row>
    <row r="283" spans="1:22" ht="15" customHeight="1">
      <c r="A283" s="1394"/>
      <c r="B283" s="1566"/>
      <c r="C283" s="4069" t="s">
        <v>1523</v>
      </c>
      <c r="D283" s="4069"/>
      <c r="E283" s="4069"/>
      <c r="F283" s="4069"/>
      <c r="G283" s="4069"/>
      <c r="H283" s="4069"/>
      <c r="I283" s="4069"/>
      <c r="J283" s="4069"/>
      <c r="K283" s="4069"/>
      <c r="L283" s="4070"/>
      <c r="M283" s="1545"/>
      <c r="N283" s="1545"/>
      <c r="O283" s="1346"/>
      <c r="P283" s="4073" t="str">
        <f>C283</f>
        <v>OEUFS (plat principal)</v>
      </c>
      <c r="Q283" s="4074"/>
      <c r="R283" s="4074"/>
      <c r="S283" s="4074"/>
      <c r="T283" s="4074"/>
      <c r="U283" s="4074"/>
      <c r="V283" s="4075"/>
    </row>
    <row r="284" spans="1:22" ht="15" customHeight="1">
      <c r="A284" s="1394"/>
      <c r="B284" s="1566"/>
      <c r="C284" s="4071"/>
      <c r="D284" s="4071"/>
      <c r="E284" s="4071"/>
      <c r="F284" s="4071"/>
      <c r="G284" s="4071"/>
      <c r="H284" s="4071"/>
      <c r="I284" s="4071"/>
      <c r="J284" s="4071"/>
      <c r="K284" s="4071"/>
      <c r="L284" s="4072"/>
      <c r="M284" s="1545"/>
      <c r="N284" s="1545"/>
      <c r="O284" s="1346"/>
      <c r="P284" s="4076"/>
      <c r="Q284" s="4077"/>
      <c r="R284" s="4077"/>
      <c r="S284" s="4077"/>
      <c r="T284" s="4077"/>
      <c r="U284" s="4077"/>
      <c r="V284" s="4078"/>
    </row>
    <row r="285" spans="1:22" ht="15.75">
      <c r="A285" s="1394"/>
      <c r="B285" s="1557"/>
      <c r="C285" s="1581" t="s">
        <v>1524</v>
      </c>
      <c r="D285" s="1581"/>
      <c r="E285" s="1604"/>
      <c r="F285" s="1407">
        <v>1</v>
      </c>
      <c r="G285" s="1407">
        <v>2</v>
      </c>
      <c r="H285" s="1417">
        <v>2.5</v>
      </c>
      <c r="I285" s="1419">
        <f>(H285*L285%)+H285</f>
        <v>2.75</v>
      </c>
      <c r="J285" s="1423">
        <v>2</v>
      </c>
      <c r="K285" s="1407">
        <v>1.5</v>
      </c>
      <c r="L285" s="1560">
        <v>10</v>
      </c>
      <c r="M285" s="1395"/>
      <c r="N285" s="1395"/>
      <c r="O285" s="1571" t="str">
        <f>C285</f>
        <v>Œufs durs (à l'unité)</v>
      </c>
      <c r="P285" s="1572">
        <f t="shared" ref="P285:U285" si="168">F285*P164</f>
        <v>253</v>
      </c>
      <c r="Q285" s="1572">
        <f t="shared" si="168"/>
        <v>1658</v>
      </c>
      <c r="R285" s="1573">
        <f t="shared" si="168"/>
        <v>120</v>
      </c>
      <c r="S285" s="1574">
        <f t="shared" si="168"/>
        <v>35.75</v>
      </c>
      <c r="T285" s="1574">
        <f t="shared" si="168"/>
        <v>58</v>
      </c>
      <c r="U285" s="1572">
        <f t="shared" si="168"/>
        <v>25.5</v>
      </c>
      <c r="V285" s="1575">
        <f>SUM(P285:U285)</f>
        <v>2150.25</v>
      </c>
    </row>
    <row r="286" spans="1:22" ht="15.75">
      <c r="A286" s="1394"/>
      <c r="B286" s="1557"/>
      <c r="C286" s="1583" t="s">
        <v>1525</v>
      </c>
      <c r="D286" s="1583"/>
      <c r="E286" s="1605"/>
      <c r="F286" s="1407">
        <v>0.06</v>
      </c>
      <c r="G286" s="1407">
        <v>0.09</v>
      </c>
      <c r="H286" s="1417">
        <v>0.11</v>
      </c>
      <c r="I286" s="1419">
        <f>(H286*L286%)+H286</f>
        <v>0.121</v>
      </c>
      <c r="J286" s="1423">
        <v>0.09</v>
      </c>
      <c r="K286" s="1407">
        <v>0.06</v>
      </c>
      <c r="L286" s="1560">
        <v>10</v>
      </c>
      <c r="M286" s="1395"/>
      <c r="N286" s="1395"/>
      <c r="O286" s="1561" t="str">
        <f>C286</f>
        <v>Omelette</v>
      </c>
      <c r="P286" s="1562">
        <f t="shared" ref="P286:U286" si="169">F286*P164</f>
        <v>15.18</v>
      </c>
      <c r="Q286" s="1562">
        <f t="shared" si="169"/>
        <v>74.61</v>
      </c>
      <c r="R286" s="1563">
        <f t="shared" si="169"/>
        <v>5.28</v>
      </c>
      <c r="S286" s="1564">
        <f t="shared" si="169"/>
        <v>1.573</v>
      </c>
      <c r="T286" s="1564">
        <f t="shared" si="169"/>
        <v>2.61</v>
      </c>
      <c r="U286" s="1562">
        <f t="shared" si="169"/>
        <v>1.02</v>
      </c>
      <c r="V286" s="1575">
        <f>SUM(P286:U286)</f>
        <v>100.27299999999998</v>
      </c>
    </row>
    <row r="287" spans="1:22" ht="15" customHeight="1">
      <c r="A287" s="1394"/>
      <c r="B287" s="1566"/>
      <c r="C287" s="4069" t="s">
        <v>1526</v>
      </c>
      <c r="D287" s="4069"/>
      <c r="E287" s="4069"/>
      <c r="F287" s="4069"/>
      <c r="G287" s="4069"/>
      <c r="H287" s="4069"/>
      <c r="I287" s="4069"/>
      <c r="J287" s="4069"/>
      <c r="K287" s="4069"/>
      <c r="L287" s="4070"/>
      <c r="M287" s="1545"/>
      <c r="N287" s="1545"/>
      <c r="O287" s="1346"/>
      <c r="P287" s="4073" t="str">
        <f>C287</f>
        <v>POISSONS (Sans sauce)</v>
      </c>
      <c r="Q287" s="4074"/>
      <c r="R287" s="4074"/>
      <c r="S287" s="4074"/>
      <c r="T287" s="4074"/>
      <c r="U287" s="4074"/>
      <c r="V287" s="4075"/>
    </row>
    <row r="288" spans="1:22" ht="15" customHeight="1">
      <c r="A288" s="1394"/>
      <c r="B288" s="1566"/>
      <c r="C288" s="4071"/>
      <c r="D288" s="4071"/>
      <c r="E288" s="4071"/>
      <c r="F288" s="4071"/>
      <c r="G288" s="4071"/>
      <c r="H288" s="4071"/>
      <c r="I288" s="4071"/>
      <c r="J288" s="4071"/>
      <c r="K288" s="4071"/>
      <c r="L288" s="4072"/>
      <c r="M288" s="1545"/>
      <c r="N288" s="1545"/>
      <c r="O288" s="1346"/>
      <c r="P288" s="4076"/>
      <c r="Q288" s="4077"/>
      <c r="R288" s="4077"/>
      <c r="S288" s="4077"/>
      <c r="T288" s="4077"/>
      <c r="U288" s="4077"/>
      <c r="V288" s="4078"/>
    </row>
    <row r="289" spans="1:22" ht="15.75">
      <c r="A289" s="1394"/>
      <c r="B289" s="1557"/>
      <c r="C289" s="1581" t="s">
        <v>1527</v>
      </c>
      <c r="D289" s="1581"/>
      <c r="E289" s="1604"/>
      <c r="F289" s="1407">
        <v>0.05</v>
      </c>
      <c r="G289" s="1407">
        <v>7.0000000000000007E-2</v>
      </c>
      <c r="H289" s="1417">
        <v>0.11</v>
      </c>
      <c r="I289" s="1419">
        <f>(H289*L289%)+H289</f>
        <v>0.121</v>
      </c>
      <c r="J289" s="1423">
        <v>0.1</v>
      </c>
      <c r="K289" s="1407">
        <v>7.0000000000000007E-2</v>
      </c>
      <c r="L289" s="1560">
        <v>10</v>
      </c>
      <c r="M289" s="1395"/>
      <c r="N289" s="1395"/>
      <c r="O289" s="1561" t="str">
        <f>C289</f>
        <v>Poissons non enrobés sans arêtes (filets, rôtis,
steaks, brochettes, cubes)</v>
      </c>
      <c r="P289" s="1562">
        <f t="shared" ref="P289:U289" si="170">F289*P164</f>
        <v>12.65</v>
      </c>
      <c r="Q289" s="1562">
        <f t="shared" si="170"/>
        <v>58.030000000000008</v>
      </c>
      <c r="R289" s="1563">
        <f t="shared" si="170"/>
        <v>5.28</v>
      </c>
      <c r="S289" s="1564">
        <f t="shared" si="170"/>
        <v>1.573</v>
      </c>
      <c r="T289" s="1564">
        <f t="shared" si="170"/>
        <v>2.9000000000000004</v>
      </c>
      <c r="U289" s="1562">
        <f t="shared" si="170"/>
        <v>1.1900000000000002</v>
      </c>
      <c r="V289" s="1575">
        <f>SUM(P289:U289)</f>
        <v>81.623000000000005</v>
      </c>
    </row>
    <row r="290" spans="1:22" ht="15.75">
      <c r="A290" s="1394"/>
      <c r="B290" s="1557"/>
      <c r="C290" s="1581" t="s">
        <v>1528</v>
      </c>
      <c r="D290" s="1581"/>
      <c r="E290" s="1604"/>
      <c r="F290" s="1407">
        <v>0.05</v>
      </c>
      <c r="G290" s="1407">
        <v>7.0000000000000007E-2</v>
      </c>
      <c r="H290" s="1417">
        <v>0.11</v>
      </c>
      <c r="I290" s="1419">
        <f>(H290*L290%)+H290</f>
        <v>0.121</v>
      </c>
      <c r="J290" s="1423">
        <v>0.1</v>
      </c>
      <c r="K290" s="1407">
        <v>7.0000000000000007E-2</v>
      </c>
      <c r="L290" s="1560">
        <v>10</v>
      </c>
      <c r="M290" s="1395"/>
      <c r="N290" s="1395"/>
      <c r="O290" s="1561" t="str">
        <f>C290</f>
        <v>Brochettes de poisson</v>
      </c>
      <c r="P290" s="1562">
        <f t="shared" ref="P290:U290" si="171">F290*P164</f>
        <v>12.65</v>
      </c>
      <c r="Q290" s="1562">
        <f t="shared" si="171"/>
        <v>58.030000000000008</v>
      </c>
      <c r="R290" s="1563">
        <f t="shared" si="171"/>
        <v>5.28</v>
      </c>
      <c r="S290" s="1564">
        <f t="shared" si="171"/>
        <v>1.573</v>
      </c>
      <c r="T290" s="1564">
        <f t="shared" si="171"/>
        <v>2.9000000000000004</v>
      </c>
      <c r="U290" s="1562">
        <f t="shared" si="171"/>
        <v>1.1900000000000002</v>
      </c>
      <c r="V290" s="1575">
        <f>SUM(P290:U290)</f>
        <v>81.623000000000005</v>
      </c>
    </row>
    <row r="291" spans="1:22" ht="15.75">
      <c r="A291" s="1394"/>
      <c r="B291" s="1557"/>
      <c r="C291" s="1581" t="s">
        <v>1529</v>
      </c>
      <c r="D291" s="1581"/>
      <c r="E291" s="1604"/>
      <c r="F291" s="1407">
        <v>0</v>
      </c>
      <c r="G291" s="1407">
        <v>0</v>
      </c>
      <c r="H291" s="1417">
        <v>1.1299999999999999</v>
      </c>
      <c r="I291" s="1419">
        <f>(H291*L291%)+H291</f>
        <v>1.2429999999999999</v>
      </c>
      <c r="J291" s="1423">
        <v>0.12</v>
      </c>
      <c r="K291" s="1407">
        <v>0.08</v>
      </c>
      <c r="L291" s="1560">
        <v>10</v>
      </c>
      <c r="M291" s="1395"/>
      <c r="N291" s="1395"/>
      <c r="O291" s="1561" t="str">
        <f>C291</f>
        <v>Darne</v>
      </c>
      <c r="P291" s="1562">
        <f t="shared" ref="P291:U291" si="172">F291*P164</f>
        <v>0</v>
      </c>
      <c r="Q291" s="1562">
        <f t="shared" si="172"/>
        <v>0</v>
      </c>
      <c r="R291" s="1563">
        <f t="shared" si="172"/>
        <v>54.239999999999995</v>
      </c>
      <c r="S291" s="1564">
        <f t="shared" si="172"/>
        <v>16.158999999999999</v>
      </c>
      <c r="T291" s="1564">
        <f t="shared" si="172"/>
        <v>3.48</v>
      </c>
      <c r="U291" s="1562">
        <f t="shared" si="172"/>
        <v>1.36</v>
      </c>
      <c r="V291" s="1575">
        <f>SUM(P291:U291)</f>
        <v>75.239000000000004</v>
      </c>
    </row>
    <row r="292" spans="1:22" ht="15.75">
      <c r="A292" s="1394"/>
      <c r="B292" s="1557"/>
      <c r="C292" s="1581" t="s">
        <v>1530</v>
      </c>
      <c r="D292" s="1581"/>
      <c r="E292" s="1604"/>
      <c r="F292" s="1407">
        <v>0.05</v>
      </c>
      <c r="G292" s="1407">
        <v>7.0000000000000007E-2</v>
      </c>
      <c r="H292" s="1417">
        <v>0.11</v>
      </c>
      <c r="I292" s="1419">
        <f>(H292*L292%)+H292</f>
        <v>0.121</v>
      </c>
      <c r="J292" s="1423">
        <v>0.1</v>
      </c>
      <c r="K292" s="1407">
        <v>7.0000000000000007E-2</v>
      </c>
      <c r="L292" s="1560">
        <v>10</v>
      </c>
      <c r="M292" s="1395"/>
      <c r="N292" s="1395"/>
      <c r="O292" s="1561" t="str">
        <f>C292</f>
        <v>Beignets, poissons panés ou enrobés (croquettes,
paupiettes,…)</v>
      </c>
      <c r="P292" s="1562">
        <f t="shared" ref="P292:U292" si="173">F292*P164</f>
        <v>12.65</v>
      </c>
      <c r="Q292" s="1562">
        <f t="shared" si="173"/>
        <v>58.030000000000008</v>
      </c>
      <c r="R292" s="1563">
        <f t="shared" si="173"/>
        <v>5.28</v>
      </c>
      <c r="S292" s="1564">
        <f t="shared" si="173"/>
        <v>1.573</v>
      </c>
      <c r="T292" s="1564">
        <f t="shared" si="173"/>
        <v>2.9000000000000004</v>
      </c>
      <c r="U292" s="1562">
        <f t="shared" si="173"/>
        <v>1.1900000000000002</v>
      </c>
      <c r="V292" s="1575">
        <f>SUM(P292:U292)</f>
        <v>81.623000000000005</v>
      </c>
    </row>
    <row r="293" spans="1:22" ht="15.75">
      <c r="A293" s="1394"/>
      <c r="B293" s="1557"/>
      <c r="C293" s="1583" t="s">
        <v>1531</v>
      </c>
      <c r="D293" s="1583"/>
      <c r="E293" s="1605"/>
      <c r="F293" s="1407">
        <v>0</v>
      </c>
      <c r="G293" s="1407">
        <v>0</v>
      </c>
      <c r="H293" s="1417">
        <v>0.16</v>
      </c>
      <c r="I293" s="1419">
        <f>(H293*L293%)+H293</f>
        <v>0.17599999999999999</v>
      </c>
      <c r="J293" s="1423">
        <v>0.15</v>
      </c>
      <c r="K293" s="1407">
        <v>0.11</v>
      </c>
      <c r="L293" s="1560">
        <v>10</v>
      </c>
      <c r="M293" s="1606"/>
      <c r="N293" s="1606"/>
      <c r="O293" s="1561" t="str">
        <f>C293</f>
        <v>Poissons entiers</v>
      </c>
      <c r="P293" s="1562">
        <f t="shared" ref="P293:U293" si="174">F293*P164</f>
        <v>0</v>
      </c>
      <c r="Q293" s="1562">
        <f t="shared" si="174"/>
        <v>0</v>
      </c>
      <c r="R293" s="1563">
        <f t="shared" si="174"/>
        <v>7.68</v>
      </c>
      <c r="S293" s="1564">
        <f t="shared" si="174"/>
        <v>2.2879999999999998</v>
      </c>
      <c r="T293" s="1564">
        <f t="shared" si="174"/>
        <v>4.3499999999999996</v>
      </c>
      <c r="U293" s="1562">
        <f t="shared" si="174"/>
        <v>1.87</v>
      </c>
      <c r="V293" s="1575">
        <f>SUM(P293:U293)</f>
        <v>16.187999999999999</v>
      </c>
    </row>
    <row r="294" spans="1:22" ht="15" customHeight="1">
      <c r="A294" s="1394"/>
      <c r="B294" s="1566"/>
      <c r="C294" s="4069" t="s">
        <v>1532</v>
      </c>
      <c r="D294" s="4069"/>
      <c r="E294" s="4069"/>
      <c r="F294" s="4069"/>
      <c r="G294" s="4069"/>
      <c r="H294" s="4069"/>
      <c r="I294" s="4069"/>
      <c r="J294" s="4069"/>
      <c r="K294" s="4069"/>
      <c r="L294" s="4070"/>
      <c r="M294" s="1545"/>
      <c r="N294" s="1545"/>
      <c r="O294" s="1346"/>
      <c r="P294" s="4073" t="str">
        <f>C294</f>
        <v>*- PLATS COMPOSES (denrée protidique et garniture)</v>
      </c>
      <c r="Q294" s="4074"/>
      <c r="R294" s="4074"/>
      <c r="S294" s="4074"/>
      <c r="T294" s="4074"/>
      <c r="U294" s="4074"/>
      <c r="V294" s="4075"/>
    </row>
    <row r="295" spans="1:22" ht="15" customHeight="1">
      <c r="A295" s="1394"/>
      <c r="B295" s="1566"/>
      <c r="C295" s="4071"/>
      <c r="D295" s="4071"/>
      <c r="E295" s="4071"/>
      <c r="F295" s="4071"/>
      <c r="G295" s="4071"/>
      <c r="H295" s="4071"/>
      <c r="I295" s="4071"/>
      <c r="J295" s="4071"/>
      <c r="K295" s="4071"/>
      <c r="L295" s="4072"/>
      <c r="M295" s="1545"/>
      <c r="N295" s="1545"/>
      <c r="O295" s="1346"/>
      <c r="P295" s="4076"/>
      <c r="Q295" s="4077"/>
      <c r="R295" s="4077"/>
      <c r="S295" s="4077"/>
      <c r="T295" s="4077"/>
      <c r="U295" s="4077"/>
      <c r="V295" s="4078"/>
    </row>
    <row r="296" spans="1:22" ht="15.75">
      <c r="A296" s="1394"/>
      <c r="B296" s="1557"/>
      <c r="C296" s="1581" t="s">
        <v>1533</v>
      </c>
      <c r="D296" s="1581"/>
      <c r="E296" s="1604"/>
      <c r="F296" s="1407">
        <v>0.05</v>
      </c>
      <c r="G296" s="1407">
        <v>7.0000000000000007E-2</v>
      </c>
      <c r="H296" s="1417">
        <v>0.11</v>
      </c>
      <c r="I296" s="1419">
        <f t="shared" ref="I296:I303" si="175">(H296*L296%)+H296</f>
        <v>0.121</v>
      </c>
      <c r="J296" s="1423">
        <v>0.1</v>
      </c>
      <c r="K296" s="1407">
        <v>7.0000000000000007E-2</v>
      </c>
      <c r="L296" s="1560">
        <v>10</v>
      </c>
      <c r="M296" s="1395"/>
      <c r="N296" s="1395"/>
      <c r="O296" s="1561" t="str">
        <f t="shared" ref="O296:O303" si="176">C296</f>
        <v>Plat composé, choucroute, paëlla, etc. (poids minimum d’aliment protidique)</v>
      </c>
      <c r="P296" s="1562">
        <f t="shared" ref="P296:U296" si="177">F296*P164</f>
        <v>12.65</v>
      </c>
      <c r="Q296" s="1562">
        <f t="shared" si="177"/>
        <v>58.030000000000008</v>
      </c>
      <c r="R296" s="1563">
        <f t="shared" si="177"/>
        <v>5.28</v>
      </c>
      <c r="S296" s="1564">
        <f t="shared" si="177"/>
        <v>1.573</v>
      </c>
      <c r="T296" s="1564">
        <f t="shared" si="177"/>
        <v>2.9000000000000004</v>
      </c>
      <c r="U296" s="1562">
        <f t="shared" si="177"/>
        <v>1.1900000000000002</v>
      </c>
      <c r="V296" s="1575">
        <f t="shared" ref="V296:V303" si="178">SUM(P296:U296)</f>
        <v>81.623000000000005</v>
      </c>
    </row>
    <row r="297" spans="1:22" ht="15.75">
      <c r="A297" s="1607"/>
      <c r="B297" s="1557"/>
      <c r="C297" s="1581" t="s">
        <v>1534</v>
      </c>
      <c r="D297" s="1581"/>
      <c r="E297" s="1604"/>
      <c r="F297" s="1407">
        <v>0.05</v>
      </c>
      <c r="G297" s="1407">
        <v>7.0000000000000007E-2</v>
      </c>
      <c r="H297" s="1417">
        <v>0.11</v>
      </c>
      <c r="I297" s="1419">
        <f t="shared" si="175"/>
        <v>0.121</v>
      </c>
      <c r="J297" s="1423">
        <v>0.1</v>
      </c>
      <c r="K297" s="1407">
        <v>7.0000000000000007E-2</v>
      </c>
      <c r="L297" s="1560">
        <v>10</v>
      </c>
      <c r="M297" s="1606"/>
      <c r="N297" s="1606"/>
      <c r="O297" s="1561" t="str">
        <f t="shared" si="176"/>
        <v>Hachis Parmentier, Brandade, Légumes farcis (poids minimum d’aliment protidique)</v>
      </c>
      <c r="P297" s="1562">
        <f t="shared" ref="P297:U297" si="179">F297*P164</f>
        <v>12.65</v>
      </c>
      <c r="Q297" s="1562">
        <f t="shared" si="179"/>
        <v>58.030000000000008</v>
      </c>
      <c r="R297" s="1563">
        <f t="shared" si="179"/>
        <v>5.28</v>
      </c>
      <c r="S297" s="1564">
        <f t="shared" si="179"/>
        <v>1.573</v>
      </c>
      <c r="T297" s="1564">
        <f t="shared" si="179"/>
        <v>2.9000000000000004</v>
      </c>
      <c r="U297" s="1562">
        <f t="shared" si="179"/>
        <v>1.1900000000000002</v>
      </c>
      <c r="V297" s="1575">
        <f t="shared" si="178"/>
        <v>81.623000000000005</v>
      </c>
    </row>
    <row r="298" spans="1:22" ht="15.75">
      <c r="A298" s="1394"/>
      <c r="B298" s="1557"/>
      <c r="C298" s="1581" t="s">
        <v>1535</v>
      </c>
      <c r="D298" s="1581"/>
      <c r="E298" s="1604"/>
      <c r="F298" s="1407">
        <v>0.18</v>
      </c>
      <c r="G298" s="1407">
        <v>0.25</v>
      </c>
      <c r="H298" s="1417">
        <v>0.28000000000000003</v>
      </c>
      <c r="I298" s="1419">
        <f t="shared" si="175"/>
        <v>0.30800000000000005</v>
      </c>
      <c r="J298" s="1423">
        <v>0.25</v>
      </c>
      <c r="K298" s="1407">
        <v>0.17</v>
      </c>
      <c r="L298" s="1560">
        <v>10</v>
      </c>
      <c r="M298" s="1606"/>
      <c r="N298" s="1606"/>
      <c r="O298" s="1561" t="str">
        <f t="shared" si="176"/>
        <v>Raviolis, Cannellonis, Lasagnes ... (poids ration
avec sauce)</v>
      </c>
      <c r="P298" s="1562">
        <f t="shared" ref="P298:U298" si="180">F298*P164</f>
        <v>45.54</v>
      </c>
      <c r="Q298" s="1562">
        <f t="shared" si="180"/>
        <v>207.25</v>
      </c>
      <c r="R298" s="1563">
        <f t="shared" si="180"/>
        <v>13.440000000000001</v>
      </c>
      <c r="S298" s="1564">
        <f t="shared" si="180"/>
        <v>4.0040000000000004</v>
      </c>
      <c r="T298" s="1564">
        <f t="shared" si="180"/>
        <v>7.25</v>
      </c>
      <c r="U298" s="1562">
        <f t="shared" si="180"/>
        <v>2.89</v>
      </c>
      <c r="V298" s="1575">
        <f t="shared" si="178"/>
        <v>280.37400000000002</v>
      </c>
    </row>
    <row r="299" spans="1:22" ht="15.75">
      <c r="A299" s="1394"/>
      <c r="B299" s="1557"/>
      <c r="C299" s="1581" t="s">
        <v>1536</v>
      </c>
      <c r="D299" s="1581"/>
      <c r="E299" s="1604"/>
      <c r="F299" s="1407">
        <v>0.1</v>
      </c>
      <c r="G299" s="1407">
        <v>0.15</v>
      </c>
      <c r="H299" s="1417">
        <v>0.2</v>
      </c>
      <c r="I299" s="1419">
        <f t="shared" si="175"/>
        <v>0.22000000000000003</v>
      </c>
      <c r="J299" s="1423">
        <v>0.15</v>
      </c>
      <c r="K299" s="1407">
        <v>0.15</v>
      </c>
      <c r="L299" s="1560">
        <v>10</v>
      </c>
      <c r="M299" s="1606"/>
      <c r="N299" s="1606"/>
      <c r="O299" s="1561" t="str">
        <f t="shared" si="176"/>
        <v>Préparations pâtissières (crêpes, pizzas, croque-
monsieur, friands, quiches)</v>
      </c>
      <c r="P299" s="1562">
        <f t="shared" ref="P299:U299" si="181">F299*P164</f>
        <v>25.3</v>
      </c>
      <c r="Q299" s="1562">
        <f t="shared" si="181"/>
        <v>124.35</v>
      </c>
      <c r="R299" s="1563">
        <f t="shared" si="181"/>
        <v>9.6000000000000014</v>
      </c>
      <c r="S299" s="1564">
        <f t="shared" si="181"/>
        <v>2.8600000000000003</v>
      </c>
      <c r="T299" s="1564">
        <f t="shared" si="181"/>
        <v>4.3499999999999996</v>
      </c>
      <c r="U299" s="1562">
        <f t="shared" si="181"/>
        <v>2.5499999999999998</v>
      </c>
      <c r="V299" s="1575">
        <f t="shared" si="178"/>
        <v>169.01000000000002</v>
      </c>
    </row>
    <row r="300" spans="1:22" ht="15.75">
      <c r="A300" s="1394"/>
      <c r="B300" s="1557"/>
      <c r="C300" s="1581" t="s">
        <v>1537</v>
      </c>
      <c r="D300" s="1581"/>
      <c r="E300" s="1604"/>
      <c r="F300" s="1407">
        <v>0.06</v>
      </c>
      <c r="G300" s="1407">
        <v>0.08</v>
      </c>
      <c r="H300" s="1417">
        <v>0.14000000000000001</v>
      </c>
      <c r="I300" s="1419">
        <f t="shared" si="175"/>
        <v>0.15400000000000003</v>
      </c>
      <c r="J300" s="1423">
        <v>0.12</v>
      </c>
      <c r="K300" s="1407">
        <v>0.08</v>
      </c>
      <c r="L300" s="1560">
        <v>10</v>
      </c>
      <c r="M300" s="1606"/>
      <c r="N300" s="1606"/>
      <c r="O300" s="1561" t="str">
        <f t="shared" si="176"/>
        <v>Quenelle</v>
      </c>
      <c r="P300" s="1562">
        <f t="shared" ref="P300:U300" si="182">F300*P164</f>
        <v>15.18</v>
      </c>
      <c r="Q300" s="1562">
        <f t="shared" si="182"/>
        <v>66.320000000000007</v>
      </c>
      <c r="R300" s="1563">
        <f t="shared" si="182"/>
        <v>6.7200000000000006</v>
      </c>
      <c r="S300" s="1564">
        <f t="shared" si="182"/>
        <v>2.0020000000000002</v>
      </c>
      <c r="T300" s="1564">
        <f t="shared" si="182"/>
        <v>3.48</v>
      </c>
      <c r="U300" s="1562">
        <f t="shared" si="182"/>
        <v>1.36</v>
      </c>
      <c r="V300" s="1575">
        <f t="shared" si="178"/>
        <v>95.061999999999998</v>
      </c>
    </row>
    <row r="301" spans="1:22" ht="15.75">
      <c r="A301" s="1394"/>
      <c r="B301" s="1557"/>
      <c r="C301" s="1581"/>
      <c r="D301" s="1581"/>
      <c r="E301" s="1604"/>
      <c r="F301" s="1407"/>
      <c r="G301" s="1407"/>
      <c r="H301" s="1417"/>
      <c r="I301" s="1419">
        <f t="shared" si="175"/>
        <v>0</v>
      </c>
      <c r="J301" s="1423"/>
      <c r="K301" s="1407"/>
      <c r="L301" s="1560"/>
      <c r="M301" s="1606"/>
      <c r="N301" s="1606"/>
      <c r="O301" s="1561">
        <f t="shared" si="176"/>
        <v>0</v>
      </c>
      <c r="P301" s="1562">
        <f t="shared" ref="P301:U301" si="183">F301*P164</f>
        <v>0</v>
      </c>
      <c r="Q301" s="1562">
        <f t="shared" si="183"/>
        <v>0</v>
      </c>
      <c r="R301" s="1563">
        <f t="shared" si="183"/>
        <v>0</v>
      </c>
      <c r="S301" s="1564">
        <f t="shared" si="183"/>
        <v>0</v>
      </c>
      <c r="T301" s="1564">
        <f t="shared" si="183"/>
        <v>0</v>
      </c>
      <c r="U301" s="1562">
        <f t="shared" si="183"/>
        <v>0</v>
      </c>
      <c r="V301" s="1575">
        <f t="shared" si="178"/>
        <v>0</v>
      </c>
    </row>
    <row r="302" spans="1:22" ht="15.75">
      <c r="A302" s="1394"/>
      <c r="B302" s="1557"/>
      <c r="C302" s="1581"/>
      <c r="D302" s="1581"/>
      <c r="E302" s="1604"/>
      <c r="F302" s="1407"/>
      <c r="G302" s="1407"/>
      <c r="H302" s="1417"/>
      <c r="I302" s="1419">
        <f t="shared" si="175"/>
        <v>0</v>
      </c>
      <c r="J302" s="1423"/>
      <c r="K302" s="1407"/>
      <c r="L302" s="1560"/>
      <c r="M302" s="1606"/>
      <c r="N302" s="1606"/>
      <c r="O302" s="1561">
        <f t="shared" si="176"/>
        <v>0</v>
      </c>
      <c r="P302" s="1562">
        <f t="shared" ref="P302:U302" si="184">F302*P164</f>
        <v>0</v>
      </c>
      <c r="Q302" s="1562">
        <f t="shared" si="184"/>
        <v>0</v>
      </c>
      <c r="R302" s="1563">
        <f t="shared" si="184"/>
        <v>0</v>
      </c>
      <c r="S302" s="1564">
        <f t="shared" si="184"/>
        <v>0</v>
      </c>
      <c r="T302" s="1564">
        <f t="shared" si="184"/>
        <v>0</v>
      </c>
      <c r="U302" s="1562">
        <f t="shared" si="184"/>
        <v>0</v>
      </c>
      <c r="V302" s="1575">
        <f t="shared" si="178"/>
        <v>0</v>
      </c>
    </row>
    <row r="303" spans="1:22" ht="15.75">
      <c r="A303" s="1394"/>
      <c r="B303" s="1557"/>
      <c r="C303" s="1583" t="s">
        <v>1538</v>
      </c>
      <c r="D303" s="1583"/>
      <c r="E303" s="1605"/>
      <c r="F303" s="1407">
        <v>0.1</v>
      </c>
      <c r="G303" s="1407">
        <v>0.1</v>
      </c>
      <c r="H303" s="1417">
        <v>0.15</v>
      </c>
      <c r="I303" s="1419">
        <f t="shared" si="175"/>
        <v>0.16499999999999998</v>
      </c>
      <c r="J303" s="1423">
        <v>0.15</v>
      </c>
      <c r="K303" s="1407">
        <v>0.15</v>
      </c>
      <c r="L303" s="1560">
        <v>10</v>
      </c>
      <c r="M303" s="1395"/>
      <c r="N303" s="1395"/>
      <c r="O303" s="1561" t="str">
        <f t="shared" si="176"/>
        <v>LEGUMES CUITS</v>
      </c>
      <c r="P303" s="1562">
        <f t="shared" ref="P303:U303" si="185">F303*P164</f>
        <v>25.3</v>
      </c>
      <c r="Q303" s="1562">
        <f t="shared" si="185"/>
        <v>82.9</v>
      </c>
      <c r="R303" s="1563">
        <f t="shared" si="185"/>
        <v>7.1999999999999993</v>
      </c>
      <c r="S303" s="1564">
        <f t="shared" si="185"/>
        <v>2.1449999999999996</v>
      </c>
      <c r="T303" s="1564">
        <f t="shared" si="185"/>
        <v>4.3499999999999996</v>
      </c>
      <c r="U303" s="1562">
        <f t="shared" si="185"/>
        <v>2.5499999999999998</v>
      </c>
      <c r="V303" s="1575">
        <f t="shared" si="178"/>
        <v>124.44499999999999</v>
      </c>
    </row>
    <row r="304" spans="1:22" ht="15" customHeight="1">
      <c r="A304" s="1394"/>
      <c r="B304" s="1566"/>
      <c r="C304" s="4071" t="s">
        <v>1539</v>
      </c>
      <c r="D304" s="4071"/>
      <c r="E304" s="4071"/>
      <c r="F304" s="4069"/>
      <c r="G304" s="4069"/>
      <c r="H304" s="4069"/>
      <c r="I304" s="4069"/>
      <c r="J304" s="4069"/>
      <c r="K304" s="4069"/>
      <c r="L304" s="4070"/>
      <c r="M304" s="1545"/>
      <c r="N304" s="1545"/>
      <c r="O304" s="1346"/>
      <c r="P304" s="4073" t="str">
        <f>C304</f>
        <v>*- FÉCULENTS CUITS</v>
      </c>
      <c r="Q304" s="4074"/>
      <c r="R304" s="4074"/>
      <c r="S304" s="4074"/>
      <c r="T304" s="4074"/>
      <c r="U304" s="4074"/>
      <c r="V304" s="4075"/>
    </row>
    <row r="305" spans="1:22" ht="15" customHeight="1">
      <c r="A305" s="1394"/>
      <c r="B305" s="1566"/>
      <c r="C305" s="4071"/>
      <c r="D305" s="4071"/>
      <c r="E305" s="4071"/>
      <c r="F305" s="4071"/>
      <c r="G305" s="4071"/>
      <c r="H305" s="4071"/>
      <c r="I305" s="4071"/>
      <c r="J305" s="4071"/>
      <c r="K305" s="4071"/>
      <c r="L305" s="4072"/>
      <c r="M305" s="1545"/>
      <c r="N305" s="1545"/>
      <c r="O305" s="1346"/>
      <c r="P305" s="4076"/>
      <c r="Q305" s="4077"/>
      <c r="R305" s="4077"/>
      <c r="S305" s="4077"/>
      <c r="T305" s="4077"/>
      <c r="U305" s="4077"/>
      <c r="V305" s="4078"/>
    </row>
    <row r="306" spans="1:22" ht="15.75">
      <c r="A306" s="1394"/>
      <c r="B306" s="1557"/>
      <c r="C306" s="1581" t="s">
        <v>1540</v>
      </c>
      <c r="D306" s="1581"/>
      <c r="E306" s="1604"/>
      <c r="F306" s="1407">
        <v>0.12</v>
      </c>
      <c r="G306" s="1407">
        <v>0.17499999999999999</v>
      </c>
      <c r="H306" s="1417">
        <v>0.22</v>
      </c>
      <c r="I306" s="1419">
        <f t="shared" ref="I306:I315" si="186">(H306*L306%)+H306</f>
        <v>0.24199999999999999</v>
      </c>
      <c r="J306" s="1423">
        <v>0.2</v>
      </c>
      <c r="K306" s="1407">
        <v>0.2</v>
      </c>
      <c r="L306" s="1560">
        <v>10</v>
      </c>
      <c r="M306" s="1395"/>
      <c r="N306" s="1395"/>
      <c r="O306" s="1561" t="str">
        <f t="shared" ref="O306:O315" si="187">C306</f>
        <v>Riz – Pâtes – Pommes de terre</v>
      </c>
      <c r="P306" s="1562">
        <f t="shared" ref="P306:U306" si="188">F306*P164</f>
        <v>30.36</v>
      </c>
      <c r="Q306" s="1562">
        <f t="shared" si="188"/>
        <v>145.07499999999999</v>
      </c>
      <c r="R306" s="1563">
        <f t="shared" si="188"/>
        <v>10.56</v>
      </c>
      <c r="S306" s="1564">
        <f t="shared" si="188"/>
        <v>3.1459999999999999</v>
      </c>
      <c r="T306" s="1564">
        <f t="shared" si="188"/>
        <v>5.8000000000000007</v>
      </c>
      <c r="U306" s="1562">
        <f t="shared" si="188"/>
        <v>3.4000000000000004</v>
      </c>
      <c r="V306" s="1575">
        <f t="shared" ref="V306:V315" si="189">SUM(P306:U306)</f>
        <v>198.34100000000001</v>
      </c>
    </row>
    <row r="307" spans="1:22" ht="15.75">
      <c r="A307" s="1394"/>
      <c r="B307" s="1557"/>
      <c r="C307" s="1581" t="s">
        <v>1541</v>
      </c>
      <c r="D307" s="1581"/>
      <c r="E307" s="1604"/>
      <c r="F307" s="1407">
        <v>0.15</v>
      </c>
      <c r="G307" s="1407">
        <v>1.18</v>
      </c>
      <c r="H307" s="1417">
        <v>0.25</v>
      </c>
      <c r="I307" s="1419">
        <f t="shared" si="186"/>
        <v>0.27500000000000002</v>
      </c>
      <c r="J307" s="1423">
        <v>0.23</v>
      </c>
      <c r="K307" s="1407">
        <v>0.23</v>
      </c>
      <c r="L307" s="1560">
        <v>10</v>
      </c>
      <c r="M307" s="1395"/>
      <c r="N307" s="1395"/>
      <c r="O307" s="1561" t="str">
        <f t="shared" si="187"/>
        <v>Purée de pomme de terre, fraiche ou reconstituée</v>
      </c>
      <c r="P307" s="1562">
        <f t="shared" ref="P307:U307" si="190">F307*P164</f>
        <v>37.949999999999996</v>
      </c>
      <c r="Q307" s="1562">
        <f t="shared" si="190"/>
        <v>978.21999999999991</v>
      </c>
      <c r="R307" s="1563">
        <f t="shared" si="190"/>
        <v>12</v>
      </c>
      <c r="S307" s="1564">
        <f t="shared" si="190"/>
        <v>3.5750000000000002</v>
      </c>
      <c r="T307" s="1564">
        <f t="shared" si="190"/>
        <v>6.67</v>
      </c>
      <c r="U307" s="1562">
        <f t="shared" si="190"/>
        <v>3.91</v>
      </c>
      <c r="V307" s="1575">
        <f t="shared" si="189"/>
        <v>1042.3250000000003</v>
      </c>
    </row>
    <row r="308" spans="1:22" ht="15.75">
      <c r="A308" s="1394"/>
      <c r="B308" s="1557"/>
      <c r="C308" s="1581" t="s">
        <v>1542</v>
      </c>
      <c r="D308" s="1581"/>
      <c r="E308" s="1604"/>
      <c r="F308" s="1407">
        <v>0.12</v>
      </c>
      <c r="G308" s="1407">
        <v>0.17</v>
      </c>
      <c r="H308" s="1417">
        <v>0.22</v>
      </c>
      <c r="I308" s="1419">
        <f t="shared" si="186"/>
        <v>0.24199999999999999</v>
      </c>
      <c r="J308" s="1423">
        <v>0.2</v>
      </c>
      <c r="K308" s="1407">
        <v>0.2</v>
      </c>
      <c r="L308" s="1560">
        <v>10</v>
      </c>
      <c r="M308" s="1395"/>
      <c r="N308" s="1395"/>
      <c r="O308" s="1561" t="str">
        <f t="shared" si="187"/>
        <v>Frites</v>
      </c>
      <c r="P308" s="1562">
        <f t="shared" ref="P308:U308" si="191">F308*P164</f>
        <v>30.36</v>
      </c>
      <c r="Q308" s="1562">
        <f t="shared" si="191"/>
        <v>140.93</v>
      </c>
      <c r="R308" s="1563">
        <f t="shared" si="191"/>
        <v>10.56</v>
      </c>
      <c r="S308" s="1564">
        <f t="shared" si="191"/>
        <v>3.1459999999999999</v>
      </c>
      <c r="T308" s="1564">
        <f t="shared" si="191"/>
        <v>5.8000000000000007</v>
      </c>
      <c r="U308" s="1562">
        <f t="shared" si="191"/>
        <v>3.4000000000000004</v>
      </c>
      <c r="V308" s="1575">
        <f t="shared" si="189"/>
        <v>194.19600000000003</v>
      </c>
    </row>
    <row r="309" spans="1:22" ht="15.75">
      <c r="A309" s="1394"/>
      <c r="B309" s="1557"/>
      <c r="C309" s="1581" t="s">
        <v>1543</v>
      </c>
      <c r="D309" s="1581"/>
      <c r="E309" s="1604"/>
      <c r="F309" s="1407">
        <v>0.12</v>
      </c>
      <c r="G309" s="1407">
        <v>0.17</v>
      </c>
      <c r="H309" s="1417">
        <v>0.22</v>
      </c>
      <c r="I309" s="1419">
        <f t="shared" si="186"/>
        <v>0.24199999999999999</v>
      </c>
      <c r="J309" s="1423">
        <v>0.2</v>
      </c>
      <c r="K309" s="1407">
        <v>0.2</v>
      </c>
      <c r="L309" s="1560">
        <v>10</v>
      </c>
      <c r="M309" s="1395"/>
      <c r="N309" s="1395"/>
      <c r="O309" s="1561" t="str">
        <f t="shared" si="187"/>
        <v>Légumes secs</v>
      </c>
      <c r="P309" s="1562">
        <f t="shared" ref="P309:U309" si="192">F309*P164</f>
        <v>30.36</v>
      </c>
      <c r="Q309" s="1562">
        <f t="shared" si="192"/>
        <v>140.93</v>
      </c>
      <c r="R309" s="1563">
        <f t="shared" si="192"/>
        <v>10.56</v>
      </c>
      <c r="S309" s="1564">
        <f t="shared" si="192"/>
        <v>3.1459999999999999</v>
      </c>
      <c r="T309" s="1564">
        <f t="shared" si="192"/>
        <v>5.8000000000000007</v>
      </c>
      <c r="U309" s="1562">
        <f t="shared" si="192"/>
        <v>3.4000000000000004</v>
      </c>
      <c r="V309" s="1575">
        <f t="shared" si="189"/>
        <v>194.19600000000003</v>
      </c>
    </row>
    <row r="310" spans="1:22" ht="15.75">
      <c r="A310" s="1394"/>
      <c r="B310" s="1566"/>
      <c r="C310" s="1581" t="s">
        <v>1544</v>
      </c>
      <c r="D310" s="1581"/>
      <c r="E310" s="1604"/>
      <c r="F310" s="1407">
        <v>0.05</v>
      </c>
      <c r="G310" s="1407">
        <v>7.0000000000000007E-2</v>
      </c>
      <c r="H310" s="1417">
        <v>0.08</v>
      </c>
      <c r="I310" s="1419">
        <f t="shared" si="186"/>
        <v>8.7999999999999995E-2</v>
      </c>
      <c r="J310" s="1423">
        <v>8.0000000000000002E-3</v>
      </c>
      <c r="K310" s="1407">
        <v>8.0000000000000002E-3</v>
      </c>
      <c r="L310" s="1560">
        <v>10</v>
      </c>
      <c r="M310" s="1395"/>
      <c r="N310" s="1395"/>
      <c r="O310" s="1561" t="str">
        <f t="shared" si="187"/>
        <v xml:space="preserve">SAUCES POUR PLATS </v>
      </c>
      <c r="P310" s="1562">
        <f t="shared" ref="P310:U310" si="193">F310*P164</f>
        <v>12.65</v>
      </c>
      <c r="Q310" s="1562">
        <f t="shared" si="193"/>
        <v>58.030000000000008</v>
      </c>
      <c r="R310" s="1563">
        <f t="shared" si="193"/>
        <v>3.84</v>
      </c>
      <c r="S310" s="1564">
        <f t="shared" si="193"/>
        <v>1.1439999999999999</v>
      </c>
      <c r="T310" s="1564">
        <f t="shared" si="193"/>
        <v>0.23200000000000001</v>
      </c>
      <c r="U310" s="1562">
        <f t="shared" si="193"/>
        <v>0.13600000000000001</v>
      </c>
      <c r="V310" s="1575">
        <f t="shared" si="189"/>
        <v>76.032000000000011</v>
      </c>
    </row>
    <row r="311" spans="1:22" ht="15.75">
      <c r="A311" s="1394"/>
      <c r="B311" s="1557"/>
      <c r="C311" s="1581" t="s">
        <v>1545</v>
      </c>
      <c r="D311" s="1581"/>
      <c r="E311" s="1604"/>
      <c r="F311" s="1407">
        <v>5.0000000000000001E-3</v>
      </c>
      <c r="G311" s="1407">
        <v>7.0000000000000001E-3</v>
      </c>
      <c r="H311" s="1417">
        <v>8.0000000000000002E-3</v>
      </c>
      <c r="I311" s="1419">
        <f t="shared" si="186"/>
        <v>8.8000000000000005E-3</v>
      </c>
      <c r="J311" s="1423">
        <v>8.0000000000000002E-3</v>
      </c>
      <c r="K311" s="1407">
        <v>8.0000000000000002E-3</v>
      </c>
      <c r="L311" s="1560">
        <v>10</v>
      </c>
      <c r="M311" s="1395"/>
      <c r="N311" s="1395"/>
      <c r="O311" s="1561" t="str">
        <f t="shared" si="187"/>
        <v>SAUCES POUR PLATS (mayonnaise, ketchup, etc.) Poids de la matière grasse</v>
      </c>
      <c r="P311" s="1562">
        <f t="shared" ref="P311:U311" si="194">F311*P164</f>
        <v>1.2650000000000001</v>
      </c>
      <c r="Q311" s="1562">
        <f t="shared" si="194"/>
        <v>5.8029999999999999</v>
      </c>
      <c r="R311" s="1563">
        <f t="shared" si="194"/>
        <v>0.38400000000000001</v>
      </c>
      <c r="S311" s="1564">
        <f t="shared" si="194"/>
        <v>0.1144</v>
      </c>
      <c r="T311" s="1564">
        <f t="shared" si="194"/>
        <v>0.23200000000000001</v>
      </c>
      <c r="U311" s="1562">
        <f t="shared" si="194"/>
        <v>0.13600000000000001</v>
      </c>
      <c r="V311" s="1575">
        <f t="shared" si="189"/>
        <v>7.9344000000000001</v>
      </c>
    </row>
    <row r="312" spans="1:22" ht="15.75">
      <c r="A312" s="1394"/>
      <c r="B312" s="1557"/>
      <c r="C312" s="1581" t="s">
        <v>1546</v>
      </c>
      <c r="D312" s="1581"/>
      <c r="E312" s="1604"/>
      <c r="F312" s="1407">
        <v>0.05</v>
      </c>
      <c r="G312" s="1407">
        <v>7.0000000000000007E-2</v>
      </c>
      <c r="H312" s="1417">
        <v>0.08</v>
      </c>
      <c r="I312" s="1419">
        <f t="shared" si="186"/>
        <v>8.7999999999999995E-2</v>
      </c>
      <c r="J312" s="1423">
        <v>8.0000000000000002E-3</v>
      </c>
      <c r="K312" s="1407">
        <v>8.0000000000000002E-3</v>
      </c>
      <c r="L312" s="1560">
        <v>10</v>
      </c>
      <c r="M312" s="1395"/>
      <c r="N312" s="1395"/>
      <c r="O312" s="1561" t="str">
        <f t="shared" si="187"/>
        <v>SAUCES POUR PLATS (sauce tomate, béchamel)</v>
      </c>
      <c r="P312" s="1562">
        <f t="shared" ref="P312:U312" si="195">F312*P164</f>
        <v>12.65</v>
      </c>
      <c r="Q312" s="1562">
        <f t="shared" si="195"/>
        <v>58.030000000000008</v>
      </c>
      <c r="R312" s="1563">
        <f t="shared" si="195"/>
        <v>3.84</v>
      </c>
      <c r="S312" s="1564">
        <f t="shared" si="195"/>
        <v>1.1439999999999999</v>
      </c>
      <c r="T312" s="1564">
        <f t="shared" si="195"/>
        <v>0.23200000000000001</v>
      </c>
      <c r="U312" s="1562">
        <f t="shared" si="195"/>
        <v>0.13600000000000001</v>
      </c>
      <c r="V312" s="1575">
        <f t="shared" si="189"/>
        <v>76.032000000000011</v>
      </c>
    </row>
    <row r="313" spans="1:22" ht="15.75">
      <c r="A313" s="1394"/>
      <c r="B313" s="1557"/>
      <c r="C313" s="1581" t="s">
        <v>1547</v>
      </c>
      <c r="D313" s="1581"/>
      <c r="E313" s="1604"/>
      <c r="F313" s="1407">
        <v>2.5000000000000001E-2</v>
      </c>
      <c r="G313" s="1407">
        <v>0.03</v>
      </c>
      <c r="H313" s="1417">
        <v>0.04</v>
      </c>
      <c r="I313" s="1419">
        <f t="shared" si="186"/>
        <v>4.3999999999999997E-2</v>
      </c>
      <c r="J313" s="1423">
        <v>0.04</v>
      </c>
      <c r="K313" s="1407">
        <v>3.5000000000000003E-2</v>
      </c>
      <c r="L313" s="1560">
        <v>10</v>
      </c>
      <c r="M313" s="1395"/>
      <c r="N313" s="1395"/>
      <c r="O313" s="1561" t="str">
        <f t="shared" si="187"/>
        <v>SAUCES POUR PLATS (jus de viande)</v>
      </c>
      <c r="P313" s="1562">
        <f t="shared" ref="P313:U313" si="196">F313*P164</f>
        <v>6.3250000000000002</v>
      </c>
      <c r="Q313" s="1562">
        <f t="shared" si="196"/>
        <v>24.869999999999997</v>
      </c>
      <c r="R313" s="1563">
        <f t="shared" si="196"/>
        <v>1.92</v>
      </c>
      <c r="S313" s="1564">
        <f t="shared" si="196"/>
        <v>0.57199999999999995</v>
      </c>
      <c r="T313" s="1564">
        <f t="shared" si="196"/>
        <v>1.1599999999999999</v>
      </c>
      <c r="U313" s="1562">
        <f t="shared" si="196"/>
        <v>0.59500000000000008</v>
      </c>
      <c r="V313" s="1575">
        <f t="shared" si="189"/>
        <v>35.441999999999993</v>
      </c>
    </row>
    <row r="314" spans="1:22" ht="15.75">
      <c r="A314" s="1394"/>
      <c r="B314" s="1557"/>
      <c r="C314" s="1581" t="s">
        <v>1548</v>
      </c>
      <c r="D314" s="1581"/>
      <c r="E314" s="1604"/>
      <c r="F314" s="1407">
        <v>0.03</v>
      </c>
      <c r="G314" s="1407">
        <v>0.04</v>
      </c>
      <c r="H314" s="1417">
        <v>0.06</v>
      </c>
      <c r="I314" s="1419">
        <f t="shared" si="186"/>
        <v>6.6000000000000003E-2</v>
      </c>
      <c r="J314" s="1423">
        <v>0.06</v>
      </c>
      <c r="K314" s="1407">
        <v>0.04</v>
      </c>
      <c r="L314" s="1560">
        <v>10</v>
      </c>
      <c r="M314" s="1395"/>
      <c r="N314" s="1395"/>
      <c r="O314" s="1561" t="str">
        <f t="shared" si="187"/>
        <v>SAUCES POUR PLATS (beurre blanc, sauce crème,sauce forestière)</v>
      </c>
      <c r="P314" s="1562">
        <f t="shared" ref="P314:U314" si="197">F314*P164</f>
        <v>7.59</v>
      </c>
      <c r="Q314" s="1562">
        <f t="shared" si="197"/>
        <v>33.160000000000004</v>
      </c>
      <c r="R314" s="1563">
        <f t="shared" si="197"/>
        <v>2.88</v>
      </c>
      <c r="S314" s="1564">
        <f t="shared" si="197"/>
        <v>0.8580000000000001</v>
      </c>
      <c r="T314" s="1564">
        <f t="shared" si="197"/>
        <v>1.74</v>
      </c>
      <c r="U314" s="1562">
        <f t="shared" si="197"/>
        <v>0.68</v>
      </c>
      <c r="V314" s="1575">
        <f t="shared" si="189"/>
        <v>46.908000000000001</v>
      </c>
    </row>
    <row r="315" spans="1:22" ht="15.75">
      <c r="A315" s="1394"/>
      <c r="B315" s="1557"/>
      <c r="C315" s="1583" t="s">
        <v>1549</v>
      </c>
      <c r="D315" s="1583"/>
      <c r="E315" s="1605"/>
      <c r="F315" s="1407">
        <v>0.02</v>
      </c>
      <c r="G315" s="1407">
        <v>0.03</v>
      </c>
      <c r="H315" s="1417">
        <v>3.5000000000000003E-2</v>
      </c>
      <c r="I315" s="1419">
        <f t="shared" si="186"/>
        <v>3.8500000000000006E-2</v>
      </c>
      <c r="J315" s="1423">
        <v>0.04</v>
      </c>
      <c r="K315" s="1407">
        <v>0.04</v>
      </c>
      <c r="L315" s="1560">
        <v>10</v>
      </c>
      <c r="M315" s="1395"/>
      <c r="N315" s="1395"/>
      <c r="O315" s="1561" t="str">
        <f t="shared" si="187"/>
        <v>FROMAGES</v>
      </c>
      <c r="P315" s="1562">
        <f t="shared" ref="P315:U315" si="198">F315*P164</f>
        <v>5.0600000000000005</v>
      </c>
      <c r="Q315" s="1562">
        <f t="shared" si="198"/>
        <v>24.869999999999997</v>
      </c>
      <c r="R315" s="1563">
        <f t="shared" si="198"/>
        <v>1.6800000000000002</v>
      </c>
      <c r="S315" s="1564">
        <f t="shared" si="198"/>
        <v>0.50050000000000006</v>
      </c>
      <c r="T315" s="1564">
        <f t="shared" si="198"/>
        <v>1.1599999999999999</v>
      </c>
      <c r="U315" s="1562">
        <f t="shared" si="198"/>
        <v>0.68</v>
      </c>
      <c r="V315" s="1575">
        <f t="shared" si="189"/>
        <v>33.950499999999998</v>
      </c>
    </row>
    <row r="316" spans="1:22" ht="15" customHeight="1">
      <c r="A316" s="1394"/>
      <c r="B316" s="1566"/>
      <c r="C316" s="4069" t="s">
        <v>1550</v>
      </c>
      <c r="D316" s="4069"/>
      <c r="E316" s="4069"/>
      <c r="F316" s="4069"/>
      <c r="G316" s="4069"/>
      <c r="H316" s="4069"/>
      <c r="I316" s="4069"/>
      <c r="J316" s="4069"/>
      <c r="K316" s="4069"/>
      <c r="L316" s="4070"/>
      <c r="M316" s="1545"/>
      <c r="N316" s="1545"/>
      <c r="O316" s="1346"/>
      <c r="P316" s="4073" t="str">
        <f>C316</f>
        <v>*- PRODUITS LAITIERS FRAIS</v>
      </c>
      <c r="Q316" s="4074"/>
      <c r="R316" s="4074"/>
      <c r="S316" s="4074"/>
      <c r="T316" s="4074"/>
      <c r="U316" s="4074"/>
      <c r="V316" s="4075"/>
    </row>
    <row r="317" spans="1:22" ht="15" customHeight="1">
      <c r="A317" s="1394"/>
      <c r="B317" s="1566"/>
      <c r="C317" s="4071"/>
      <c r="D317" s="4071"/>
      <c r="E317" s="4071"/>
      <c r="F317" s="4071"/>
      <c r="G317" s="4071"/>
      <c r="H317" s="4071"/>
      <c r="I317" s="4071"/>
      <c r="J317" s="4071"/>
      <c r="K317" s="4071"/>
      <c r="L317" s="4072"/>
      <c r="M317" s="1545"/>
      <c r="N317" s="1545"/>
      <c r="O317" s="1346"/>
      <c r="P317" s="4076"/>
      <c r="Q317" s="4077"/>
      <c r="R317" s="4077"/>
      <c r="S317" s="4077"/>
      <c r="T317" s="4077"/>
      <c r="U317" s="4077"/>
      <c r="V317" s="4078"/>
    </row>
    <row r="318" spans="1:22" ht="15.75">
      <c r="A318" s="1394"/>
      <c r="B318" s="1557"/>
      <c r="C318" s="1581" t="s">
        <v>1551</v>
      </c>
      <c r="D318" s="1581"/>
      <c r="E318" s="1604"/>
      <c r="F318" s="1407">
        <v>0.11</v>
      </c>
      <c r="G318" s="1407">
        <v>0.11</v>
      </c>
      <c r="H318" s="1417">
        <v>0.111</v>
      </c>
      <c r="I318" s="1419">
        <f>(H318*L318%)+H318</f>
        <v>0.1221</v>
      </c>
      <c r="J318" s="1423">
        <v>0.1</v>
      </c>
      <c r="K318" s="1407">
        <v>0.1</v>
      </c>
      <c r="L318" s="1560">
        <v>10</v>
      </c>
      <c r="M318" s="1395"/>
      <c r="N318" s="1395"/>
      <c r="O318" s="1561" t="str">
        <f>C318</f>
        <v>Fromage blanc, fromages frais</v>
      </c>
      <c r="P318" s="1562">
        <f t="shared" ref="P318:U318" si="199">F318*P164</f>
        <v>27.830000000000002</v>
      </c>
      <c r="Q318" s="1562">
        <f t="shared" si="199"/>
        <v>91.19</v>
      </c>
      <c r="R318" s="1563">
        <f t="shared" si="199"/>
        <v>5.3280000000000003</v>
      </c>
      <c r="S318" s="1564">
        <f t="shared" si="199"/>
        <v>1.5872999999999999</v>
      </c>
      <c r="T318" s="1564">
        <f t="shared" si="199"/>
        <v>2.9000000000000004</v>
      </c>
      <c r="U318" s="1562">
        <f t="shared" si="199"/>
        <v>1.7000000000000002</v>
      </c>
      <c r="V318" s="1575">
        <f>SUM(P318:U318)</f>
        <v>130.53529999999998</v>
      </c>
    </row>
    <row r="319" spans="1:22" ht="15.75">
      <c r="A319" s="1394"/>
      <c r="B319" s="1557"/>
      <c r="C319" s="1581" t="s">
        <v>1552</v>
      </c>
      <c r="D319" s="1581"/>
      <c r="E319" s="1604"/>
      <c r="F319" s="1407">
        <v>0.115</v>
      </c>
      <c r="G319" s="1407">
        <v>0.115</v>
      </c>
      <c r="H319" s="1417">
        <v>0.11600000000000001</v>
      </c>
      <c r="I319" s="1419">
        <f>(H319*L319%)+H319</f>
        <v>0.12760000000000002</v>
      </c>
      <c r="J319" s="1423">
        <v>0.115</v>
      </c>
      <c r="K319" s="1407">
        <v>0.115</v>
      </c>
      <c r="L319" s="1560">
        <v>10</v>
      </c>
      <c r="M319" s="1395"/>
      <c r="N319" s="1395"/>
      <c r="O319" s="1561" t="str">
        <f>C319</f>
        <v>Yaourt</v>
      </c>
      <c r="P319" s="1562">
        <f t="shared" ref="P319:U319" si="200">F319*P164</f>
        <v>29.095000000000002</v>
      </c>
      <c r="Q319" s="1562">
        <f t="shared" si="200"/>
        <v>95.335000000000008</v>
      </c>
      <c r="R319" s="1563">
        <f t="shared" si="200"/>
        <v>5.5680000000000005</v>
      </c>
      <c r="S319" s="1564">
        <f t="shared" si="200"/>
        <v>1.6588000000000003</v>
      </c>
      <c r="T319" s="1564">
        <f t="shared" si="200"/>
        <v>3.335</v>
      </c>
      <c r="U319" s="1562">
        <f t="shared" si="200"/>
        <v>1.9550000000000001</v>
      </c>
      <c r="V319" s="1575">
        <f>SUM(P319:U319)</f>
        <v>136.94680000000005</v>
      </c>
    </row>
    <row r="320" spans="1:22" ht="15.75">
      <c r="A320" s="1394"/>
      <c r="B320" s="1557"/>
      <c r="C320" s="1581" t="s">
        <v>1553</v>
      </c>
      <c r="D320" s="1581"/>
      <c r="E320" s="1604"/>
      <c r="F320" s="1407">
        <v>0.06</v>
      </c>
      <c r="G320" s="1407">
        <v>0.06</v>
      </c>
      <c r="H320" s="1417">
        <v>0.12</v>
      </c>
      <c r="I320" s="1419">
        <f>(H320*L320%)+H320</f>
        <v>0.13200000000000001</v>
      </c>
      <c r="J320" s="1423">
        <v>0.12</v>
      </c>
      <c r="K320" s="1407">
        <v>0.12</v>
      </c>
      <c r="L320" s="1560">
        <v>10</v>
      </c>
      <c r="M320" s="1395"/>
      <c r="N320" s="1395"/>
      <c r="O320" s="1561" t="str">
        <f>C320</f>
        <v>Petit suisse</v>
      </c>
      <c r="P320" s="1562">
        <f t="shared" ref="P320:U320" si="201">F320*P164</f>
        <v>15.18</v>
      </c>
      <c r="Q320" s="1562">
        <f t="shared" si="201"/>
        <v>49.739999999999995</v>
      </c>
      <c r="R320" s="1563">
        <f t="shared" si="201"/>
        <v>5.76</v>
      </c>
      <c r="S320" s="1564">
        <f t="shared" si="201"/>
        <v>1.7160000000000002</v>
      </c>
      <c r="T320" s="1564">
        <f t="shared" si="201"/>
        <v>3.48</v>
      </c>
      <c r="U320" s="1562">
        <f t="shared" si="201"/>
        <v>2.04</v>
      </c>
      <c r="V320" s="1575">
        <f>SUM(P320:U320)</f>
        <v>77.915999999999997</v>
      </c>
    </row>
    <row r="321" spans="1:22" ht="15.75">
      <c r="A321" s="1394"/>
      <c r="B321" s="1557"/>
      <c r="C321" s="1583" t="s">
        <v>1554</v>
      </c>
      <c r="D321" s="1583"/>
      <c r="E321" s="1605"/>
      <c r="F321" s="1407">
        <v>0.125</v>
      </c>
      <c r="G321" s="1407">
        <v>0.125</v>
      </c>
      <c r="H321" s="1417">
        <v>0.125</v>
      </c>
      <c r="I321" s="1419">
        <f>(H321*L321%)+H321</f>
        <v>0.13750000000000001</v>
      </c>
      <c r="J321" s="1423">
        <v>0</v>
      </c>
      <c r="K321" s="1407">
        <v>0</v>
      </c>
      <c r="L321" s="1560">
        <v>10</v>
      </c>
      <c r="M321" s="1395"/>
      <c r="N321" s="1395"/>
      <c r="O321" s="1561" t="str">
        <f>C321</f>
        <v>Lait demi-écrémé en ml des menus 4 composantes</v>
      </c>
      <c r="P321" s="1562">
        <f t="shared" ref="P321:U321" si="202">F321*P164</f>
        <v>31.625</v>
      </c>
      <c r="Q321" s="1562">
        <f t="shared" si="202"/>
        <v>103.625</v>
      </c>
      <c r="R321" s="1563">
        <f t="shared" si="202"/>
        <v>6</v>
      </c>
      <c r="S321" s="1564">
        <f t="shared" si="202"/>
        <v>1.7875000000000001</v>
      </c>
      <c r="T321" s="1564">
        <f t="shared" si="202"/>
        <v>0</v>
      </c>
      <c r="U321" s="1562">
        <f t="shared" si="202"/>
        <v>0</v>
      </c>
      <c r="V321" s="1575">
        <f>SUM(P321:U321)</f>
        <v>143.03749999999999</v>
      </c>
    </row>
    <row r="322" spans="1:22" ht="15" customHeight="1">
      <c r="A322" s="1394"/>
      <c r="B322" s="1566"/>
      <c r="C322" s="4069" t="s">
        <v>1555</v>
      </c>
      <c r="D322" s="4069"/>
      <c r="E322" s="4069"/>
      <c r="F322" s="4069"/>
      <c r="G322" s="4069"/>
      <c r="H322" s="4069"/>
      <c r="I322" s="4069"/>
      <c r="J322" s="4069"/>
      <c r="K322" s="4069"/>
      <c r="L322" s="4070"/>
      <c r="M322" s="1545"/>
      <c r="N322" s="1545"/>
      <c r="O322" s="1346"/>
      <c r="P322" s="4073" t="str">
        <f>C322</f>
        <v>*- DESSERTS</v>
      </c>
      <c r="Q322" s="4074"/>
      <c r="R322" s="4074"/>
      <c r="S322" s="4074"/>
      <c r="T322" s="4074"/>
      <c r="U322" s="4074"/>
      <c r="V322" s="4075"/>
    </row>
    <row r="323" spans="1:22" ht="15" customHeight="1">
      <c r="A323" s="1394"/>
      <c r="B323" s="1566"/>
      <c r="C323" s="4071"/>
      <c r="D323" s="4071"/>
      <c r="E323" s="4071"/>
      <c r="F323" s="4071"/>
      <c r="G323" s="4071"/>
      <c r="H323" s="4071"/>
      <c r="I323" s="4071"/>
      <c r="J323" s="4071"/>
      <c r="K323" s="4071"/>
      <c r="L323" s="4072"/>
      <c r="M323" s="1545"/>
      <c r="N323" s="1545"/>
      <c r="O323" s="1346"/>
      <c r="P323" s="4076"/>
      <c r="Q323" s="4077"/>
      <c r="R323" s="4077"/>
      <c r="S323" s="4077"/>
      <c r="T323" s="4077"/>
      <c r="U323" s="4077"/>
      <c r="V323" s="4078"/>
    </row>
    <row r="324" spans="1:22" ht="15.75">
      <c r="A324" s="1394"/>
      <c r="B324" s="1557"/>
      <c r="C324" s="1581" t="s">
        <v>1556</v>
      </c>
      <c r="D324" s="1581"/>
      <c r="E324" s="1604"/>
      <c r="F324" s="1407">
        <v>0.1</v>
      </c>
      <c r="G324" s="1407">
        <v>0.1</v>
      </c>
      <c r="H324" s="1417">
        <v>0.1</v>
      </c>
      <c r="I324" s="1419">
        <f t="shared" ref="I324:I331" si="203">(H324*L324%)+H324</f>
        <v>0.11000000000000001</v>
      </c>
      <c r="J324" s="1423">
        <v>0.1</v>
      </c>
      <c r="K324" s="1407">
        <v>0.1</v>
      </c>
      <c r="L324" s="1560">
        <v>10</v>
      </c>
      <c r="M324" s="1395"/>
      <c r="N324" s="1395"/>
      <c r="O324" s="1561" t="str">
        <f t="shared" ref="O324:O331" si="204">C324</f>
        <v>Desserts lactés</v>
      </c>
      <c r="P324" s="1562">
        <f t="shared" ref="P324:U324" si="205">F324*P164</f>
        <v>25.3</v>
      </c>
      <c r="Q324" s="1562">
        <f t="shared" si="205"/>
        <v>82.9</v>
      </c>
      <c r="R324" s="1563">
        <f t="shared" si="205"/>
        <v>4.8000000000000007</v>
      </c>
      <c r="S324" s="1564">
        <f t="shared" si="205"/>
        <v>1.4300000000000002</v>
      </c>
      <c r="T324" s="1564">
        <f t="shared" si="205"/>
        <v>2.9000000000000004</v>
      </c>
      <c r="U324" s="1562">
        <f t="shared" si="205"/>
        <v>1.7000000000000002</v>
      </c>
      <c r="V324" s="1575">
        <f t="shared" ref="V324:V331" si="206">SUM(P324:U324)</f>
        <v>119.03000000000002</v>
      </c>
    </row>
    <row r="325" spans="1:22" ht="15.75">
      <c r="A325" s="1394"/>
      <c r="B325" s="1557"/>
      <c r="C325" s="1581" t="s">
        <v>1557</v>
      </c>
      <c r="D325" s="1581"/>
      <c r="E325" s="1604"/>
      <c r="F325" s="1407">
        <v>0.12</v>
      </c>
      <c r="G325" s="1407">
        <v>0.12</v>
      </c>
      <c r="H325" s="1417">
        <v>0.12</v>
      </c>
      <c r="I325" s="1419">
        <f t="shared" si="203"/>
        <v>0.13200000000000001</v>
      </c>
      <c r="J325" s="1423">
        <v>0.12</v>
      </c>
      <c r="K325" s="1407">
        <v>0.12</v>
      </c>
      <c r="L325" s="1560">
        <v>10</v>
      </c>
      <c r="M325" s="1395"/>
      <c r="N325" s="1395"/>
      <c r="O325" s="1561" t="str">
        <f t="shared" si="204"/>
        <v>Mousse (en Litre)</v>
      </c>
      <c r="P325" s="1562">
        <f t="shared" ref="P325:U325" si="207">F325*P164</f>
        <v>30.36</v>
      </c>
      <c r="Q325" s="1562">
        <f t="shared" si="207"/>
        <v>99.47999999999999</v>
      </c>
      <c r="R325" s="1563">
        <f t="shared" si="207"/>
        <v>5.76</v>
      </c>
      <c r="S325" s="1564">
        <f t="shared" si="207"/>
        <v>1.7160000000000002</v>
      </c>
      <c r="T325" s="1564">
        <f t="shared" si="207"/>
        <v>3.48</v>
      </c>
      <c r="U325" s="1562">
        <f t="shared" si="207"/>
        <v>2.04</v>
      </c>
      <c r="V325" s="1575">
        <f t="shared" si="206"/>
        <v>142.83599999999996</v>
      </c>
    </row>
    <row r="326" spans="1:22" ht="15.75">
      <c r="A326" s="1394"/>
      <c r="B326" s="1557"/>
      <c r="C326" s="1581" t="s">
        <v>1558</v>
      </c>
      <c r="D326" s="1581"/>
      <c r="E326" s="1604"/>
      <c r="F326" s="1407">
        <v>0.11</v>
      </c>
      <c r="G326" s="1407">
        <v>0.1</v>
      </c>
      <c r="H326" s="1417">
        <v>0.13</v>
      </c>
      <c r="I326" s="1419">
        <f t="shared" si="203"/>
        <v>0.14300000000000002</v>
      </c>
      <c r="J326" s="1423">
        <v>0.13</v>
      </c>
      <c r="K326" s="1407">
        <v>0.13</v>
      </c>
      <c r="L326" s="1560">
        <v>10</v>
      </c>
      <c r="M326" s="1395"/>
      <c r="N326" s="1395"/>
      <c r="O326" s="1561" t="str">
        <f t="shared" si="204"/>
        <v>Fruits crus</v>
      </c>
      <c r="P326" s="1562">
        <f t="shared" ref="P326:U326" si="208">F326*P164</f>
        <v>27.830000000000002</v>
      </c>
      <c r="Q326" s="1562">
        <f t="shared" si="208"/>
        <v>82.9</v>
      </c>
      <c r="R326" s="1563">
        <f t="shared" si="208"/>
        <v>6.24</v>
      </c>
      <c r="S326" s="1564">
        <f t="shared" si="208"/>
        <v>1.8590000000000002</v>
      </c>
      <c r="T326" s="1564">
        <f t="shared" si="208"/>
        <v>3.77</v>
      </c>
      <c r="U326" s="1562">
        <f t="shared" si="208"/>
        <v>2.21</v>
      </c>
      <c r="V326" s="1575">
        <f t="shared" si="206"/>
        <v>124.80899999999998</v>
      </c>
    </row>
    <row r="327" spans="1:22" ht="15.75">
      <c r="A327" s="1394"/>
      <c r="B327" s="1557"/>
      <c r="C327" s="1581" t="s">
        <v>1559</v>
      </c>
      <c r="D327" s="1581"/>
      <c r="E327" s="1604"/>
      <c r="F327" s="1407">
        <v>0.1</v>
      </c>
      <c r="G327" s="1407">
        <v>0.1</v>
      </c>
      <c r="H327" s="1417">
        <v>0.13</v>
      </c>
      <c r="I327" s="1419">
        <f t="shared" si="203"/>
        <v>0.14300000000000002</v>
      </c>
      <c r="J327" s="1423">
        <v>0.13</v>
      </c>
      <c r="K327" s="1407">
        <v>0.13</v>
      </c>
      <c r="L327" s="1560">
        <v>10</v>
      </c>
      <c r="M327" s="1395"/>
      <c r="N327" s="1395"/>
      <c r="O327" s="1561" t="str">
        <f t="shared" si="204"/>
        <v>Fruits cuits</v>
      </c>
      <c r="P327" s="1562">
        <f t="shared" ref="P327:U327" si="209">F327*P164</f>
        <v>25.3</v>
      </c>
      <c r="Q327" s="1562">
        <f t="shared" si="209"/>
        <v>82.9</v>
      </c>
      <c r="R327" s="1563">
        <f t="shared" si="209"/>
        <v>6.24</v>
      </c>
      <c r="S327" s="1564">
        <f t="shared" si="209"/>
        <v>1.8590000000000002</v>
      </c>
      <c r="T327" s="1564">
        <f t="shared" si="209"/>
        <v>3.77</v>
      </c>
      <c r="U327" s="1562">
        <f t="shared" si="209"/>
        <v>2.21</v>
      </c>
      <c r="V327" s="1575">
        <f t="shared" si="206"/>
        <v>122.27899999999998</v>
      </c>
    </row>
    <row r="328" spans="1:22" ht="15.75">
      <c r="A328" s="1394"/>
      <c r="B328" s="1557"/>
      <c r="C328" s="1581" t="s">
        <v>1560</v>
      </c>
      <c r="D328" s="1581"/>
      <c r="E328" s="1604"/>
      <c r="F328" s="1407">
        <v>0.04</v>
      </c>
      <c r="G328" s="1407">
        <v>0.04</v>
      </c>
      <c r="H328" s="1417">
        <v>0.06</v>
      </c>
      <c r="I328" s="1419">
        <f t="shared" si="203"/>
        <v>6.6000000000000003E-2</v>
      </c>
      <c r="J328" s="1423">
        <v>0.06</v>
      </c>
      <c r="K328" s="1407">
        <v>0.06</v>
      </c>
      <c r="L328" s="1560">
        <v>10</v>
      </c>
      <c r="M328" s="1395"/>
      <c r="N328" s="1395"/>
      <c r="O328" s="1561" t="str">
        <f t="shared" si="204"/>
        <v>Pâtisseries fraiches ou surgelées en portions</v>
      </c>
      <c r="P328" s="1562">
        <f t="shared" ref="P328:U328" si="210">F328*P164</f>
        <v>10.120000000000001</v>
      </c>
      <c r="Q328" s="1562">
        <f t="shared" si="210"/>
        <v>33.160000000000004</v>
      </c>
      <c r="R328" s="1563">
        <f t="shared" si="210"/>
        <v>2.88</v>
      </c>
      <c r="S328" s="1564">
        <f t="shared" si="210"/>
        <v>0.8580000000000001</v>
      </c>
      <c r="T328" s="1564">
        <f t="shared" si="210"/>
        <v>1.74</v>
      </c>
      <c r="U328" s="1562">
        <f t="shared" si="210"/>
        <v>1.02</v>
      </c>
      <c r="V328" s="1575">
        <f t="shared" si="206"/>
        <v>49.778000000000006</v>
      </c>
    </row>
    <row r="329" spans="1:22" ht="15.75">
      <c r="A329" s="1394"/>
      <c r="B329" s="1557"/>
      <c r="C329" s="1581" t="s">
        <v>1561</v>
      </c>
      <c r="D329" s="1581"/>
      <c r="E329" s="1604"/>
      <c r="F329" s="1407">
        <v>0.06</v>
      </c>
      <c r="G329" s="1407">
        <v>0.06</v>
      </c>
      <c r="H329" s="1417">
        <v>0.08</v>
      </c>
      <c r="I329" s="1419">
        <f t="shared" si="203"/>
        <v>8.7999999999999995E-2</v>
      </c>
      <c r="J329" s="1423">
        <v>0.08</v>
      </c>
      <c r="K329" s="1407">
        <v>0.08</v>
      </c>
      <c r="L329" s="1560">
        <v>10</v>
      </c>
      <c r="M329" s="1395"/>
      <c r="N329" s="1395"/>
      <c r="O329" s="1561" t="str">
        <f t="shared" si="204"/>
        <v>Pâtisseries fraiches ou surgelées à portionner</v>
      </c>
      <c r="P329" s="1562">
        <f t="shared" ref="P329:U329" si="211">F329*P164</f>
        <v>15.18</v>
      </c>
      <c r="Q329" s="1562">
        <f t="shared" si="211"/>
        <v>49.739999999999995</v>
      </c>
      <c r="R329" s="1563">
        <f t="shared" si="211"/>
        <v>3.84</v>
      </c>
      <c r="S329" s="1564">
        <f t="shared" si="211"/>
        <v>1.1439999999999999</v>
      </c>
      <c r="T329" s="1564">
        <f t="shared" si="211"/>
        <v>2.3199999999999998</v>
      </c>
      <c r="U329" s="1562">
        <f t="shared" si="211"/>
        <v>1.36</v>
      </c>
      <c r="V329" s="1575">
        <f t="shared" si="206"/>
        <v>73.583999999999989</v>
      </c>
    </row>
    <row r="330" spans="1:22" ht="15.75">
      <c r="A330" s="1394"/>
      <c r="B330" s="1557"/>
      <c r="C330" s="1581" t="s">
        <v>1562</v>
      </c>
      <c r="D330" s="1581"/>
      <c r="E330" s="1604"/>
      <c r="F330" s="1407">
        <v>0.03</v>
      </c>
      <c r="G330" s="1407">
        <v>0.03</v>
      </c>
      <c r="H330" s="1417">
        <v>0.05</v>
      </c>
      <c r="I330" s="1419">
        <f t="shared" si="203"/>
        <v>5.5000000000000007E-2</v>
      </c>
      <c r="J330" s="1423">
        <v>0.05</v>
      </c>
      <c r="K330" s="1407">
        <v>0.05</v>
      </c>
      <c r="L330" s="1560">
        <v>10</v>
      </c>
      <c r="M330" s="1395"/>
      <c r="N330" s="1395"/>
      <c r="O330" s="1561" t="str">
        <f t="shared" si="204"/>
        <v>Pâtisserie sèche emballée</v>
      </c>
      <c r="P330" s="1562">
        <f t="shared" ref="P330:U330" si="212">F330*P164</f>
        <v>7.59</v>
      </c>
      <c r="Q330" s="1562">
        <f t="shared" si="212"/>
        <v>24.869999999999997</v>
      </c>
      <c r="R330" s="1563">
        <f t="shared" si="212"/>
        <v>2.4000000000000004</v>
      </c>
      <c r="S330" s="1564">
        <f t="shared" si="212"/>
        <v>0.71500000000000008</v>
      </c>
      <c r="T330" s="1564">
        <f t="shared" si="212"/>
        <v>1.4500000000000002</v>
      </c>
      <c r="U330" s="1562">
        <f t="shared" si="212"/>
        <v>0.85000000000000009</v>
      </c>
      <c r="V330" s="1575">
        <f t="shared" si="206"/>
        <v>37.875</v>
      </c>
    </row>
    <row r="331" spans="1:22" ht="15.75">
      <c r="A331" s="1394"/>
      <c r="B331" s="1557"/>
      <c r="C331" s="1583" t="s">
        <v>1563</v>
      </c>
      <c r="D331" s="1583"/>
      <c r="E331" s="1605"/>
      <c r="F331" s="1407">
        <v>1.4999999999999999E-2</v>
      </c>
      <c r="G331" s="1407">
        <v>1.4999999999999999E-2</v>
      </c>
      <c r="H331" s="1417">
        <v>2.1000000000000001E-2</v>
      </c>
      <c r="I331" s="1419">
        <f t="shared" si="203"/>
        <v>2.3100000000000002E-2</v>
      </c>
      <c r="J331" s="1423">
        <v>2E-3</v>
      </c>
      <c r="K331" s="1407">
        <v>2E-3</v>
      </c>
      <c r="L331" s="1560">
        <v>10</v>
      </c>
      <c r="M331" s="1395"/>
      <c r="N331" s="1395"/>
      <c r="O331" s="1561" t="str">
        <f t="shared" si="204"/>
        <v>Biscuits d'accompagnement</v>
      </c>
      <c r="P331" s="1562">
        <f t="shared" ref="P331:U331" si="213">F331*P164</f>
        <v>3.7949999999999999</v>
      </c>
      <c r="Q331" s="1562">
        <f t="shared" si="213"/>
        <v>12.434999999999999</v>
      </c>
      <c r="R331" s="1563">
        <f t="shared" si="213"/>
        <v>1.008</v>
      </c>
      <c r="S331" s="1564">
        <f t="shared" si="213"/>
        <v>0.30030000000000001</v>
      </c>
      <c r="T331" s="1564">
        <f t="shared" si="213"/>
        <v>5.8000000000000003E-2</v>
      </c>
      <c r="U331" s="1562">
        <f t="shared" si="213"/>
        <v>3.4000000000000002E-2</v>
      </c>
      <c r="V331" s="1575">
        <f t="shared" si="206"/>
        <v>17.630299999999995</v>
      </c>
    </row>
    <row r="332" spans="1:22" ht="15" customHeight="1">
      <c r="A332" s="1394"/>
      <c r="B332" s="1566"/>
      <c r="C332" s="4069" t="s">
        <v>1564</v>
      </c>
      <c r="D332" s="4069"/>
      <c r="E332" s="4069"/>
      <c r="F332" s="4069"/>
      <c r="G332" s="4069"/>
      <c r="H332" s="4069"/>
      <c r="I332" s="4069"/>
      <c r="J332" s="4069"/>
      <c r="K332" s="4069"/>
      <c r="L332" s="4070"/>
      <c r="M332" s="1545"/>
      <c r="N332" s="1545"/>
      <c r="O332" s="1346"/>
      <c r="P332" s="4073" t="str">
        <f>C332</f>
        <v>GOUTER, COLLATION (enfants, adolescents et personnes âgées en institution)</v>
      </c>
      <c r="Q332" s="4074"/>
      <c r="R332" s="4074"/>
      <c r="S332" s="4074"/>
      <c r="T332" s="4074"/>
      <c r="U332" s="4074"/>
      <c r="V332" s="4075"/>
    </row>
    <row r="333" spans="1:22" ht="15" customHeight="1">
      <c r="A333" s="1394"/>
      <c r="B333" s="1566"/>
      <c r="C333" s="4071"/>
      <c r="D333" s="4071"/>
      <c r="E333" s="4071"/>
      <c r="F333" s="4071"/>
      <c r="G333" s="4071"/>
      <c r="H333" s="4071"/>
      <c r="I333" s="4071"/>
      <c r="J333" s="4071"/>
      <c r="K333" s="4071"/>
      <c r="L333" s="4072"/>
      <c r="M333" s="1545"/>
      <c r="N333" s="1545"/>
      <c r="O333" s="1346"/>
      <c r="P333" s="4076"/>
      <c r="Q333" s="4077"/>
      <c r="R333" s="4077"/>
      <c r="S333" s="4077"/>
      <c r="T333" s="4077"/>
      <c r="U333" s="4077"/>
      <c r="V333" s="4078"/>
    </row>
    <row r="334" spans="1:22" ht="15.75">
      <c r="A334" s="1394"/>
      <c r="B334" s="1557"/>
      <c r="C334" s="1583" t="s">
        <v>1565</v>
      </c>
      <c r="D334" s="1583"/>
      <c r="E334" s="1605"/>
      <c r="F334" s="1407">
        <v>0.04</v>
      </c>
      <c r="G334" s="1407">
        <v>0.05</v>
      </c>
      <c r="H334" s="1417">
        <v>0.08</v>
      </c>
      <c r="I334" s="1419">
        <f>(H334*L334%)+H334</f>
        <v>8.7999999999999995E-2</v>
      </c>
      <c r="J334" s="1423">
        <v>0.04</v>
      </c>
      <c r="K334" s="1407"/>
      <c r="L334" s="1560">
        <v>10</v>
      </c>
      <c r="M334" s="1395"/>
      <c r="N334" s="1395"/>
      <c r="O334" s="1561" t="str">
        <f>C334</f>
        <v>Pain</v>
      </c>
      <c r="P334" s="1562">
        <f t="shared" ref="P334:U334" si="214">F334*P164</f>
        <v>10.120000000000001</v>
      </c>
      <c r="Q334" s="1562">
        <f t="shared" si="214"/>
        <v>41.45</v>
      </c>
      <c r="R334" s="1563">
        <f t="shared" si="214"/>
        <v>3.84</v>
      </c>
      <c r="S334" s="1564">
        <f t="shared" si="214"/>
        <v>1.1439999999999999</v>
      </c>
      <c r="T334" s="1564">
        <f t="shared" si="214"/>
        <v>1.1599999999999999</v>
      </c>
      <c r="U334" s="1562">
        <f t="shared" si="214"/>
        <v>0</v>
      </c>
      <c r="V334" s="1575">
        <f>SUM(P334:U334)</f>
        <v>57.714000000000006</v>
      </c>
    </row>
    <row r="335" spans="1:22" ht="15" customHeight="1">
      <c r="A335" s="1394"/>
      <c r="B335" s="1566"/>
      <c r="C335" s="4069" t="s">
        <v>1566</v>
      </c>
      <c r="D335" s="4069"/>
      <c r="E335" s="4069"/>
      <c r="F335" s="4069"/>
      <c r="G335" s="4069"/>
      <c r="H335" s="4069"/>
      <c r="I335" s="4069"/>
      <c r="J335" s="4069"/>
      <c r="K335" s="4069"/>
      <c r="L335" s="4070"/>
      <c r="M335" s="1545"/>
      <c r="N335" s="1545"/>
      <c r="O335" s="1346"/>
      <c r="P335" s="4073" t="str">
        <f>C335</f>
        <v>Biscuits secs</v>
      </c>
      <c r="Q335" s="4074"/>
      <c r="R335" s="4074"/>
      <c r="S335" s="4074"/>
      <c r="T335" s="4074"/>
      <c r="U335" s="4074"/>
      <c r="V335" s="4075"/>
    </row>
    <row r="336" spans="1:22" ht="15" customHeight="1">
      <c r="A336" s="1394"/>
      <c r="B336" s="1566"/>
      <c r="C336" s="4071"/>
      <c r="D336" s="4071"/>
      <c r="E336" s="4071"/>
      <c r="F336" s="4071"/>
      <c r="G336" s="4071"/>
      <c r="H336" s="4071"/>
      <c r="I336" s="4071"/>
      <c r="J336" s="4071"/>
      <c r="K336" s="4071"/>
      <c r="L336" s="4072"/>
      <c r="M336" s="1545"/>
      <c r="N336" s="1545"/>
      <c r="O336" s="1346"/>
      <c r="P336" s="4076"/>
      <c r="Q336" s="4077"/>
      <c r="R336" s="4077"/>
      <c r="S336" s="4077"/>
      <c r="T336" s="4077"/>
      <c r="U336" s="4077"/>
      <c r="V336" s="4078"/>
    </row>
    <row r="337" spans="1:22" ht="15.75">
      <c r="A337" s="1394"/>
      <c r="B337" s="1557"/>
      <c r="C337" s="1581" t="s">
        <v>1567</v>
      </c>
      <c r="D337" s="1581"/>
      <c r="E337" s="1604"/>
      <c r="F337" s="1407">
        <v>3.5000000000000003E-2</v>
      </c>
      <c r="G337" s="1407">
        <v>5.5E-2</v>
      </c>
      <c r="H337" s="1417">
        <v>0.08</v>
      </c>
      <c r="I337" s="1419">
        <f t="shared" ref="I337:I346" si="215">(H337*L337%)+H337</f>
        <v>8.7999999999999995E-2</v>
      </c>
      <c r="J337" s="1423"/>
      <c r="K337" s="1407"/>
      <c r="L337" s="1560">
        <v>10</v>
      </c>
      <c r="M337" s="1395"/>
      <c r="N337" s="1395"/>
      <c r="O337" s="1561" t="str">
        <f t="shared" ref="O337:O346" si="216">C337</f>
        <v>Céréales (enfants et adolescents uniquement)</v>
      </c>
      <c r="P337" s="1562">
        <f t="shared" ref="P337:U337" si="217">F337*P164</f>
        <v>8.8550000000000004</v>
      </c>
      <c r="Q337" s="1562">
        <f t="shared" si="217"/>
        <v>45.594999999999999</v>
      </c>
      <c r="R337" s="1563">
        <f t="shared" si="217"/>
        <v>3.84</v>
      </c>
      <c r="S337" s="1564">
        <f t="shared" si="217"/>
        <v>1.1439999999999999</v>
      </c>
      <c r="T337" s="1564">
        <f t="shared" si="217"/>
        <v>0</v>
      </c>
      <c r="U337" s="1562">
        <f t="shared" si="217"/>
        <v>0</v>
      </c>
      <c r="V337" s="1575">
        <f t="shared" ref="V337:V346" si="218">SUM(P337:U337)</f>
        <v>59.434000000000005</v>
      </c>
    </row>
    <row r="338" spans="1:22" ht="15.75">
      <c r="A338" s="1394"/>
      <c r="B338" s="1557"/>
      <c r="C338" s="1581" t="s">
        <v>1568</v>
      </c>
      <c r="D338" s="1581"/>
      <c r="E338" s="1604"/>
      <c r="F338" s="1407">
        <v>0.03</v>
      </c>
      <c r="G338" s="1407">
        <v>0.03</v>
      </c>
      <c r="H338" s="1417">
        <v>0.05</v>
      </c>
      <c r="I338" s="1419">
        <f t="shared" si="215"/>
        <v>5.5000000000000007E-2</v>
      </c>
      <c r="J338" s="1423">
        <v>0.05</v>
      </c>
      <c r="K338" s="1407"/>
      <c r="L338" s="1560">
        <v>10</v>
      </c>
      <c r="M338" s="1395"/>
      <c r="N338" s="1395"/>
      <c r="O338" s="1561" t="str">
        <f t="shared" si="216"/>
        <v>Pâtisseries sèches emballées</v>
      </c>
      <c r="P338" s="1562">
        <f t="shared" ref="P338:U338" si="219">F338*P164</f>
        <v>7.59</v>
      </c>
      <c r="Q338" s="1562">
        <f t="shared" si="219"/>
        <v>24.869999999999997</v>
      </c>
      <c r="R338" s="1563">
        <f t="shared" si="219"/>
        <v>2.4000000000000004</v>
      </c>
      <c r="S338" s="1564">
        <f t="shared" si="219"/>
        <v>0.71500000000000008</v>
      </c>
      <c r="T338" s="1564">
        <f t="shared" si="219"/>
        <v>1.4500000000000002</v>
      </c>
      <c r="U338" s="1562">
        <f t="shared" si="219"/>
        <v>0</v>
      </c>
      <c r="V338" s="1575">
        <f t="shared" si="218"/>
        <v>37.024999999999999</v>
      </c>
    </row>
    <row r="339" spans="1:22" ht="15.75">
      <c r="A339" s="1394"/>
      <c r="B339" s="1557"/>
      <c r="C339" s="1581" t="s">
        <v>1569</v>
      </c>
      <c r="D339" s="1581"/>
      <c r="E339" s="1604"/>
      <c r="F339" s="1407">
        <v>0.02</v>
      </c>
      <c r="G339" s="1407">
        <v>0.02</v>
      </c>
      <c r="H339" s="1417">
        <v>0.03</v>
      </c>
      <c r="I339" s="1419">
        <f t="shared" si="215"/>
        <v>3.3000000000000002E-2</v>
      </c>
      <c r="J339" s="1423">
        <v>0.03</v>
      </c>
      <c r="K339" s="1407"/>
      <c r="L339" s="1560">
        <v>10</v>
      </c>
      <c r="M339" s="1395"/>
      <c r="N339" s="1395"/>
      <c r="O339" s="1561" t="str">
        <f t="shared" si="216"/>
        <v>Confiture, chocolat, miel</v>
      </c>
      <c r="P339" s="1562">
        <f t="shared" ref="P339:U339" si="220">F339*P164</f>
        <v>5.0600000000000005</v>
      </c>
      <c r="Q339" s="1562">
        <f t="shared" si="220"/>
        <v>16.580000000000002</v>
      </c>
      <c r="R339" s="1563">
        <f t="shared" si="220"/>
        <v>1.44</v>
      </c>
      <c r="S339" s="1564">
        <f t="shared" si="220"/>
        <v>0.42900000000000005</v>
      </c>
      <c r="T339" s="1564">
        <f t="shared" si="220"/>
        <v>0.87</v>
      </c>
      <c r="U339" s="1562">
        <f t="shared" si="220"/>
        <v>0</v>
      </c>
      <c r="V339" s="1575">
        <f t="shared" si="218"/>
        <v>24.379000000000001</v>
      </c>
    </row>
    <row r="340" spans="1:22" ht="15.75">
      <c r="A340" s="1394"/>
      <c r="B340" s="1557"/>
      <c r="C340" s="1581" t="s">
        <v>1570</v>
      </c>
      <c r="D340" s="1581"/>
      <c r="E340" s="1604"/>
      <c r="F340" s="1407">
        <v>0.1</v>
      </c>
      <c r="G340" s="1407">
        <v>0.2</v>
      </c>
      <c r="H340" s="1417">
        <v>0.13</v>
      </c>
      <c r="I340" s="1419">
        <f t="shared" si="215"/>
        <v>0.14300000000000002</v>
      </c>
      <c r="J340" s="1423">
        <v>0.13</v>
      </c>
      <c r="K340" s="1407"/>
      <c r="L340" s="1560">
        <v>10</v>
      </c>
      <c r="M340" s="1395"/>
      <c r="N340" s="1395"/>
      <c r="O340" s="1561" t="str">
        <f t="shared" si="216"/>
        <v>Fruit cru</v>
      </c>
      <c r="P340" s="1562">
        <f t="shared" ref="P340:U340" si="221">F340*P164</f>
        <v>25.3</v>
      </c>
      <c r="Q340" s="1562">
        <f t="shared" si="221"/>
        <v>165.8</v>
      </c>
      <c r="R340" s="1563">
        <f t="shared" si="221"/>
        <v>6.24</v>
      </c>
      <c r="S340" s="1564">
        <f t="shared" si="221"/>
        <v>1.8590000000000002</v>
      </c>
      <c r="T340" s="1564">
        <f t="shared" si="221"/>
        <v>3.77</v>
      </c>
      <c r="U340" s="1562">
        <f t="shared" si="221"/>
        <v>0</v>
      </c>
      <c r="V340" s="1575">
        <f t="shared" si="218"/>
        <v>202.96900000000005</v>
      </c>
    </row>
    <row r="341" spans="1:22" ht="15.75">
      <c r="A341" s="1394"/>
      <c r="B341" s="1557"/>
      <c r="C341" s="1581" t="s">
        <v>1571</v>
      </c>
      <c r="D341" s="1581"/>
      <c r="E341" s="1604"/>
      <c r="F341" s="1407">
        <v>0.1</v>
      </c>
      <c r="G341" s="1407">
        <v>0.1</v>
      </c>
      <c r="H341" s="1417">
        <v>0.13</v>
      </c>
      <c r="I341" s="1419">
        <f t="shared" si="215"/>
        <v>0.14300000000000002</v>
      </c>
      <c r="J341" s="1423">
        <v>0.13</v>
      </c>
      <c r="K341" s="1407"/>
      <c r="L341" s="1560">
        <v>10</v>
      </c>
      <c r="M341" s="1395"/>
      <c r="N341" s="1395"/>
      <c r="O341" s="1561" t="str">
        <f t="shared" si="216"/>
        <v>Fruit cuit</v>
      </c>
      <c r="P341" s="1562">
        <f t="shared" ref="P341:U341" si="222">F341*P164</f>
        <v>25.3</v>
      </c>
      <c r="Q341" s="1562">
        <f t="shared" si="222"/>
        <v>82.9</v>
      </c>
      <c r="R341" s="1563">
        <f t="shared" si="222"/>
        <v>6.24</v>
      </c>
      <c r="S341" s="1564">
        <f t="shared" si="222"/>
        <v>1.8590000000000002</v>
      </c>
      <c r="T341" s="1564">
        <f t="shared" si="222"/>
        <v>3.77</v>
      </c>
      <c r="U341" s="1562">
        <f t="shared" si="222"/>
        <v>0</v>
      </c>
      <c r="V341" s="1575">
        <f t="shared" si="218"/>
        <v>120.06899999999999</v>
      </c>
    </row>
    <row r="342" spans="1:22" ht="15.75">
      <c r="A342" s="1394"/>
      <c r="B342" s="1557"/>
      <c r="C342" s="1581" t="s">
        <v>1572</v>
      </c>
      <c r="D342" s="1581"/>
      <c r="E342" s="1604"/>
      <c r="F342" s="1407">
        <v>0.125</v>
      </c>
      <c r="G342" s="1407">
        <v>0.125</v>
      </c>
      <c r="H342" s="1417">
        <v>0.25</v>
      </c>
      <c r="I342" s="1419">
        <f t="shared" si="215"/>
        <v>0.27500000000000002</v>
      </c>
      <c r="J342" s="1423">
        <v>0.15</v>
      </c>
      <c r="K342" s="1407"/>
      <c r="L342" s="1560">
        <v>10</v>
      </c>
      <c r="M342" s="1395"/>
      <c r="N342" s="1395"/>
      <c r="O342" s="1561" t="str">
        <f t="shared" si="216"/>
        <v>Lait 1/2 écrémé (en Litre)</v>
      </c>
      <c r="P342" s="1562">
        <f t="shared" ref="P342:U342" si="223">F342*P164</f>
        <v>31.625</v>
      </c>
      <c r="Q342" s="1562">
        <f t="shared" si="223"/>
        <v>103.625</v>
      </c>
      <c r="R342" s="1563">
        <f t="shared" si="223"/>
        <v>12</v>
      </c>
      <c r="S342" s="1564">
        <f t="shared" si="223"/>
        <v>3.5750000000000002</v>
      </c>
      <c r="T342" s="1564">
        <f t="shared" si="223"/>
        <v>4.3499999999999996</v>
      </c>
      <c r="U342" s="1562">
        <f t="shared" si="223"/>
        <v>0</v>
      </c>
      <c r="V342" s="1575">
        <f t="shared" si="218"/>
        <v>155.17499999999998</v>
      </c>
    </row>
    <row r="343" spans="1:22" ht="15.75">
      <c r="A343" s="1394"/>
      <c r="B343" s="1557"/>
      <c r="C343" s="1581" t="s">
        <v>1552</v>
      </c>
      <c r="D343" s="1581"/>
      <c r="E343" s="1604"/>
      <c r="F343" s="1407">
        <v>0.115</v>
      </c>
      <c r="G343" s="1407">
        <v>0.115</v>
      </c>
      <c r="H343" s="1417">
        <v>0.11</v>
      </c>
      <c r="I343" s="1419">
        <f t="shared" si="215"/>
        <v>0.121</v>
      </c>
      <c r="J343" s="1423">
        <v>0.115</v>
      </c>
      <c r="K343" s="1407"/>
      <c r="L343" s="1560">
        <v>10</v>
      </c>
      <c r="M343" s="1395"/>
      <c r="N343" s="1395"/>
      <c r="O343" s="1561" t="str">
        <f t="shared" si="216"/>
        <v>Yaourt</v>
      </c>
      <c r="P343" s="1562">
        <f t="shared" ref="P343:U343" si="224">F343*P164</f>
        <v>29.095000000000002</v>
      </c>
      <c r="Q343" s="1562">
        <f t="shared" si="224"/>
        <v>95.335000000000008</v>
      </c>
      <c r="R343" s="1563">
        <f t="shared" si="224"/>
        <v>5.28</v>
      </c>
      <c r="S343" s="1564">
        <f t="shared" si="224"/>
        <v>1.573</v>
      </c>
      <c r="T343" s="1564">
        <f t="shared" si="224"/>
        <v>3.335</v>
      </c>
      <c r="U343" s="1562">
        <f t="shared" si="224"/>
        <v>0</v>
      </c>
      <c r="V343" s="1575">
        <f t="shared" si="218"/>
        <v>134.61800000000002</v>
      </c>
    </row>
    <row r="344" spans="1:22" ht="15.75">
      <c r="A344" s="1394"/>
      <c r="B344" s="1557"/>
      <c r="C344" s="1581" t="s">
        <v>1573</v>
      </c>
      <c r="D344" s="1581"/>
      <c r="E344" s="1604"/>
      <c r="F344" s="1407">
        <v>0.11</v>
      </c>
      <c r="G344" s="1407">
        <v>0.11</v>
      </c>
      <c r="H344" s="1417">
        <v>0.11</v>
      </c>
      <c r="I344" s="1419">
        <f t="shared" si="215"/>
        <v>0.121</v>
      </c>
      <c r="J344" s="1423">
        <v>0.1</v>
      </c>
      <c r="K344" s="1407"/>
      <c r="L344" s="1560">
        <v>10</v>
      </c>
      <c r="M344" s="1395"/>
      <c r="N344" s="1395"/>
      <c r="O344" s="1561" t="str">
        <f t="shared" si="216"/>
        <v>Fromage blanc</v>
      </c>
      <c r="P344" s="1562">
        <f t="shared" ref="P344:U344" si="225">F344*P164</f>
        <v>27.830000000000002</v>
      </c>
      <c r="Q344" s="1562">
        <f t="shared" si="225"/>
        <v>91.19</v>
      </c>
      <c r="R344" s="1563">
        <f t="shared" si="225"/>
        <v>5.28</v>
      </c>
      <c r="S344" s="1564">
        <f t="shared" si="225"/>
        <v>1.573</v>
      </c>
      <c r="T344" s="1564">
        <f t="shared" si="225"/>
        <v>2.9000000000000004</v>
      </c>
      <c r="U344" s="1562">
        <f t="shared" si="225"/>
        <v>0</v>
      </c>
      <c r="V344" s="1575">
        <f t="shared" si="218"/>
        <v>128.773</v>
      </c>
    </row>
    <row r="345" spans="1:22" ht="15.75">
      <c r="A345" s="1394"/>
      <c r="B345" s="1557"/>
      <c r="C345" s="1581" t="s">
        <v>1574</v>
      </c>
      <c r="D345" s="1581"/>
      <c r="E345" s="1604"/>
      <c r="F345" s="1407">
        <v>0.02</v>
      </c>
      <c r="G345" s="1407">
        <v>0.03</v>
      </c>
      <c r="H345" s="1417">
        <v>3.5000000000000003E-2</v>
      </c>
      <c r="I345" s="1419">
        <f t="shared" si="215"/>
        <v>3.8500000000000006E-2</v>
      </c>
      <c r="J345" s="1423">
        <v>0.04</v>
      </c>
      <c r="K345" s="1407"/>
      <c r="L345" s="1560">
        <v>10</v>
      </c>
      <c r="M345" s="1395"/>
      <c r="N345" s="1395"/>
      <c r="O345" s="1561" t="str">
        <f t="shared" si="216"/>
        <v>Fromage</v>
      </c>
      <c r="P345" s="1562">
        <f t="shared" ref="P345:U345" si="226">F345*P164</f>
        <v>5.0600000000000005</v>
      </c>
      <c r="Q345" s="1562">
        <f t="shared" si="226"/>
        <v>24.869999999999997</v>
      </c>
      <c r="R345" s="1563">
        <f t="shared" si="226"/>
        <v>1.6800000000000002</v>
      </c>
      <c r="S345" s="1564">
        <f t="shared" si="226"/>
        <v>0.50050000000000006</v>
      </c>
      <c r="T345" s="1564">
        <f t="shared" si="226"/>
        <v>1.1599999999999999</v>
      </c>
      <c r="U345" s="1562">
        <f t="shared" si="226"/>
        <v>0</v>
      </c>
      <c r="V345" s="1575">
        <f t="shared" si="218"/>
        <v>33.270499999999998</v>
      </c>
    </row>
    <row r="346" spans="1:22" ht="16.5" thickBot="1">
      <c r="A346" s="1394"/>
      <c r="B346" s="1608"/>
      <c r="C346" s="1609" t="s">
        <v>1553</v>
      </c>
      <c r="D346" s="1609"/>
      <c r="E346" s="1610"/>
      <c r="F346" s="1611">
        <v>0.06</v>
      </c>
      <c r="G346" s="1611">
        <v>0.06</v>
      </c>
      <c r="H346" s="1612">
        <v>0.12</v>
      </c>
      <c r="I346" s="1613">
        <f t="shared" si="215"/>
        <v>0.13200000000000001</v>
      </c>
      <c r="J346" s="1614">
        <v>0.12</v>
      </c>
      <c r="K346" s="1611"/>
      <c r="L346" s="1615">
        <v>10</v>
      </c>
      <c r="M346" s="1616"/>
      <c r="N346" s="1617"/>
      <c r="O346" s="1618" t="str">
        <f t="shared" si="216"/>
        <v>Petit suisse</v>
      </c>
      <c r="P346" s="1619">
        <f t="shared" ref="P346:U346" si="227">F346*P164</f>
        <v>15.18</v>
      </c>
      <c r="Q346" s="1620">
        <f t="shared" si="227"/>
        <v>49.739999999999995</v>
      </c>
      <c r="R346" s="1621">
        <f t="shared" si="227"/>
        <v>5.76</v>
      </c>
      <c r="S346" s="1619">
        <f t="shared" si="227"/>
        <v>1.7160000000000002</v>
      </c>
      <c r="T346" s="1619">
        <f t="shared" si="227"/>
        <v>3.48</v>
      </c>
      <c r="U346" s="1620">
        <f t="shared" si="227"/>
        <v>0</v>
      </c>
      <c r="V346" s="1575">
        <f t="shared" si="218"/>
        <v>75.875999999999991</v>
      </c>
    </row>
    <row r="347" spans="1:22">
      <c r="A347" s="1394"/>
      <c r="B347" s="1394"/>
      <c r="C347" s="1394"/>
      <c r="D347" s="1394"/>
      <c r="E347" s="1394"/>
      <c r="F347" s="1394"/>
      <c r="G347" s="1394"/>
      <c r="H347" s="1394"/>
      <c r="I347" s="1396"/>
      <c r="J347" s="1394"/>
      <c r="K347" s="1394"/>
      <c r="L347" s="1394"/>
      <c r="M347" s="1395"/>
      <c r="N347" s="1395"/>
      <c r="O347" s="1346"/>
      <c r="P347" s="1346"/>
      <c r="Q347" s="1346"/>
      <c r="R347" s="1346"/>
      <c r="S347" s="1346"/>
      <c r="T347" s="1346"/>
      <c r="U347" s="1346"/>
      <c r="V347" s="1346"/>
    </row>
  </sheetData>
  <mergeCells count="244">
    <mergeCell ref="B8:K8"/>
    <mergeCell ref="L8:T8"/>
    <mergeCell ref="B9:D12"/>
    <mergeCell ref="E9:E12"/>
    <mergeCell ref="F9:F12"/>
    <mergeCell ref="G9:K9"/>
    <mergeCell ref="L9:M10"/>
    <mergeCell ref="N9:T12"/>
    <mergeCell ref="L11:M11"/>
    <mergeCell ref="G12:K12"/>
    <mergeCell ref="B17:D17"/>
    <mergeCell ref="M17:N17"/>
    <mergeCell ref="B18:D18"/>
    <mergeCell ref="M18:N18"/>
    <mergeCell ref="B19:D19"/>
    <mergeCell ref="M19:N19"/>
    <mergeCell ref="L12:M12"/>
    <mergeCell ref="B14:D14"/>
    <mergeCell ref="M14:N14"/>
    <mergeCell ref="B15:D15"/>
    <mergeCell ref="M15:N15"/>
    <mergeCell ref="B16:D16"/>
    <mergeCell ref="M16:N16"/>
    <mergeCell ref="B24:D24"/>
    <mergeCell ref="M24:N24"/>
    <mergeCell ref="B25:D25"/>
    <mergeCell ref="M25:N25"/>
    <mergeCell ref="B27:L27"/>
    <mergeCell ref="B35:J35"/>
    <mergeCell ref="K35:T35"/>
    <mergeCell ref="B20:D20"/>
    <mergeCell ref="M20:N20"/>
    <mergeCell ref="B21:D21"/>
    <mergeCell ref="M21:N21"/>
    <mergeCell ref="B23:D23"/>
    <mergeCell ref="M23:N23"/>
    <mergeCell ref="B42:J42"/>
    <mergeCell ref="K42:T42"/>
    <mergeCell ref="B43:E43"/>
    <mergeCell ref="H43:I43"/>
    <mergeCell ref="K43:L43"/>
    <mergeCell ref="M43:N43"/>
    <mergeCell ref="B36:E36"/>
    <mergeCell ref="G36:H36"/>
    <mergeCell ref="L36:N36"/>
    <mergeCell ref="B37:E37"/>
    <mergeCell ref="G37:H37"/>
    <mergeCell ref="M37:N37"/>
    <mergeCell ref="B44:E44"/>
    <mergeCell ref="H44:I44"/>
    <mergeCell ref="K44:L44"/>
    <mergeCell ref="B48:O50"/>
    <mergeCell ref="B52:B53"/>
    <mergeCell ref="C52:D53"/>
    <mergeCell ref="E52:L53"/>
    <mergeCell ref="M52:M53"/>
    <mergeCell ref="N52:N53"/>
    <mergeCell ref="O52:O53"/>
    <mergeCell ref="B54:O55"/>
    <mergeCell ref="R55:V55"/>
    <mergeCell ref="B56:O57"/>
    <mergeCell ref="B58:B60"/>
    <mergeCell ref="C58:C60"/>
    <mergeCell ref="D58:D60"/>
    <mergeCell ref="E58:E60"/>
    <mergeCell ref="F58:F60"/>
    <mergeCell ref="G58:H60"/>
    <mergeCell ref="I58:J60"/>
    <mergeCell ref="K58:L60"/>
    <mergeCell ref="M60:O63"/>
    <mergeCell ref="K72:K78"/>
    <mergeCell ref="L72:L78"/>
    <mergeCell ref="M65:O66"/>
    <mergeCell ref="B67:O67"/>
    <mergeCell ref="B68:B69"/>
    <mergeCell ref="C68:C69"/>
    <mergeCell ref="I68:I69"/>
    <mergeCell ref="J68:J69"/>
    <mergeCell ref="K68:K69"/>
    <mergeCell ref="L68:L69"/>
    <mergeCell ref="B70:O71"/>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B125:O126"/>
    <mergeCell ref="B127:B130"/>
    <mergeCell ref="C127:C130"/>
    <mergeCell ref="D127:D130"/>
    <mergeCell ref="E127:E130"/>
    <mergeCell ref="F127:F130"/>
    <mergeCell ref="G127:G130"/>
    <mergeCell ref="H127:J130"/>
    <mergeCell ref="K127:K130"/>
    <mergeCell ref="L127:L130"/>
    <mergeCell ref="M127:O130"/>
    <mergeCell ref="R132:V132"/>
    <mergeCell ref="B137:B138"/>
    <mergeCell ref="C137:C138"/>
    <mergeCell ref="G137:G138"/>
    <mergeCell ref="H137:H138"/>
    <mergeCell ref="I137:I138"/>
    <mergeCell ref="J137:J138"/>
    <mergeCell ref="B147:O147"/>
    <mergeCell ref="D150:I150"/>
    <mergeCell ref="B152:L154"/>
    <mergeCell ref="P156:P162"/>
    <mergeCell ref="Q156:Q162"/>
    <mergeCell ref="R156:R162"/>
    <mergeCell ref="K157:K163"/>
    <mergeCell ref="L157:L163"/>
    <mergeCell ref="L137:L138"/>
    <mergeCell ref="M137:M138"/>
    <mergeCell ref="N137:N138"/>
    <mergeCell ref="O137:O138"/>
    <mergeCell ref="B142:O142"/>
    <mergeCell ref="B144:N14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C225:L226"/>
    <mergeCell ref="P225:V226"/>
    <mergeCell ref="C234:L235"/>
    <mergeCell ref="P234:V235"/>
    <mergeCell ref="C241:L242"/>
    <mergeCell ref="P241:V242"/>
    <mergeCell ref="C201:L202"/>
    <mergeCell ref="P201:V202"/>
    <mergeCell ref="C215:L216"/>
    <mergeCell ref="P215:V216"/>
    <mergeCell ref="C223:L224"/>
    <mergeCell ref="P223:V224"/>
    <mergeCell ref="C283:L284"/>
    <mergeCell ref="P283:V284"/>
    <mergeCell ref="C287:L288"/>
    <mergeCell ref="P287:V288"/>
    <mergeCell ref="C294:L295"/>
    <mergeCell ref="P294:V295"/>
    <mergeCell ref="C250:L251"/>
    <mergeCell ref="P250:V251"/>
    <mergeCell ref="C262:L263"/>
    <mergeCell ref="P262:V263"/>
    <mergeCell ref="C279:L280"/>
    <mergeCell ref="P279:V280"/>
    <mergeCell ref="C332:L333"/>
    <mergeCell ref="P332:V333"/>
    <mergeCell ref="C335:L336"/>
    <mergeCell ref="P335:V336"/>
    <mergeCell ref="C304:L305"/>
    <mergeCell ref="P304:V305"/>
    <mergeCell ref="C316:L317"/>
    <mergeCell ref="P316:V317"/>
    <mergeCell ref="C322:L323"/>
    <mergeCell ref="P322:V323"/>
  </mergeCells>
  <pageMargins left="0.25" right="0.25"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S71"/>
  <sheetViews>
    <sheetView workbookViewId="0">
      <selection activeCell="T19" sqref="T19"/>
    </sheetView>
  </sheetViews>
  <sheetFormatPr baseColWidth="10" defaultRowHeight="12.75"/>
  <cols>
    <col min="1" max="1" width="3.7109375" customWidth="1"/>
    <col min="3" max="3" width="29.42578125" bestFit="1" customWidth="1"/>
    <col min="7" max="7" width="3.7109375" customWidth="1"/>
    <col min="9" max="9" width="33.140625" bestFit="1" customWidth="1"/>
    <col min="13" max="13" width="3.7109375" customWidth="1"/>
    <col min="15" max="15" width="32.85546875" bestFit="1" customWidth="1"/>
    <col min="19" max="19" width="3.7109375" customWidth="1"/>
  </cols>
  <sheetData>
    <row r="2" spans="1:19" ht="37.5" customHeight="1">
      <c r="B2" s="4337" t="s">
        <v>914</v>
      </c>
      <c r="C2" s="4337"/>
      <c r="D2" s="4337"/>
      <c r="E2" s="4337"/>
      <c r="F2" s="4337"/>
      <c r="G2" s="4337"/>
      <c r="H2" s="4337"/>
      <c r="I2" s="4337"/>
      <c r="J2" s="4337"/>
      <c r="K2" s="4337"/>
      <c r="L2" s="4337"/>
      <c r="M2" s="4337"/>
      <c r="N2" s="4337"/>
      <c r="O2" s="4337"/>
      <c r="P2" s="4337"/>
      <c r="Q2" s="4337"/>
      <c r="R2" s="4337"/>
      <c r="S2" s="4337"/>
    </row>
    <row r="4" spans="1:19" ht="13.5" thickBot="1"/>
    <row r="5" spans="1:19" ht="12.75" customHeight="1">
      <c r="B5" s="4338" t="s">
        <v>992</v>
      </c>
      <c r="C5" s="4339"/>
      <c r="D5" s="4339"/>
      <c r="E5" s="4339"/>
      <c r="F5" s="4340"/>
      <c r="H5" s="4338" t="s">
        <v>992</v>
      </c>
      <c r="I5" s="4339"/>
      <c r="J5" s="4339"/>
      <c r="K5" s="4339"/>
      <c r="L5" s="4340"/>
      <c r="N5" s="4338" t="s">
        <v>992</v>
      </c>
      <c r="O5" s="4339"/>
      <c r="P5" s="4339"/>
      <c r="Q5" s="4339"/>
      <c r="R5" s="4340"/>
    </row>
    <row r="6" spans="1:19" ht="17.25" customHeight="1" thickBot="1">
      <c r="B6" s="4341"/>
      <c r="C6" s="4342"/>
      <c r="D6" s="4342"/>
      <c r="E6" s="4342"/>
      <c r="F6" s="4343"/>
      <c r="H6" s="4341"/>
      <c r="I6" s="4342"/>
      <c r="J6" s="4342"/>
      <c r="K6" s="4342"/>
      <c r="L6" s="4343"/>
      <c r="N6" s="4341"/>
      <c r="O6" s="4342"/>
      <c r="P6" s="4342"/>
      <c r="Q6" s="4342"/>
      <c r="R6" s="4343"/>
    </row>
    <row r="7" spans="1:19" ht="17.25" customHeight="1">
      <c r="B7" s="575"/>
      <c r="C7" s="575"/>
      <c r="D7" s="575"/>
      <c r="E7" s="575"/>
      <c r="F7" s="575"/>
    </row>
    <row r="8" spans="1:19" ht="25.5" customHeight="1">
      <c r="A8" s="4336"/>
      <c r="B8" s="177" t="s">
        <v>993</v>
      </c>
      <c r="C8" s="177" t="s">
        <v>728</v>
      </c>
      <c r="D8" s="175" t="s">
        <v>446</v>
      </c>
      <c r="E8" s="176" t="s">
        <v>441</v>
      </c>
      <c r="F8" s="174" t="s">
        <v>445</v>
      </c>
      <c r="G8" s="4336"/>
      <c r="H8" s="177" t="s">
        <v>993</v>
      </c>
      <c r="I8" s="177" t="s">
        <v>728</v>
      </c>
      <c r="J8" s="175" t="s">
        <v>446</v>
      </c>
      <c r="K8" s="176" t="s">
        <v>441</v>
      </c>
      <c r="L8" s="174" t="s">
        <v>445</v>
      </c>
      <c r="M8" s="4336"/>
      <c r="N8" s="177" t="s">
        <v>993</v>
      </c>
      <c r="O8" s="177" t="s">
        <v>728</v>
      </c>
      <c r="P8" s="175" t="s">
        <v>446</v>
      </c>
      <c r="Q8" s="176" t="s">
        <v>441</v>
      </c>
      <c r="R8" s="174" t="s">
        <v>445</v>
      </c>
      <c r="S8" s="4336"/>
    </row>
    <row r="9" spans="1:19" ht="25.5" customHeight="1">
      <c r="A9" s="4336"/>
      <c r="C9" s="140" t="s">
        <v>29</v>
      </c>
      <c r="D9" s="181"/>
      <c r="E9" s="182"/>
      <c r="F9" s="183"/>
      <c r="G9" s="4336"/>
      <c r="H9" s="143"/>
      <c r="I9" s="140" t="s">
        <v>6</v>
      </c>
      <c r="J9" s="178"/>
      <c r="K9" s="179"/>
      <c r="L9" s="180"/>
      <c r="M9" s="4336"/>
      <c r="N9" s="143"/>
      <c r="O9" s="140" t="s">
        <v>31</v>
      </c>
      <c r="P9" s="178"/>
      <c r="Q9" s="179"/>
      <c r="R9" s="180"/>
      <c r="S9" s="4336"/>
    </row>
    <row r="10" spans="1:19" ht="15.75">
      <c r="A10" s="4336"/>
      <c r="B10" s="139">
        <v>1</v>
      </c>
      <c r="C10" s="6" t="s">
        <v>835</v>
      </c>
      <c r="D10" s="178">
        <v>10</v>
      </c>
      <c r="E10" s="179">
        <v>5.5E-2</v>
      </c>
      <c r="F10" s="180">
        <f t="shared" ref="F10:F17" si="0">E10*D10</f>
        <v>0.55000000000000004</v>
      </c>
      <c r="G10" s="4336"/>
      <c r="H10" s="139">
        <v>56</v>
      </c>
      <c r="I10" s="6" t="s">
        <v>869</v>
      </c>
      <c r="J10" s="178">
        <v>10</v>
      </c>
      <c r="K10" s="179">
        <v>0.17</v>
      </c>
      <c r="L10" s="180">
        <f>K10*J10</f>
        <v>1.7000000000000002</v>
      </c>
      <c r="M10" s="4336"/>
      <c r="N10" s="139">
        <v>113</v>
      </c>
      <c r="O10" s="6" t="s">
        <v>819</v>
      </c>
      <c r="P10" s="178">
        <v>10</v>
      </c>
      <c r="Q10" s="179">
        <v>0.02</v>
      </c>
      <c r="R10" s="180">
        <f>Q10*P10</f>
        <v>0.2</v>
      </c>
      <c r="S10" s="4336"/>
    </row>
    <row r="11" spans="1:19" ht="15.75">
      <c r="A11" s="4336"/>
      <c r="B11" s="139">
        <v>2</v>
      </c>
      <c r="C11" s="6" t="s">
        <v>755</v>
      </c>
      <c r="D11" s="178">
        <v>10</v>
      </c>
      <c r="E11" s="179">
        <v>5.0000000000000001E-3</v>
      </c>
      <c r="F11" s="180">
        <f t="shared" si="0"/>
        <v>0.05</v>
      </c>
      <c r="G11" s="4336"/>
      <c r="H11" s="139">
        <v>57</v>
      </c>
      <c r="I11" s="6" t="s">
        <v>810</v>
      </c>
      <c r="J11" s="178">
        <v>10</v>
      </c>
      <c r="K11" s="179">
        <v>0.16</v>
      </c>
      <c r="L11" s="180">
        <f>K11*J11</f>
        <v>1.6</v>
      </c>
      <c r="M11" s="4336"/>
      <c r="N11" s="139">
        <v>114</v>
      </c>
      <c r="O11" s="6" t="s">
        <v>814</v>
      </c>
      <c r="P11" s="178">
        <v>10</v>
      </c>
      <c r="Q11" s="179">
        <v>0.125</v>
      </c>
      <c r="R11" s="180">
        <f>Q11*P11</f>
        <v>1.25</v>
      </c>
      <c r="S11" s="4336"/>
    </row>
    <row r="12" spans="1:19" ht="20.25">
      <c r="A12" s="4336"/>
      <c r="B12" s="139">
        <v>3</v>
      </c>
      <c r="C12" s="6" t="s">
        <v>772</v>
      </c>
      <c r="D12" s="178">
        <v>10</v>
      </c>
      <c r="E12" s="179">
        <v>8.0000000000000002E-3</v>
      </c>
      <c r="F12" s="180">
        <f t="shared" si="0"/>
        <v>0.08</v>
      </c>
      <c r="G12" s="4336"/>
      <c r="H12" s="139">
        <v>58</v>
      </c>
      <c r="I12" s="6" t="s">
        <v>866</v>
      </c>
      <c r="J12" s="178">
        <v>10</v>
      </c>
      <c r="K12" s="179">
        <v>0.88500000000000001</v>
      </c>
      <c r="L12" s="180">
        <f>K12*J12</f>
        <v>8.85</v>
      </c>
      <c r="M12" s="4336"/>
      <c r="N12" s="143"/>
      <c r="O12" s="141" t="s">
        <v>74</v>
      </c>
      <c r="P12" s="178"/>
      <c r="Q12" s="179"/>
      <c r="R12" s="180"/>
      <c r="S12" s="4336"/>
    </row>
    <row r="13" spans="1:19" ht="15.75">
      <c r="A13" s="4336"/>
      <c r="B13" s="139">
        <v>4</v>
      </c>
      <c r="C13" s="6" t="s">
        <v>824</v>
      </c>
      <c r="D13" s="178">
        <v>10</v>
      </c>
      <c r="E13" s="179">
        <v>0.05</v>
      </c>
      <c r="F13" s="180">
        <f t="shared" si="0"/>
        <v>0.5</v>
      </c>
      <c r="G13" s="4336"/>
      <c r="H13" s="139">
        <v>59</v>
      </c>
      <c r="I13" s="6" t="s">
        <v>865</v>
      </c>
      <c r="J13" s="178">
        <v>10</v>
      </c>
      <c r="K13" s="179">
        <v>0.5</v>
      </c>
      <c r="L13" s="180">
        <f>K13*J13</f>
        <v>5</v>
      </c>
      <c r="M13" s="4336"/>
      <c r="N13" s="138">
        <v>115</v>
      </c>
      <c r="O13" s="6" t="s">
        <v>871</v>
      </c>
      <c r="P13" s="178">
        <v>10</v>
      </c>
      <c r="Q13" s="179">
        <v>4.4999999999999998E-2</v>
      </c>
      <c r="R13" s="180">
        <f t="shared" ref="R13:R36" si="1">Q13*P13</f>
        <v>0.44999999999999996</v>
      </c>
      <c r="S13" s="4336"/>
    </row>
    <row r="14" spans="1:19" ht="20.25">
      <c r="A14" s="4336"/>
      <c r="B14" s="139">
        <v>5</v>
      </c>
      <c r="C14" s="6" t="s">
        <v>836</v>
      </c>
      <c r="D14" s="178">
        <v>10</v>
      </c>
      <c r="E14" s="179">
        <v>2</v>
      </c>
      <c r="F14" s="180">
        <f t="shared" si="0"/>
        <v>20</v>
      </c>
      <c r="G14" s="4336"/>
      <c r="H14" s="143"/>
      <c r="I14" s="141" t="s">
        <v>10</v>
      </c>
      <c r="J14" s="178"/>
      <c r="K14" s="179"/>
      <c r="L14" s="180"/>
      <c r="M14" s="4336"/>
      <c r="N14" s="138">
        <v>116</v>
      </c>
      <c r="O14" s="6" t="s">
        <v>784</v>
      </c>
      <c r="P14" s="178">
        <v>10</v>
      </c>
      <c r="Q14" s="179">
        <v>1E-3</v>
      </c>
      <c r="R14" s="180">
        <f t="shared" si="1"/>
        <v>0.01</v>
      </c>
      <c r="S14" s="4336"/>
    </row>
    <row r="15" spans="1:19" ht="15.75">
      <c r="A15" s="4336"/>
      <c r="B15" s="139">
        <v>6</v>
      </c>
      <c r="C15" s="6" t="s">
        <v>825</v>
      </c>
      <c r="D15" s="178">
        <v>10</v>
      </c>
      <c r="E15" s="179">
        <v>0.35</v>
      </c>
      <c r="F15" s="180">
        <f t="shared" si="0"/>
        <v>3.5</v>
      </c>
      <c r="G15" s="4336"/>
      <c r="H15" s="138">
        <v>60</v>
      </c>
      <c r="I15" s="6" t="s">
        <v>842</v>
      </c>
      <c r="J15" s="178">
        <v>10</v>
      </c>
      <c r="K15" s="179">
        <v>1.5</v>
      </c>
      <c r="L15" s="180">
        <f>K15*J15</f>
        <v>15</v>
      </c>
      <c r="M15" s="4336"/>
      <c r="N15" s="138">
        <v>117</v>
      </c>
      <c r="O15" s="6" t="s">
        <v>792</v>
      </c>
      <c r="P15" s="178">
        <v>10</v>
      </c>
      <c r="Q15" s="179">
        <v>0.05</v>
      </c>
      <c r="R15" s="180">
        <f t="shared" si="1"/>
        <v>0.5</v>
      </c>
      <c r="S15" s="4336"/>
    </row>
    <row r="16" spans="1:19" ht="15.75">
      <c r="A16" s="4336"/>
      <c r="B16" s="139">
        <v>7</v>
      </c>
      <c r="C16" s="6" t="s">
        <v>756</v>
      </c>
      <c r="D16" s="178">
        <v>10</v>
      </c>
      <c r="E16" s="179">
        <v>0.11</v>
      </c>
      <c r="F16" s="180">
        <f t="shared" si="0"/>
        <v>1.1000000000000001</v>
      </c>
      <c r="G16" s="4336"/>
      <c r="H16" s="138">
        <v>61</v>
      </c>
      <c r="I16" s="6" t="s">
        <v>811</v>
      </c>
      <c r="J16" s="178">
        <v>10</v>
      </c>
      <c r="K16" s="179">
        <v>0.15</v>
      </c>
      <c r="L16" s="180">
        <f>K16*J16</f>
        <v>1.5</v>
      </c>
      <c r="M16" s="4336"/>
      <c r="N16" s="138">
        <v>118</v>
      </c>
      <c r="O16" s="6" t="s">
        <v>793</v>
      </c>
      <c r="P16" s="178">
        <v>10</v>
      </c>
      <c r="Q16" s="179">
        <v>1.4999999999999999E-2</v>
      </c>
      <c r="R16" s="180">
        <f t="shared" si="1"/>
        <v>0.15</v>
      </c>
      <c r="S16" s="4336"/>
    </row>
    <row r="17" spans="1:19" ht="20.25">
      <c r="A17" s="4336"/>
      <c r="B17" s="139">
        <v>8</v>
      </c>
      <c r="C17" s="6" t="s">
        <v>806</v>
      </c>
      <c r="D17" s="178">
        <v>10</v>
      </c>
      <c r="E17" s="179">
        <v>0.22</v>
      </c>
      <c r="F17" s="180">
        <f t="shared" si="0"/>
        <v>2.2000000000000002</v>
      </c>
      <c r="G17" s="4336"/>
      <c r="H17" s="143"/>
      <c r="I17" s="140" t="s">
        <v>120</v>
      </c>
      <c r="J17" s="178"/>
      <c r="K17" s="179"/>
      <c r="L17" s="180"/>
      <c r="M17" s="4336"/>
      <c r="N17" s="138">
        <v>119</v>
      </c>
      <c r="O17" s="6" t="s">
        <v>791</v>
      </c>
      <c r="P17" s="178">
        <v>10</v>
      </c>
      <c r="Q17" s="179">
        <v>0.2</v>
      </c>
      <c r="R17" s="180">
        <f t="shared" si="1"/>
        <v>2</v>
      </c>
      <c r="S17" s="4336"/>
    </row>
    <row r="18" spans="1:19" ht="20.25">
      <c r="A18" s="4336"/>
      <c r="B18" s="143"/>
      <c r="C18" s="141" t="s">
        <v>1</v>
      </c>
      <c r="D18" s="178"/>
      <c r="E18" s="179"/>
      <c r="F18" s="180"/>
      <c r="G18" s="4336"/>
      <c r="H18" s="139">
        <v>62</v>
      </c>
      <c r="I18" s="6" t="s">
        <v>795</v>
      </c>
      <c r="J18" s="178">
        <v>10</v>
      </c>
      <c r="K18" s="179">
        <v>0.01</v>
      </c>
      <c r="L18" s="180">
        <f t="shared" ref="L18:L29" si="2">K18*J18</f>
        <v>0.1</v>
      </c>
      <c r="M18" s="4336"/>
      <c r="N18" s="138">
        <v>120</v>
      </c>
      <c r="O18" s="6" t="s">
        <v>799</v>
      </c>
      <c r="P18" s="178">
        <v>10</v>
      </c>
      <c r="Q18" s="179">
        <v>1.2E-2</v>
      </c>
      <c r="R18" s="180">
        <f t="shared" si="1"/>
        <v>0.12</v>
      </c>
      <c r="S18" s="4336"/>
    </row>
    <row r="19" spans="1:19" ht="15.75">
      <c r="A19" s="4336"/>
      <c r="B19" s="138">
        <v>9</v>
      </c>
      <c r="C19" s="6" t="s">
        <v>757</v>
      </c>
      <c r="D19" s="178">
        <v>10</v>
      </c>
      <c r="E19" s="179">
        <v>0.12</v>
      </c>
      <c r="F19" s="180">
        <f t="shared" ref="F19:F35" si="3">E19*D19</f>
        <v>1.2</v>
      </c>
      <c r="G19" s="4336"/>
      <c r="H19" s="139">
        <v>63</v>
      </c>
      <c r="I19" s="6" t="s">
        <v>838</v>
      </c>
      <c r="J19" s="178">
        <v>10</v>
      </c>
      <c r="K19" s="179">
        <v>0.8</v>
      </c>
      <c r="L19" s="180">
        <f t="shared" si="2"/>
        <v>8</v>
      </c>
      <c r="M19" s="4336"/>
      <c r="N19" s="138">
        <v>121</v>
      </c>
      <c r="O19" s="6" t="s">
        <v>801</v>
      </c>
      <c r="P19" s="178">
        <v>10</v>
      </c>
      <c r="Q19" s="179">
        <v>1.2E-2</v>
      </c>
      <c r="R19" s="180">
        <f t="shared" si="1"/>
        <v>0.12</v>
      </c>
      <c r="S19" s="4336"/>
    </row>
    <row r="20" spans="1:19" ht="15.75">
      <c r="A20" s="4336"/>
      <c r="B20" s="138">
        <v>10</v>
      </c>
      <c r="C20" s="6" t="s">
        <v>732</v>
      </c>
      <c r="D20" s="178">
        <v>10</v>
      </c>
      <c r="E20" s="179">
        <v>8.0000000000000002E-3</v>
      </c>
      <c r="F20" s="180">
        <f t="shared" si="3"/>
        <v>0.08</v>
      </c>
      <c r="G20" s="4336"/>
      <c r="H20" s="139">
        <v>64</v>
      </c>
      <c r="I20" s="6" t="s">
        <v>839</v>
      </c>
      <c r="J20" s="178">
        <v>10</v>
      </c>
      <c r="K20" s="179">
        <v>0.5</v>
      </c>
      <c r="L20" s="180">
        <f t="shared" si="2"/>
        <v>5</v>
      </c>
      <c r="M20" s="4336"/>
      <c r="N20" s="138">
        <v>122</v>
      </c>
      <c r="O20" s="6" t="s">
        <v>800</v>
      </c>
      <c r="P20" s="178">
        <v>10</v>
      </c>
      <c r="Q20" s="179">
        <v>1.9E-2</v>
      </c>
      <c r="R20" s="180">
        <f t="shared" si="1"/>
        <v>0.19</v>
      </c>
      <c r="S20" s="4336"/>
    </row>
    <row r="21" spans="1:19" ht="15.75">
      <c r="A21" s="4336"/>
      <c r="B21" s="138">
        <v>11</v>
      </c>
      <c r="C21" s="6" t="s">
        <v>797</v>
      </c>
      <c r="D21" s="178">
        <v>10</v>
      </c>
      <c r="E21" s="179">
        <v>4.0000000000000001E-3</v>
      </c>
      <c r="F21" s="180">
        <f t="shared" si="3"/>
        <v>0.04</v>
      </c>
      <c r="G21" s="4336"/>
      <c r="H21" s="139">
        <v>65</v>
      </c>
      <c r="I21" s="6" t="s">
        <v>870</v>
      </c>
      <c r="J21" s="178">
        <v>10</v>
      </c>
      <c r="K21" s="179">
        <v>0.23</v>
      </c>
      <c r="L21" s="180">
        <f t="shared" si="2"/>
        <v>2.3000000000000003</v>
      </c>
      <c r="M21" s="4336"/>
      <c r="N21" s="138">
        <v>123</v>
      </c>
      <c r="O21" s="6" t="s">
        <v>802</v>
      </c>
      <c r="P21" s="178">
        <v>10</v>
      </c>
      <c r="Q21" s="179">
        <v>1.2E-2</v>
      </c>
      <c r="R21" s="180">
        <f t="shared" si="1"/>
        <v>0.12</v>
      </c>
      <c r="S21" s="4336"/>
    </row>
    <row r="22" spans="1:19" ht="15.75">
      <c r="A22" s="4336"/>
      <c r="B22" s="138">
        <v>12</v>
      </c>
      <c r="C22" s="6" t="s">
        <v>798</v>
      </c>
      <c r="D22" s="178">
        <v>10</v>
      </c>
      <c r="E22" s="179">
        <v>1.4999999999999999E-2</v>
      </c>
      <c r="F22" s="180">
        <f t="shared" si="3"/>
        <v>0.15</v>
      </c>
      <c r="G22" s="4336"/>
      <c r="H22" s="139">
        <v>66</v>
      </c>
      <c r="I22" s="6" t="s">
        <v>853</v>
      </c>
      <c r="J22" s="178">
        <v>10</v>
      </c>
      <c r="K22" s="179">
        <v>9.5</v>
      </c>
      <c r="L22" s="180">
        <f t="shared" si="2"/>
        <v>95</v>
      </c>
      <c r="M22" s="4336"/>
      <c r="N22" s="138">
        <v>124</v>
      </c>
      <c r="O22" s="6" t="s">
        <v>803</v>
      </c>
      <c r="P22" s="178">
        <v>10</v>
      </c>
      <c r="Q22" s="179">
        <v>1.2999999999999999E-2</v>
      </c>
      <c r="R22" s="180">
        <f t="shared" si="1"/>
        <v>0.13</v>
      </c>
      <c r="S22" s="4336"/>
    </row>
    <row r="23" spans="1:19" ht="15.75">
      <c r="A23" s="4336"/>
      <c r="B23" s="138">
        <v>13</v>
      </c>
      <c r="C23" s="6" t="s">
        <v>782</v>
      </c>
      <c r="D23" s="178">
        <v>10</v>
      </c>
      <c r="E23" s="179">
        <v>4.0000000000000001E-3</v>
      </c>
      <c r="F23" s="180">
        <f t="shared" si="3"/>
        <v>0.04</v>
      </c>
      <c r="G23" s="4336"/>
      <c r="H23" s="139">
        <v>67</v>
      </c>
      <c r="I23" s="6" t="s">
        <v>856</v>
      </c>
      <c r="J23" s="178">
        <v>10</v>
      </c>
      <c r="K23" s="179">
        <v>0.9</v>
      </c>
      <c r="L23" s="180">
        <f t="shared" si="2"/>
        <v>9</v>
      </c>
      <c r="M23" s="4336"/>
      <c r="N23" s="138">
        <v>125</v>
      </c>
      <c r="O23" s="6" t="s">
        <v>804</v>
      </c>
      <c r="P23" s="178">
        <v>10</v>
      </c>
      <c r="Q23" s="179">
        <v>1.2E-2</v>
      </c>
      <c r="R23" s="180">
        <f t="shared" si="1"/>
        <v>0.12</v>
      </c>
      <c r="S23" s="4336"/>
    </row>
    <row r="24" spans="1:19" ht="15.75">
      <c r="A24" s="4336"/>
      <c r="B24" s="138">
        <v>14</v>
      </c>
      <c r="C24" s="6" t="s">
        <v>783</v>
      </c>
      <c r="D24" s="178">
        <v>10</v>
      </c>
      <c r="E24" s="179">
        <v>1.4999999999999999E-2</v>
      </c>
      <c r="F24" s="180">
        <f t="shared" si="3"/>
        <v>0.15</v>
      </c>
      <c r="G24" s="4336"/>
      <c r="H24" s="139">
        <v>68</v>
      </c>
      <c r="I24" s="6" t="s">
        <v>857</v>
      </c>
      <c r="J24" s="178">
        <v>10</v>
      </c>
      <c r="K24" s="179">
        <v>0.9</v>
      </c>
      <c r="L24" s="180">
        <f t="shared" si="2"/>
        <v>9</v>
      </c>
      <c r="M24" s="4336"/>
      <c r="N24" s="138">
        <v>126</v>
      </c>
      <c r="O24" s="6" t="s">
        <v>805</v>
      </c>
      <c r="P24" s="178">
        <v>10</v>
      </c>
      <c r="Q24" s="179">
        <v>1.2999999999999999E-2</v>
      </c>
      <c r="R24" s="180">
        <f t="shared" si="1"/>
        <v>0.13</v>
      </c>
      <c r="S24" s="4336"/>
    </row>
    <row r="25" spans="1:19" ht="15.75">
      <c r="A25" s="4336"/>
      <c r="B25" s="138">
        <v>15</v>
      </c>
      <c r="C25" s="6" t="s">
        <v>796</v>
      </c>
      <c r="D25" s="178">
        <v>10</v>
      </c>
      <c r="E25" s="179">
        <v>0.2</v>
      </c>
      <c r="F25" s="180">
        <f t="shared" si="3"/>
        <v>2</v>
      </c>
      <c r="G25" s="4336"/>
      <c r="H25" s="139">
        <v>69</v>
      </c>
      <c r="I25" s="6" t="s">
        <v>887</v>
      </c>
      <c r="J25" s="178">
        <v>10</v>
      </c>
      <c r="K25" s="179">
        <v>0.23</v>
      </c>
      <c r="L25" s="180">
        <f t="shared" si="2"/>
        <v>2.3000000000000003</v>
      </c>
      <c r="M25" s="4336"/>
      <c r="N25" s="138">
        <v>127</v>
      </c>
      <c r="O25" s="6" t="s">
        <v>818</v>
      </c>
      <c r="P25" s="178">
        <v>10</v>
      </c>
      <c r="Q25" s="179">
        <v>0.11</v>
      </c>
      <c r="R25" s="180">
        <f t="shared" si="1"/>
        <v>1.1000000000000001</v>
      </c>
      <c r="S25" s="4336"/>
    </row>
    <row r="26" spans="1:19" ht="15.75">
      <c r="A26" s="4336"/>
      <c r="B26" s="138">
        <v>16</v>
      </c>
      <c r="C26" s="6" t="s">
        <v>885</v>
      </c>
      <c r="D26" s="178">
        <v>10</v>
      </c>
      <c r="E26" s="179">
        <v>0.5</v>
      </c>
      <c r="F26" s="180">
        <f t="shared" si="3"/>
        <v>5</v>
      </c>
      <c r="G26" s="4336"/>
      <c r="H26" s="139">
        <v>70</v>
      </c>
      <c r="I26" s="6" t="s">
        <v>891</v>
      </c>
      <c r="J26" s="178">
        <v>10</v>
      </c>
      <c r="K26" s="179">
        <v>0.23</v>
      </c>
      <c r="L26" s="180">
        <f t="shared" si="2"/>
        <v>2.3000000000000003</v>
      </c>
      <c r="M26" s="4336"/>
      <c r="N26" s="138">
        <v>128</v>
      </c>
      <c r="O26" s="6" t="s">
        <v>812</v>
      </c>
      <c r="P26" s="178">
        <v>10</v>
      </c>
      <c r="Q26" s="179">
        <v>0.13</v>
      </c>
      <c r="R26" s="180">
        <f t="shared" si="1"/>
        <v>1.3</v>
      </c>
      <c r="S26" s="4336"/>
    </row>
    <row r="27" spans="1:19" ht="15.75">
      <c r="A27" s="4336"/>
      <c r="B27" s="138">
        <v>17</v>
      </c>
      <c r="C27" s="6" t="s">
        <v>889</v>
      </c>
      <c r="D27" s="178">
        <v>10</v>
      </c>
      <c r="E27" s="179">
        <v>2.75</v>
      </c>
      <c r="F27" s="180">
        <f t="shared" si="3"/>
        <v>27.5</v>
      </c>
      <c r="G27" s="4336"/>
      <c r="H27" s="139">
        <v>71</v>
      </c>
      <c r="I27" s="6" t="s">
        <v>858</v>
      </c>
      <c r="J27" s="178">
        <v>10</v>
      </c>
      <c r="K27" s="179">
        <v>1.7</v>
      </c>
      <c r="L27" s="180">
        <f t="shared" si="2"/>
        <v>17</v>
      </c>
      <c r="M27" s="4336"/>
      <c r="N27" s="138">
        <v>129</v>
      </c>
      <c r="O27" s="6" t="s">
        <v>875</v>
      </c>
      <c r="P27" s="178">
        <v>10</v>
      </c>
      <c r="Q27" s="179">
        <v>0.28000000000000003</v>
      </c>
      <c r="R27" s="180">
        <f t="shared" si="1"/>
        <v>2.8000000000000003</v>
      </c>
      <c r="S27" s="4336"/>
    </row>
    <row r="28" spans="1:19" ht="15.75">
      <c r="A28" s="4336"/>
      <c r="B28" s="138">
        <v>18</v>
      </c>
      <c r="C28" s="6" t="s">
        <v>852</v>
      </c>
      <c r="D28" s="178">
        <v>10</v>
      </c>
      <c r="E28" s="179">
        <v>6</v>
      </c>
      <c r="F28" s="180">
        <f t="shared" si="3"/>
        <v>60</v>
      </c>
      <c r="G28" s="4336"/>
      <c r="H28" s="139">
        <v>72</v>
      </c>
      <c r="I28" s="6" t="s">
        <v>854</v>
      </c>
      <c r="J28" s="178">
        <v>10</v>
      </c>
      <c r="K28" s="179">
        <v>2.2000000000000002</v>
      </c>
      <c r="L28" s="180">
        <f t="shared" si="2"/>
        <v>22</v>
      </c>
      <c r="M28" s="4336"/>
      <c r="N28" s="138">
        <v>130</v>
      </c>
      <c r="O28" s="6" t="s">
        <v>876</v>
      </c>
      <c r="P28" s="178">
        <v>10</v>
      </c>
      <c r="Q28" s="179">
        <v>0.35</v>
      </c>
      <c r="R28" s="180">
        <f t="shared" si="1"/>
        <v>3.5</v>
      </c>
      <c r="S28" s="4336"/>
    </row>
    <row r="29" spans="1:19" ht="15.75">
      <c r="A29" s="4336"/>
      <c r="B29" s="138">
        <v>19</v>
      </c>
      <c r="C29" s="6" t="s">
        <v>850</v>
      </c>
      <c r="D29" s="178">
        <v>10</v>
      </c>
      <c r="E29" s="179">
        <v>8</v>
      </c>
      <c r="F29" s="180">
        <f t="shared" si="3"/>
        <v>80</v>
      </c>
      <c r="G29" s="4336"/>
      <c r="H29" s="139">
        <v>73</v>
      </c>
      <c r="I29" s="6" t="s">
        <v>855</v>
      </c>
      <c r="J29" s="178">
        <v>10</v>
      </c>
      <c r="K29" s="179">
        <v>2</v>
      </c>
      <c r="L29" s="180">
        <f t="shared" si="2"/>
        <v>20</v>
      </c>
      <c r="M29" s="4336"/>
      <c r="N29" s="138">
        <v>131</v>
      </c>
      <c r="O29" s="6" t="s">
        <v>877</v>
      </c>
      <c r="P29" s="178">
        <v>10</v>
      </c>
      <c r="Q29" s="179">
        <v>0.5</v>
      </c>
      <c r="R29" s="180">
        <f t="shared" si="1"/>
        <v>5</v>
      </c>
      <c r="S29" s="4336"/>
    </row>
    <row r="30" spans="1:19" ht="20.25">
      <c r="A30" s="4336"/>
      <c r="B30" s="138">
        <v>20</v>
      </c>
      <c r="C30" s="6" t="s">
        <v>849</v>
      </c>
      <c r="D30" s="178">
        <v>10</v>
      </c>
      <c r="E30" s="179">
        <v>4.2</v>
      </c>
      <c r="F30" s="180">
        <f t="shared" si="3"/>
        <v>42</v>
      </c>
      <c r="G30" s="4336"/>
      <c r="H30" s="139"/>
      <c r="I30" s="141" t="s">
        <v>208</v>
      </c>
      <c r="J30" s="178"/>
      <c r="K30" s="179"/>
      <c r="L30" s="180"/>
      <c r="M30" s="4336"/>
      <c r="N30" s="138">
        <v>132</v>
      </c>
      <c r="O30" s="6" t="s">
        <v>878</v>
      </c>
      <c r="P30" s="178">
        <v>10</v>
      </c>
      <c r="Q30" s="179">
        <v>0.6</v>
      </c>
      <c r="R30" s="180">
        <f t="shared" si="1"/>
        <v>6</v>
      </c>
      <c r="S30" s="4336"/>
    </row>
    <row r="31" spans="1:19" ht="15.75">
      <c r="A31" s="4336"/>
      <c r="B31" s="138">
        <v>21</v>
      </c>
      <c r="C31" s="6" t="s">
        <v>893</v>
      </c>
      <c r="D31" s="178">
        <v>10</v>
      </c>
      <c r="E31" s="179">
        <v>8.5</v>
      </c>
      <c r="F31" s="180">
        <f t="shared" si="3"/>
        <v>85</v>
      </c>
      <c r="G31" s="4336"/>
      <c r="H31" s="138">
        <v>74</v>
      </c>
      <c r="I31" s="6" t="s">
        <v>763</v>
      </c>
      <c r="J31" s="178">
        <v>10</v>
      </c>
      <c r="K31" s="179">
        <v>8.0000000000000002E-3</v>
      </c>
      <c r="L31" s="180">
        <f>K31*J31</f>
        <v>0.08</v>
      </c>
      <c r="M31" s="4336"/>
      <c r="N31" s="138">
        <v>133</v>
      </c>
      <c r="O31" s="6" t="s">
        <v>878</v>
      </c>
      <c r="P31" s="178">
        <v>10</v>
      </c>
      <c r="Q31" s="179">
        <v>0.8</v>
      </c>
      <c r="R31" s="180">
        <f t="shared" si="1"/>
        <v>8</v>
      </c>
      <c r="S31" s="4336"/>
    </row>
    <row r="32" spans="1:19" ht="15.75">
      <c r="A32" s="4336"/>
      <c r="B32" s="138">
        <v>22</v>
      </c>
      <c r="C32" s="6" t="s">
        <v>896</v>
      </c>
      <c r="D32" s="178">
        <v>10</v>
      </c>
      <c r="E32" s="179">
        <v>4</v>
      </c>
      <c r="F32" s="180">
        <f t="shared" si="3"/>
        <v>40</v>
      </c>
      <c r="G32" s="4336"/>
      <c r="H32" s="138">
        <v>75</v>
      </c>
      <c r="I32" s="6" t="s">
        <v>817</v>
      </c>
      <c r="J32" s="178">
        <v>10</v>
      </c>
      <c r="K32" s="179">
        <v>0.05</v>
      </c>
      <c r="L32" s="180">
        <f>K32*J32</f>
        <v>0.5</v>
      </c>
      <c r="M32" s="4336"/>
      <c r="N32" s="138">
        <v>134</v>
      </c>
      <c r="O32" s="6" t="s">
        <v>780</v>
      </c>
      <c r="P32" s="178">
        <v>10</v>
      </c>
      <c r="Q32" s="179">
        <v>5.0000000000000001E-3</v>
      </c>
      <c r="R32" s="180">
        <f t="shared" si="1"/>
        <v>0.05</v>
      </c>
      <c r="S32" s="4336"/>
    </row>
    <row r="33" spans="1:19" ht="20.25">
      <c r="A33" s="4336"/>
      <c r="B33" s="138">
        <v>23</v>
      </c>
      <c r="C33" s="6" t="s">
        <v>899</v>
      </c>
      <c r="D33" s="178">
        <v>10</v>
      </c>
      <c r="E33" s="179">
        <v>1</v>
      </c>
      <c r="F33" s="180">
        <f t="shared" si="3"/>
        <v>10</v>
      </c>
      <c r="G33" s="4336"/>
      <c r="H33" s="143"/>
      <c r="I33" s="140" t="s">
        <v>557</v>
      </c>
      <c r="J33" s="178"/>
      <c r="K33" s="179"/>
      <c r="L33" s="180"/>
      <c r="M33" s="4336"/>
      <c r="N33" s="138">
        <v>135</v>
      </c>
      <c r="O33" s="6" t="s">
        <v>789</v>
      </c>
      <c r="P33" s="178">
        <v>10</v>
      </c>
      <c r="Q33" s="179">
        <v>5.0000000000000001E-3</v>
      </c>
      <c r="R33" s="180">
        <f t="shared" si="1"/>
        <v>0.05</v>
      </c>
      <c r="S33" s="4336"/>
    </row>
    <row r="34" spans="1:19" ht="15.75">
      <c r="A34" s="4336"/>
      <c r="B34" s="138">
        <v>24</v>
      </c>
      <c r="C34" s="6" t="s">
        <v>851</v>
      </c>
      <c r="D34" s="178">
        <v>10</v>
      </c>
      <c r="E34" s="179">
        <v>8.5</v>
      </c>
      <c r="F34" s="180">
        <f t="shared" si="3"/>
        <v>85</v>
      </c>
      <c r="G34" s="4336"/>
      <c r="H34" s="139">
        <v>76</v>
      </c>
      <c r="I34" s="6" t="s">
        <v>909</v>
      </c>
      <c r="J34" s="178">
        <v>10</v>
      </c>
      <c r="K34" s="179">
        <v>0.03</v>
      </c>
      <c r="L34" s="180">
        <f t="shared" ref="L34:L45" si="4">K34*J34</f>
        <v>0.3</v>
      </c>
      <c r="M34" s="4336"/>
      <c r="N34" s="138">
        <v>136</v>
      </c>
      <c r="O34" s="6" t="s">
        <v>790</v>
      </c>
      <c r="P34" s="178">
        <v>10</v>
      </c>
      <c r="Q34" s="179">
        <v>1.4999999999999999E-2</v>
      </c>
      <c r="R34" s="180">
        <f t="shared" si="1"/>
        <v>0.15</v>
      </c>
      <c r="S34" s="4336"/>
    </row>
    <row r="35" spans="1:19" ht="15.75">
      <c r="A35" s="4336"/>
      <c r="B35" s="138">
        <v>25</v>
      </c>
      <c r="C35" s="6" t="s">
        <v>874</v>
      </c>
      <c r="D35" s="178">
        <v>10</v>
      </c>
      <c r="E35" s="179">
        <v>1.25</v>
      </c>
      <c r="F35" s="180">
        <f t="shared" si="3"/>
        <v>12.5</v>
      </c>
      <c r="G35" s="4336"/>
      <c r="H35" s="139">
        <v>77</v>
      </c>
      <c r="I35" s="6" t="s">
        <v>764</v>
      </c>
      <c r="J35" s="178">
        <v>10</v>
      </c>
      <c r="K35" s="179">
        <v>0.06</v>
      </c>
      <c r="L35" s="180">
        <f t="shared" si="4"/>
        <v>0.6</v>
      </c>
      <c r="M35" s="4336"/>
      <c r="N35" s="138">
        <v>137</v>
      </c>
      <c r="O35" s="6" t="s">
        <v>788</v>
      </c>
      <c r="P35" s="178">
        <v>10</v>
      </c>
      <c r="Q35" s="179">
        <v>0.2</v>
      </c>
      <c r="R35" s="180">
        <f t="shared" si="1"/>
        <v>2</v>
      </c>
      <c r="S35" s="4336"/>
    </row>
    <row r="36" spans="1:19" ht="20.25">
      <c r="A36" s="4336"/>
      <c r="B36" s="143"/>
      <c r="C36" s="140" t="s">
        <v>2</v>
      </c>
      <c r="D36" s="178"/>
      <c r="E36" s="179"/>
      <c r="F36" s="180"/>
      <c r="G36" s="4336"/>
      <c r="H36" s="139">
        <v>78</v>
      </c>
      <c r="I36" s="6" t="s">
        <v>765</v>
      </c>
      <c r="J36" s="178">
        <v>10</v>
      </c>
      <c r="K36" s="179">
        <v>0.05</v>
      </c>
      <c r="L36" s="180">
        <f t="shared" si="4"/>
        <v>0.5</v>
      </c>
      <c r="M36" s="4336"/>
      <c r="N36" s="138">
        <v>138</v>
      </c>
      <c r="O36" s="6" t="s">
        <v>813</v>
      </c>
      <c r="P36" s="178">
        <v>10</v>
      </c>
      <c r="Q36" s="179">
        <v>0.15</v>
      </c>
      <c r="R36" s="180">
        <f t="shared" si="1"/>
        <v>1.5</v>
      </c>
      <c r="S36" s="4336"/>
    </row>
    <row r="37" spans="1:19" ht="20.25">
      <c r="A37" s="4336"/>
      <c r="B37" s="139">
        <v>26</v>
      </c>
      <c r="C37" s="6" t="s">
        <v>794</v>
      </c>
      <c r="D37" s="178">
        <v>10</v>
      </c>
      <c r="E37" s="179">
        <v>8.0000000000000002E-3</v>
      </c>
      <c r="F37" s="180">
        <f t="shared" ref="F37:F54" si="5">E37*D37</f>
        <v>0.08</v>
      </c>
      <c r="G37" s="4336"/>
      <c r="H37" s="139">
        <v>79</v>
      </c>
      <c r="I37" s="6" t="s">
        <v>766</v>
      </c>
      <c r="J37" s="178">
        <v>10</v>
      </c>
      <c r="K37" s="179">
        <v>0.04</v>
      </c>
      <c r="L37" s="180">
        <f t="shared" si="4"/>
        <v>0.4</v>
      </c>
      <c r="M37" s="4336"/>
      <c r="N37" s="143"/>
      <c r="O37" s="140" t="s">
        <v>103</v>
      </c>
      <c r="P37" s="178"/>
      <c r="Q37" s="179"/>
      <c r="R37" s="180"/>
      <c r="S37" s="4336"/>
    </row>
    <row r="38" spans="1:19" ht="15.75">
      <c r="A38" s="4336"/>
      <c r="B38" s="139">
        <v>27</v>
      </c>
      <c r="C38" s="6" t="s">
        <v>815</v>
      </c>
      <c r="D38" s="178">
        <v>10</v>
      </c>
      <c r="E38" s="179">
        <v>0.12</v>
      </c>
      <c r="F38" s="180">
        <f t="shared" si="5"/>
        <v>1.2</v>
      </c>
      <c r="G38" s="4336"/>
      <c r="H38" s="139">
        <v>80</v>
      </c>
      <c r="I38" s="6" t="s">
        <v>807</v>
      </c>
      <c r="J38" s="178">
        <v>12</v>
      </c>
      <c r="K38" s="179">
        <v>0.05</v>
      </c>
      <c r="L38" s="180">
        <f t="shared" si="4"/>
        <v>0.60000000000000009</v>
      </c>
      <c r="M38" s="4336"/>
      <c r="N38" s="139">
        <v>139</v>
      </c>
      <c r="O38" s="6" t="s">
        <v>820</v>
      </c>
      <c r="P38" s="178">
        <v>10</v>
      </c>
      <c r="Q38" s="179">
        <v>0.1</v>
      </c>
      <c r="R38" s="180">
        <f t="shared" ref="R38:R49" si="6">Q38*P38</f>
        <v>1</v>
      </c>
      <c r="S38" s="4336"/>
    </row>
    <row r="39" spans="1:19" ht="15.75">
      <c r="A39" s="4336"/>
      <c r="B39" s="139">
        <v>28</v>
      </c>
      <c r="C39" s="6" t="s">
        <v>841</v>
      </c>
      <c r="D39" s="178">
        <v>10</v>
      </c>
      <c r="E39" s="179">
        <v>1.5</v>
      </c>
      <c r="F39" s="180">
        <f t="shared" si="5"/>
        <v>15</v>
      </c>
      <c r="G39" s="4336"/>
      <c r="H39" s="139">
        <v>81</v>
      </c>
      <c r="I39" s="6" t="s">
        <v>903</v>
      </c>
      <c r="J39" s="178">
        <v>10</v>
      </c>
      <c r="K39" s="179">
        <v>0.03</v>
      </c>
      <c r="L39" s="180">
        <f t="shared" si="4"/>
        <v>0.3</v>
      </c>
      <c r="M39" s="4336"/>
      <c r="N39" s="139">
        <v>140</v>
      </c>
      <c r="O39" s="6" t="s">
        <v>879</v>
      </c>
      <c r="P39" s="178">
        <v>10</v>
      </c>
      <c r="Q39" s="179">
        <v>0.08</v>
      </c>
      <c r="R39" s="180">
        <f t="shared" si="6"/>
        <v>0.8</v>
      </c>
      <c r="S39" s="4336"/>
    </row>
    <row r="40" spans="1:19" ht="15.75">
      <c r="A40" s="4336"/>
      <c r="B40" s="139">
        <v>29</v>
      </c>
      <c r="C40" s="6" t="s">
        <v>769</v>
      </c>
      <c r="D40" s="178">
        <v>10</v>
      </c>
      <c r="E40" s="179">
        <v>0.12</v>
      </c>
      <c r="F40" s="180">
        <f t="shared" si="5"/>
        <v>1.2</v>
      </c>
      <c r="G40" s="4336"/>
      <c r="H40" s="139">
        <v>82</v>
      </c>
      <c r="I40" s="6" t="s">
        <v>729</v>
      </c>
      <c r="J40" s="178">
        <v>10</v>
      </c>
      <c r="K40" s="179">
        <v>0.05</v>
      </c>
      <c r="L40" s="180">
        <f t="shared" si="4"/>
        <v>0.5</v>
      </c>
      <c r="M40" s="4336"/>
      <c r="N40" s="139">
        <v>141</v>
      </c>
      <c r="O40" s="6" t="s">
        <v>883</v>
      </c>
      <c r="P40" s="178">
        <v>10</v>
      </c>
      <c r="Q40" s="179">
        <v>0.26</v>
      </c>
      <c r="R40" s="180">
        <f t="shared" si="6"/>
        <v>2.6</v>
      </c>
      <c r="S40" s="4336"/>
    </row>
    <row r="41" spans="1:19" ht="15.75">
      <c r="A41" s="4336"/>
      <c r="B41" s="139">
        <v>30</v>
      </c>
      <c r="C41" s="6" t="s">
        <v>774</v>
      </c>
      <c r="D41" s="178">
        <v>10</v>
      </c>
      <c r="E41" s="179">
        <v>3.5000000000000003E-2</v>
      </c>
      <c r="F41" s="180">
        <f t="shared" si="5"/>
        <v>0.35000000000000003</v>
      </c>
      <c r="G41" s="4336"/>
      <c r="H41" s="139">
        <v>83</v>
      </c>
      <c r="I41" s="6" t="s">
        <v>808</v>
      </c>
      <c r="J41" s="178">
        <v>10</v>
      </c>
      <c r="K41" s="179">
        <v>0.02</v>
      </c>
      <c r="L41" s="180">
        <f t="shared" si="4"/>
        <v>0.2</v>
      </c>
      <c r="M41" s="4336"/>
      <c r="N41" s="139">
        <v>142</v>
      </c>
      <c r="O41" s="6" t="s">
        <v>882</v>
      </c>
      <c r="P41" s="178">
        <v>10</v>
      </c>
      <c r="Q41" s="179">
        <v>0.16</v>
      </c>
      <c r="R41" s="180">
        <f t="shared" si="6"/>
        <v>1.6</v>
      </c>
      <c r="S41" s="4336"/>
    </row>
    <row r="42" spans="1:19" ht="15.75">
      <c r="A42" s="4336"/>
      <c r="B42" s="139">
        <v>31</v>
      </c>
      <c r="C42" s="6" t="s">
        <v>826</v>
      </c>
      <c r="D42" s="178">
        <v>10</v>
      </c>
      <c r="E42" s="179">
        <v>1</v>
      </c>
      <c r="F42" s="180">
        <f t="shared" si="5"/>
        <v>10</v>
      </c>
      <c r="G42" s="4336"/>
      <c r="H42" s="139">
        <v>84</v>
      </c>
      <c r="I42" s="6" t="s">
        <v>770</v>
      </c>
      <c r="J42" s="178">
        <v>10</v>
      </c>
      <c r="K42" s="179">
        <v>7.0000000000000007E-2</v>
      </c>
      <c r="L42" s="180">
        <f t="shared" si="4"/>
        <v>0.70000000000000007</v>
      </c>
      <c r="M42" s="4336"/>
      <c r="N42" s="139">
        <v>143</v>
      </c>
      <c r="O42" s="6" t="s">
        <v>881</v>
      </c>
      <c r="P42" s="178">
        <v>10</v>
      </c>
      <c r="Q42" s="179">
        <v>0.43</v>
      </c>
      <c r="R42" s="180">
        <f t="shared" si="6"/>
        <v>4.3</v>
      </c>
      <c r="S42" s="4336"/>
    </row>
    <row r="43" spans="1:19" ht="15.75">
      <c r="A43" s="4336"/>
      <c r="B43" s="139">
        <v>32</v>
      </c>
      <c r="C43" s="6" t="s">
        <v>904</v>
      </c>
      <c r="D43" s="178">
        <v>10</v>
      </c>
      <c r="E43" s="179">
        <v>6.5000000000000002E-2</v>
      </c>
      <c r="F43" s="180">
        <f t="shared" si="5"/>
        <v>0.65</v>
      </c>
      <c r="G43" s="4336"/>
      <c r="H43" s="139">
        <v>85</v>
      </c>
      <c r="I43" s="6" t="s">
        <v>781</v>
      </c>
      <c r="J43" s="178">
        <v>10</v>
      </c>
      <c r="K43" s="179">
        <v>4.0000000000000001E-3</v>
      </c>
      <c r="L43" s="180">
        <f t="shared" si="4"/>
        <v>0.04</v>
      </c>
      <c r="M43" s="4336"/>
      <c r="N43" s="139">
        <v>144</v>
      </c>
      <c r="O43" s="6" t="s">
        <v>880</v>
      </c>
      <c r="P43" s="178">
        <v>10</v>
      </c>
      <c r="Q43" s="179">
        <v>5.1999999999999998E-2</v>
      </c>
      <c r="R43" s="180">
        <f t="shared" si="6"/>
        <v>0.52</v>
      </c>
      <c r="S43" s="4336"/>
    </row>
    <row r="44" spans="1:19" ht="15.75">
      <c r="A44" s="4336"/>
      <c r="B44" s="139">
        <v>33</v>
      </c>
      <c r="C44" s="6" t="s">
        <v>827</v>
      </c>
      <c r="D44" s="178">
        <v>10</v>
      </c>
      <c r="E44" s="179">
        <v>1.5</v>
      </c>
      <c r="F44" s="180">
        <f t="shared" si="5"/>
        <v>15</v>
      </c>
      <c r="G44" s="4336"/>
      <c r="H44" s="139">
        <v>86</v>
      </c>
      <c r="I44" s="6" t="s">
        <v>767</v>
      </c>
      <c r="J44" s="178">
        <v>10</v>
      </c>
      <c r="K44" s="179">
        <v>0.24</v>
      </c>
      <c r="L44" s="180">
        <f t="shared" si="4"/>
        <v>2.4</v>
      </c>
      <c r="M44" s="4336"/>
      <c r="N44" s="139">
        <v>145</v>
      </c>
      <c r="O44" s="6" t="s">
        <v>884</v>
      </c>
      <c r="P44" s="178">
        <v>10</v>
      </c>
      <c r="Q44" s="179">
        <v>0.11799999999999999</v>
      </c>
      <c r="R44" s="180">
        <f t="shared" si="6"/>
        <v>1.18</v>
      </c>
      <c r="S44" s="4336"/>
    </row>
    <row r="45" spans="1:19" ht="15.75">
      <c r="A45" s="4336"/>
      <c r="B45" s="139">
        <v>34</v>
      </c>
      <c r="C45" s="6" t="s">
        <v>828</v>
      </c>
      <c r="D45" s="178">
        <v>10</v>
      </c>
      <c r="E45" s="179">
        <v>2</v>
      </c>
      <c r="F45" s="180">
        <f t="shared" si="5"/>
        <v>20</v>
      </c>
      <c r="G45" s="4336"/>
      <c r="H45" s="139">
        <v>87</v>
      </c>
      <c r="I45" s="6" t="s">
        <v>779</v>
      </c>
      <c r="J45" s="178">
        <v>10</v>
      </c>
      <c r="K45" s="179">
        <v>0.14000000000000001</v>
      </c>
      <c r="L45" s="180">
        <f t="shared" si="4"/>
        <v>1.4000000000000001</v>
      </c>
      <c r="M45" s="4336"/>
      <c r="N45" s="139">
        <v>146</v>
      </c>
      <c r="O45" s="6" t="s">
        <v>777</v>
      </c>
      <c r="P45" s="178">
        <v>10</v>
      </c>
      <c r="Q45" s="179">
        <v>0.11</v>
      </c>
      <c r="R45" s="180">
        <f t="shared" si="6"/>
        <v>1.1000000000000001</v>
      </c>
      <c r="S45" s="4336"/>
    </row>
    <row r="46" spans="1:19" ht="20.25">
      <c r="A46" s="4336"/>
      <c r="B46" s="139">
        <v>35</v>
      </c>
      <c r="C46" s="6" t="s">
        <v>778</v>
      </c>
      <c r="D46" s="178">
        <v>10</v>
      </c>
      <c r="E46" s="179">
        <v>0.08</v>
      </c>
      <c r="F46" s="180">
        <f t="shared" si="5"/>
        <v>0.8</v>
      </c>
      <c r="G46" s="4336"/>
      <c r="H46" s="143"/>
      <c r="I46" s="141" t="s">
        <v>30</v>
      </c>
      <c r="J46" s="178"/>
      <c r="K46" s="179"/>
      <c r="L46" s="180"/>
      <c r="M46" s="4336"/>
      <c r="N46" s="139">
        <v>147</v>
      </c>
      <c r="O46" s="6" t="s">
        <v>775</v>
      </c>
      <c r="P46" s="178">
        <v>10</v>
      </c>
      <c r="Q46" s="179">
        <v>0.05</v>
      </c>
      <c r="R46" s="180">
        <f t="shared" si="6"/>
        <v>0.5</v>
      </c>
      <c r="S46" s="4336"/>
    </row>
    <row r="47" spans="1:19" ht="15.75">
      <c r="A47" s="4336"/>
      <c r="B47" s="139">
        <v>36</v>
      </c>
      <c r="C47" s="6" t="s">
        <v>837</v>
      </c>
      <c r="D47" s="178">
        <v>10</v>
      </c>
      <c r="E47" s="179">
        <v>7.0000000000000007E-2</v>
      </c>
      <c r="F47" s="180">
        <f t="shared" si="5"/>
        <v>0.70000000000000007</v>
      </c>
      <c r="G47" s="4336"/>
      <c r="H47" s="138">
        <v>88</v>
      </c>
      <c r="I47" s="6" t="s">
        <v>840</v>
      </c>
      <c r="J47" s="178">
        <v>10</v>
      </c>
      <c r="K47" s="179">
        <v>0.4</v>
      </c>
      <c r="L47" s="180">
        <f t="shared" ref="L47:L71" si="7">K47*J47</f>
        <v>4</v>
      </c>
      <c r="M47" s="4336"/>
      <c r="N47" s="139">
        <v>148</v>
      </c>
      <c r="O47" s="6" t="s">
        <v>776</v>
      </c>
      <c r="P47" s="178">
        <v>10</v>
      </c>
      <c r="Q47" s="179">
        <v>0.05</v>
      </c>
      <c r="R47" s="180">
        <f t="shared" si="6"/>
        <v>0.5</v>
      </c>
      <c r="S47" s="4336"/>
    </row>
    <row r="48" spans="1:19" ht="15.75">
      <c r="A48" s="4336"/>
      <c r="B48" s="139">
        <v>37</v>
      </c>
      <c r="C48" s="6" t="s">
        <v>867</v>
      </c>
      <c r="D48" s="178">
        <v>10</v>
      </c>
      <c r="E48" s="179">
        <v>2</v>
      </c>
      <c r="F48" s="180">
        <f t="shared" si="5"/>
        <v>20</v>
      </c>
      <c r="G48" s="4336"/>
      <c r="H48" s="138">
        <v>89</v>
      </c>
      <c r="I48" s="6" t="s">
        <v>758</v>
      </c>
      <c r="J48" s="178">
        <v>10</v>
      </c>
      <c r="K48" s="179">
        <v>0.12</v>
      </c>
      <c r="L48" s="180">
        <f t="shared" si="7"/>
        <v>1.2</v>
      </c>
      <c r="M48" s="4336"/>
      <c r="N48" s="139">
        <v>149</v>
      </c>
      <c r="O48" s="6" t="s">
        <v>873</v>
      </c>
      <c r="P48" s="178">
        <v>10</v>
      </c>
      <c r="Q48" s="179">
        <v>0.25</v>
      </c>
      <c r="R48" s="180">
        <f t="shared" si="6"/>
        <v>2.5</v>
      </c>
      <c r="S48" s="4336"/>
    </row>
    <row r="49" spans="1:19" ht="15.75">
      <c r="A49" s="4336"/>
      <c r="B49" s="139">
        <v>38</v>
      </c>
      <c r="C49" s="6" t="s">
        <v>829</v>
      </c>
      <c r="D49" s="178">
        <v>10</v>
      </c>
      <c r="E49" s="179">
        <v>0.2</v>
      </c>
      <c r="F49" s="180">
        <f t="shared" si="5"/>
        <v>2</v>
      </c>
      <c r="G49" s="4336"/>
      <c r="H49" s="138">
        <v>90</v>
      </c>
      <c r="I49" s="6" t="s">
        <v>845</v>
      </c>
      <c r="J49" s="178">
        <v>10</v>
      </c>
      <c r="K49" s="179">
        <v>1</v>
      </c>
      <c r="L49" s="180">
        <f t="shared" si="7"/>
        <v>10</v>
      </c>
      <c r="M49" s="4336"/>
      <c r="N49" s="139">
        <v>150</v>
      </c>
      <c r="O49" s="6" t="s">
        <v>872</v>
      </c>
      <c r="P49" s="178">
        <v>10</v>
      </c>
      <c r="Q49" s="179">
        <v>3.5</v>
      </c>
      <c r="R49" s="180">
        <f t="shared" si="6"/>
        <v>35</v>
      </c>
      <c r="S49" s="4336"/>
    </row>
    <row r="50" spans="1:19" ht="20.25">
      <c r="A50" s="4336"/>
      <c r="B50" s="139">
        <v>39</v>
      </c>
      <c r="C50" s="6" t="s">
        <v>809</v>
      </c>
      <c r="D50" s="178">
        <v>10</v>
      </c>
      <c r="E50" s="179">
        <v>0.12</v>
      </c>
      <c r="F50" s="180">
        <f t="shared" si="5"/>
        <v>1.2</v>
      </c>
      <c r="G50" s="4336"/>
      <c r="H50" s="138">
        <v>91</v>
      </c>
      <c r="I50" s="6" t="s">
        <v>911</v>
      </c>
      <c r="J50" s="178">
        <v>10</v>
      </c>
      <c r="K50" s="179">
        <v>0.2</v>
      </c>
      <c r="L50" s="180">
        <f t="shared" si="7"/>
        <v>2</v>
      </c>
      <c r="M50" s="4336"/>
      <c r="N50" s="143"/>
      <c r="O50" s="141" t="s">
        <v>132</v>
      </c>
      <c r="P50" s="178"/>
      <c r="Q50" s="179"/>
      <c r="R50" s="180"/>
      <c r="S50" s="4336"/>
    </row>
    <row r="51" spans="1:19" ht="15.75">
      <c r="A51" s="4336"/>
      <c r="B51" s="139">
        <v>40</v>
      </c>
      <c r="C51" s="6" t="s">
        <v>830</v>
      </c>
      <c r="D51" s="178">
        <v>10</v>
      </c>
      <c r="E51" s="179">
        <v>0.35</v>
      </c>
      <c r="F51" s="180">
        <f t="shared" si="5"/>
        <v>3.5</v>
      </c>
      <c r="G51" s="4336"/>
      <c r="H51" s="138">
        <v>92</v>
      </c>
      <c r="I51" s="6" t="s">
        <v>902</v>
      </c>
      <c r="J51" s="178">
        <v>10</v>
      </c>
      <c r="K51" s="179">
        <v>0.04</v>
      </c>
      <c r="L51" s="180">
        <f t="shared" si="7"/>
        <v>0.4</v>
      </c>
      <c r="M51" s="4336"/>
      <c r="N51" s="138">
        <v>151</v>
      </c>
      <c r="O51" s="6" t="s">
        <v>862</v>
      </c>
      <c r="P51" s="178">
        <v>10</v>
      </c>
      <c r="Q51" s="179">
        <v>2.2000000000000002</v>
      </c>
      <c r="R51" s="180">
        <f t="shared" ref="R51:R61" si="8">Q51*P51</f>
        <v>22</v>
      </c>
      <c r="S51" s="4336"/>
    </row>
    <row r="52" spans="1:19" ht="15.75">
      <c r="A52" s="4336"/>
      <c r="B52" s="139">
        <v>41</v>
      </c>
      <c r="C52" s="6" t="s">
        <v>831</v>
      </c>
      <c r="D52" s="178">
        <v>10</v>
      </c>
      <c r="E52" s="179">
        <v>0.2</v>
      </c>
      <c r="F52" s="180">
        <f t="shared" si="5"/>
        <v>2</v>
      </c>
      <c r="G52" s="4336"/>
      <c r="H52" s="138">
        <v>93</v>
      </c>
      <c r="I52" s="6" t="s">
        <v>910</v>
      </c>
      <c r="J52" s="178">
        <v>10</v>
      </c>
      <c r="K52" s="179">
        <v>0.15</v>
      </c>
      <c r="L52" s="180">
        <f t="shared" si="7"/>
        <v>1.5</v>
      </c>
      <c r="M52" s="4336"/>
      <c r="N52" s="138">
        <v>152</v>
      </c>
      <c r="O52" s="6" t="s">
        <v>863</v>
      </c>
      <c r="P52" s="178">
        <v>10</v>
      </c>
      <c r="Q52" s="179">
        <v>2</v>
      </c>
      <c r="R52" s="180">
        <f t="shared" si="8"/>
        <v>20</v>
      </c>
      <c r="S52" s="4336"/>
    </row>
    <row r="53" spans="1:19" ht="15.75">
      <c r="A53" s="4336"/>
      <c r="B53" s="139">
        <v>42</v>
      </c>
      <c r="C53" s="6" t="s">
        <v>823</v>
      </c>
      <c r="D53" s="178">
        <v>10</v>
      </c>
      <c r="E53" s="179">
        <v>5.0000000000000001E-3</v>
      </c>
      <c r="F53" s="180">
        <f t="shared" si="5"/>
        <v>0.05</v>
      </c>
      <c r="G53" s="4336"/>
      <c r="H53" s="138">
        <v>94</v>
      </c>
      <c r="I53" s="6" t="s">
        <v>759</v>
      </c>
      <c r="J53" s="178">
        <v>10</v>
      </c>
      <c r="K53" s="179">
        <v>0.15</v>
      </c>
      <c r="L53" s="180">
        <f t="shared" si="7"/>
        <v>1.5</v>
      </c>
      <c r="M53" s="4336"/>
      <c r="N53" s="138">
        <v>153</v>
      </c>
      <c r="O53" s="6" t="s">
        <v>886</v>
      </c>
      <c r="P53" s="178">
        <v>10</v>
      </c>
      <c r="Q53" s="179">
        <v>0.3</v>
      </c>
      <c r="R53" s="180">
        <f t="shared" si="8"/>
        <v>3</v>
      </c>
      <c r="S53" s="4336"/>
    </row>
    <row r="54" spans="1:19" ht="15.75">
      <c r="A54" s="4336"/>
      <c r="B54" s="139">
        <v>43</v>
      </c>
      <c r="C54" s="6" t="s">
        <v>822</v>
      </c>
      <c r="D54" s="178">
        <v>10</v>
      </c>
      <c r="E54" s="179">
        <v>0.01</v>
      </c>
      <c r="F54" s="180">
        <f t="shared" si="5"/>
        <v>0.1</v>
      </c>
      <c r="G54" s="4336"/>
      <c r="H54" s="138">
        <v>95</v>
      </c>
      <c r="I54" s="6" t="s">
        <v>761</v>
      </c>
      <c r="J54" s="178">
        <v>10</v>
      </c>
      <c r="K54" s="179">
        <v>0.2</v>
      </c>
      <c r="L54" s="180">
        <f t="shared" si="7"/>
        <v>2</v>
      </c>
      <c r="M54" s="4336"/>
      <c r="N54" s="138">
        <v>154</v>
      </c>
      <c r="O54" s="6" t="s">
        <v>890</v>
      </c>
      <c r="P54" s="178">
        <v>10</v>
      </c>
      <c r="Q54" s="179">
        <v>0.9</v>
      </c>
      <c r="R54" s="180">
        <f t="shared" si="8"/>
        <v>9</v>
      </c>
      <c r="S54" s="4336"/>
    </row>
    <row r="55" spans="1:19" ht="20.25">
      <c r="A55" s="4336"/>
      <c r="B55" s="139"/>
      <c r="C55" s="141" t="s">
        <v>3</v>
      </c>
      <c r="D55" s="178"/>
      <c r="E55" s="179"/>
      <c r="F55" s="180"/>
      <c r="G55" s="4336"/>
      <c r="H55" s="138">
        <v>96</v>
      </c>
      <c r="I55" s="6" t="s">
        <v>760</v>
      </c>
      <c r="J55" s="178">
        <v>10</v>
      </c>
      <c r="K55" s="179">
        <v>0.14000000000000001</v>
      </c>
      <c r="L55" s="180">
        <f t="shared" si="7"/>
        <v>1.4000000000000001</v>
      </c>
      <c r="M55" s="4336"/>
      <c r="N55" s="138">
        <v>155</v>
      </c>
      <c r="O55" s="6" t="s">
        <v>894</v>
      </c>
      <c r="P55" s="178">
        <v>10</v>
      </c>
      <c r="Q55" s="179">
        <v>3.5</v>
      </c>
      <c r="R55" s="180">
        <f t="shared" si="8"/>
        <v>35</v>
      </c>
      <c r="S55" s="4336"/>
    </row>
    <row r="56" spans="1:19" ht="15.75">
      <c r="A56" s="4336"/>
      <c r="B56" s="138">
        <v>44</v>
      </c>
      <c r="C56" s="6" t="s">
        <v>868</v>
      </c>
      <c r="D56" s="178">
        <v>10</v>
      </c>
      <c r="E56" s="179">
        <v>0.6</v>
      </c>
      <c r="F56" s="180">
        <f>E56*D56</f>
        <v>6</v>
      </c>
      <c r="G56" s="4336"/>
      <c r="H56" s="138">
        <v>97</v>
      </c>
      <c r="I56" s="6" t="s">
        <v>773</v>
      </c>
      <c r="J56" s="178">
        <v>10</v>
      </c>
      <c r="K56" s="179">
        <v>0.1</v>
      </c>
      <c r="L56" s="180">
        <f t="shared" si="7"/>
        <v>1</v>
      </c>
      <c r="M56" s="4336"/>
      <c r="N56" s="138">
        <v>156</v>
      </c>
      <c r="O56" s="6" t="s">
        <v>897</v>
      </c>
      <c r="P56" s="178">
        <v>10</v>
      </c>
      <c r="Q56" s="179">
        <v>1.2</v>
      </c>
      <c r="R56" s="180">
        <f t="shared" si="8"/>
        <v>12</v>
      </c>
      <c r="S56" s="4336"/>
    </row>
    <row r="57" spans="1:19" ht="20.25">
      <c r="A57" s="4336"/>
      <c r="B57" s="138"/>
      <c r="C57" s="140" t="s">
        <v>4</v>
      </c>
      <c r="D57" s="178"/>
      <c r="E57" s="179"/>
      <c r="F57" s="180"/>
      <c r="G57" s="4336"/>
      <c r="H57" s="138">
        <v>98</v>
      </c>
      <c r="I57" s="6" t="s">
        <v>913</v>
      </c>
      <c r="J57" s="178">
        <v>10</v>
      </c>
      <c r="K57" s="179">
        <v>0.15</v>
      </c>
      <c r="L57" s="180">
        <f t="shared" si="7"/>
        <v>1.5</v>
      </c>
      <c r="M57" s="4336"/>
      <c r="N57" s="138">
        <v>157</v>
      </c>
      <c r="O57" s="6" t="s">
        <v>859</v>
      </c>
      <c r="P57" s="178">
        <v>10</v>
      </c>
      <c r="Q57" s="179">
        <v>3.1</v>
      </c>
      <c r="R57" s="180">
        <f t="shared" si="8"/>
        <v>31</v>
      </c>
      <c r="S57" s="4336"/>
    </row>
    <row r="58" spans="1:19" ht="15.75">
      <c r="A58" s="4336"/>
      <c r="B58" s="139">
        <v>45</v>
      </c>
      <c r="C58" s="6" t="s">
        <v>821</v>
      </c>
      <c r="D58" s="178">
        <v>10</v>
      </c>
      <c r="E58" s="179">
        <v>0.2</v>
      </c>
      <c r="F58" s="180">
        <f>E58*D58</f>
        <v>2</v>
      </c>
      <c r="G58" s="4336"/>
      <c r="H58" s="138">
        <v>99</v>
      </c>
      <c r="I58" s="6" t="s">
        <v>912</v>
      </c>
      <c r="J58" s="178">
        <v>10</v>
      </c>
      <c r="K58" s="179">
        <v>0.1</v>
      </c>
      <c r="L58" s="180">
        <f t="shared" si="7"/>
        <v>1</v>
      </c>
      <c r="M58" s="4336"/>
      <c r="N58" s="138">
        <v>158</v>
      </c>
      <c r="O58" s="6" t="s">
        <v>861</v>
      </c>
      <c r="P58" s="178">
        <v>10</v>
      </c>
      <c r="Q58" s="179">
        <v>2.65</v>
      </c>
      <c r="R58" s="180">
        <f t="shared" si="8"/>
        <v>26.5</v>
      </c>
      <c r="S58" s="4336"/>
    </row>
    <row r="59" spans="1:19" ht="15.75">
      <c r="A59" s="4336"/>
      <c r="B59" s="139">
        <v>46</v>
      </c>
      <c r="C59" s="6" t="s">
        <v>906</v>
      </c>
      <c r="D59" s="178">
        <v>10</v>
      </c>
      <c r="E59" s="179">
        <v>2.5000000000000001E-2</v>
      </c>
      <c r="F59" s="180">
        <f>E59*D59</f>
        <v>0.25</v>
      </c>
      <c r="G59" s="4336"/>
      <c r="H59" s="138">
        <v>100</v>
      </c>
      <c r="I59" s="6" t="s">
        <v>832</v>
      </c>
      <c r="J59" s="178">
        <v>10</v>
      </c>
      <c r="K59" s="179">
        <v>0.2</v>
      </c>
      <c r="L59" s="180">
        <f t="shared" si="7"/>
        <v>2</v>
      </c>
      <c r="M59" s="4336"/>
      <c r="N59" s="138">
        <v>159</v>
      </c>
      <c r="O59" s="6" t="s">
        <v>898</v>
      </c>
      <c r="P59" s="178">
        <v>10</v>
      </c>
      <c r="Q59" s="179">
        <v>0.75</v>
      </c>
      <c r="R59" s="180">
        <f t="shared" si="8"/>
        <v>7.5</v>
      </c>
      <c r="S59" s="4336"/>
    </row>
    <row r="60" spans="1:19" ht="15.75">
      <c r="A60" s="4336"/>
      <c r="B60" s="139">
        <v>47</v>
      </c>
      <c r="C60" s="6" t="s">
        <v>771</v>
      </c>
      <c r="D60" s="178">
        <v>10</v>
      </c>
      <c r="E60" s="179">
        <v>1.7999999999999999E-2</v>
      </c>
      <c r="F60" s="180">
        <f>E60*D60</f>
        <v>0.18</v>
      </c>
      <c r="G60" s="4336"/>
      <c r="H60" s="138">
        <v>101</v>
      </c>
      <c r="I60" s="6" t="s">
        <v>833</v>
      </c>
      <c r="J60" s="178">
        <v>10</v>
      </c>
      <c r="K60" s="179">
        <v>0.12</v>
      </c>
      <c r="L60" s="180">
        <f t="shared" si="7"/>
        <v>1.2</v>
      </c>
      <c r="M60" s="4336"/>
      <c r="N60" s="138">
        <v>160</v>
      </c>
      <c r="O60" s="6" t="s">
        <v>900</v>
      </c>
      <c r="P60" s="178">
        <v>10</v>
      </c>
      <c r="Q60" s="179">
        <v>0.35</v>
      </c>
      <c r="R60" s="180">
        <f t="shared" si="8"/>
        <v>3.5</v>
      </c>
      <c r="S60" s="4336"/>
    </row>
    <row r="61" spans="1:19" ht="15.75">
      <c r="A61" s="4336"/>
      <c r="B61" s="139">
        <v>48</v>
      </c>
      <c r="C61" s="6" t="s">
        <v>905</v>
      </c>
      <c r="D61" s="178">
        <v>10</v>
      </c>
      <c r="E61" s="179">
        <v>0.01</v>
      </c>
      <c r="F61" s="180">
        <f>E61*D61</f>
        <v>0.1</v>
      </c>
      <c r="G61" s="4336"/>
      <c r="H61" s="138">
        <v>102</v>
      </c>
      <c r="I61" s="6" t="s">
        <v>834</v>
      </c>
      <c r="J61" s="178">
        <v>10</v>
      </c>
      <c r="K61" s="179">
        <v>0.08</v>
      </c>
      <c r="L61" s="180">
        <f t="shared" si="7"/>
        <v>0.8</v>
      </c>
      <c r="M61" s="4336"/>
      <c r="N61" s="138">
        <v>161</v>
      </c>
      <c r="O61" s="6" t="s">
        <v>860</v>
      </c>
      <c r="P61" s="178">
        <v>10</v>
      </c>
      <c r="Q61" s="179">
        <v>6.2</v>
      </c>
      <c r="R61" s="180">
        <f t="shared" si="8"/>
        <v>62</v>
      </c>
      <c r="S61" s="4336"/>
    </row>
    <row r="62" spans="1:19" ht="15.75">
      <c r="A62" s="4336"/>
      <c r="B62" s="139">
        <v>49</v>
      </c>
      <c r="C62" s="6" t="s">
        <v>864</v>
      </c>
      <c r="D62" s="178">
        <v>10</v>
      </c>
      <c r="E62" s="179">
        <v>3.5000000000000003E-2</v>
      </c>
      <c r="F62" s="180">
        <f>E62*D62</f>
        <v>0.35000000000000003</v>
      </c>
      <c r="G62" s="4336"/>
      <c r="H62" s="138">
        <v>103</v>
      </c>
      <c r="I62" s="6" t="s">
        <v>888</v>
      </c>
      <c r="J62" s="178">
        <v>10</v>
      </c>
      <c r="K62" s="179">
        <v>0.22500000000000001</v>
      </c>
      <c r="L62" s="180">
        <f t="shared" si="7"/>
        <v>2.25</v>
      </c>
      <c r="M62" s="4336"/>
      <c r="P62" s="142"/>
      <c r="Q62" s="142"/>
      <c r="R62" s="142"/>
      <c r="S62" s="4336"/>
    </row>
    <row r="63" spans="1:19" ht="20.25">
      <c r="A63" s="4336"/>
      <c r="B63" s="143"/>
      <c r="C63" s="141" t="s">
        <v>5</v>
      </c>
      <c r="D63" s="178"/>
      <c r="E63" s="179"/>
      <c r="F63" s="180"/>
      <c r="G63" s="4336"/>
      <c r="H63" s="138">
        <v>104</v>
      </c>
      <c r="I63" s="6" t="s">
        <v>892</v>
      </c>
      <c r="J63" s="178">
        <v>10</v>
      </c>
      <c r="K63" s="179">
        <v>0.22500000000000001</v>
      </c>
      <c r="L63" s="180">
        <f t="shared" si="7"/>
        <v>2.25</v>
      </c>
      <c r="M63" s="4336"/>
      <c r="P63" s="142"/>
      <c r="Q63" s="142"/>
      <c r="R63" s="142"/>
      <c r="S63" s="4336"/>
    </row>
    <row r="64" spans="1:19" ht="15.75">
      <c r="A64" s="4336"/>
      <c r="B64" s="138">
        <v>50</v>
      </c>
      <c r="C64" s="6" t="s">
        <v>786</v>
      </c>
      <c r="D64" s="178">
        <v>10</v>
      </c>
      <c r="E64" s="179">
        <v>3.0000000000000001E-3</v>
      </c>
      <c r="F64" s="180">
        <f t="shared" ref="F64:F69" si="9">E64*D64</f>
        <v>0.03</v>
      </c>
      <c r="G64" s="4336"/>
      <c r="H64" s="138">
        <v>105</v>
      </c>
      <c r="I64" s="6" t="s">
        <v>895</v>
      </c>
      <c r="J64" s="178">
        <v>10</v>
      </c>
      <c r="K64" s="179">
        <v>0.75</v>
      </c>
      <c r="L64" s="180">
        <f t="shared" si="7"/>
        <v>7.5</v>
      </c>
      <c r="M64" s="4336"/>
      <c r="P64" s="142"/>
      <c r="Q64" s="142"/>
      <c r="R64" s="142"/>
      <c r="S64" s="4336"/>
    </row>
    <row r="65" spans="1:19" ht="15.75">
      <c r="A65" s="4336"/>
      <c r="B65" s="138">
        <v>51</v>
      </c>
      <c r="C65" s="6" t="s">
        <v>787</v>
      </c>
      <c r="D65" s="178">
        <v>10</v>
      </c>
      <c r="E65" s="179">
        <v>8.0000000000000002E-3</v>
      </c>
      <c r="F65" s="180">
        <f t="shared" si="9"/>
        <v>0.08</v>
      </c>
      <c r="G65" s="4336"/>
      <c r="H65" s="138">
        <v>106</v>
      </c>
      <c r="I65" s="6" t="s">
        <v>846</v>
      </c>
      <c r="J65" s="178">
        <v>10</v>
      </c>
      <c r="K65" s="179">
        <v>8.6</v>
      </c>
      <c r="L65" s="180">
        <f t="shared" si="7"/>
        <v>86</v>
      </c>
      <c r="M65" s="4336"/>
      <c r="P65" s="142"/>
      <c r="Q65" s="142"/>
      <c r="R65" s="142"/>
      <c r="S65" s="4336"/>
    </row>
    <row r="66" spans="1:19" ht="15.75">
      <c r="A66" s="4336"/>
      <c r="B66" s="138">
        <v>52</v>
      </c>
      <c r="C66" s="6" t="s">
        <v>785</v>
      </c>
      <c r="D66" s="178">
        <v>10</v>
      </c>
      <c r="E66" s="179">
        <v>0.1</v>
      </c>
      <c r="F66" s="180">
        <f t="shared" si="9"/>
        <v>1</v>
      </c>
      <c r="G66" s="4336"/>
      <c r="H66" s="138">
        <v>107</v>
      </c>
      <c r="I66" s="6" t="s">
        <v>847</v>
      </c>
      <c r="J66" s="178">
        <v>10</v>
      </c>
      <c r="K66" s="179">
        <v>11.5</v>
      </c>
      <c r="L66" s="180">
        <f t="shared" si="7"/>
        <v>115</v>
      </c>
      <c r="M66" s="4336"/>
      <c r="P66" s="142"/>
      <c r="Q66" s="142"/>
      <c r="R66" s="142"/>
      <c r="S66" s="4336"/>
    </row>
    <row r="67" spans="1:19" ht="15.75">
      <c r="A67" s="4336"/>
      <c r="B67" s="138">
        <v>53</v>
      </c>
      <c r="C67" s="6" t="s">
        <v>816</v>
      </c>
      <c r="D67" s="178">
        <v>10</v>
      </c>
      <c r="E67" s="179">
        <v>0.1</v>
      </c>
      <c r="F67" s="180">
        <f t="shared" si="9"/>
        <v>1</v>
      </c>
      <c r="G67" s="4336"/>
      <c r="H67" s="138">
        <v>108</v>
      </c>
      <c r="I67" s="6" t="s">
        <v>848</v>
      </c>
      <c r="J67" s="178">
        <v>10</v>
      </c>
      <c r="K67" s="179">
        <v>3.7</v>
      </c>
      <c r="L67" s="180">
        <f t="shared" si="7"/>
        <v>37</v>
      </c>
      <c r="M67" s="4336"/>
      <c r="P67" s="142"/>
      <c r="Q67" s="142"/>
      <c r="R67" s="142"/>
      <c r="S67" s="4336"/>
    </row>
    <row r="68" spans="1:19" ht="15.75">
      <c r="A68" s="4336"/>
      <c r="B68" s="138">
        <v>54</v>
      </c>
      <c r="C68" s="6" t="s">
        <v>907</v>
      </c>
      <c r="D68" s="178">
        <v>10</v>
      </c>
      <c r="E68" s="179">
        <v>0.13500000000000001</v>
      </c>
      <c r="F68" s="180">
        <f t="shared" si="9"/>
        <v>1.35</v>
      </c>
      <c r="G68" s="4336"/>
      <c r="H68" s="138">
        <v>109</v>
      </c>
      <c r="I68" s="6" t="s">
        <v>901</v>
      </c>
      <c r="J68" s="178">
        <v>10</v>
      </c>
      <c r="K68" s="179">
        <v>0.17</v>
      </c>
      <c r="L68" s="180">
        <f t="shared" si="7"/>
        <v>1.7000000000000002</v>
      </c>
      <c r="M68" s="4336"/>
      <c r="S68" s="4336"/>
    </row>
    <row r="69" spans="1:19" ht="15.75">
      <c r="A69" s="4336"/>
      <c r="B69" s="138">
        <v>55</v>
      </c>
      <c r="C69" s="6" t="s">
        <v>908</v>
      </c>
      <c r="D69" s="178">
        <v>10</v>
      </c>
      <c r="E69" s="179">
        <v>1.2E-2</v>
      </c>
      <c r="F69" s="180">
        <f t="shared" si="9"/>
        <v>0.12</v>
      </c>
      <c r="G69" s="4336"/>
      <c r="H69" s="138">
        <v>110</v>
      </c>
      <c r="I69" s="6" t="s">
        <v>843</v>
      </c>
      <c r="J69" s="178">
        <v>10</v>
      </c>
      <c r="K69" s="179">
        <v>1</v>
      </c>
      <c r="L69" s="180">
        <f t="shared" si="7"/>
        <v>10</v>
      </c>
      <c r="M69" s="4336"/>
      <c r="S69" s="4336"/>
    </row>
    <row r="70" spans="1:19" ht="15.75">
      <c r="A70" s="4336"/>
      <c r="D70" s="142"/>
      <c r="E70" s="142"/>
      <c r="F70" s="142"/>
      <c r="G70" s="4336"/>
      <c r="H70" s="138">
        <v>111</v>
      </c>
      <c r="I70" s="6" t="s">
        <v>844</v>
      </c>
      <c r="J70" s="178">
        <v>10</v>
      </c>
      <c r="K70" s="179">
        <v>1.5</v>
      </c>
      <c r="L70" s="180">
        <f t="shared" si="7"/>
        <v>15</v>
      </c>
      <c r="M70" s="4336"/>
      <c r="S70" s="4336"/>
    </row>
    <row r="71" spans="1:19" ht="15.75">
      <c r="A71" s="4336"/>
      <c r="D71" s="142"/>
      <c r="E71" s="142"/>
      <c r="F71" s="142"/>
      <c r="G71" s="4336"/>
      <c r="H71" s="138">
        <v>112</v>
      </c>
      <c r="I71" s="6" t="s">
        <v>762</v>
      </c>
      <c r="J71" s="178">
        <v>10</v>
      </c>
      <c r="K71" s="179">
        <v>1.4999999999999999E-2</v>
      </c>
      <c r="L71" s="180">
        <f t="shared" si="7"/>
        <v>0.15</v>
      </c>
      <c r="M71" s="4336"/>
      <c r="S71" s="4336"/>
    </row>
  </sheetData>
  <mergeCells count="8">
    <mergeCell ref="M8:M71"/>
    <mergeCell ref="G8:G71"/>
    <mergeCell ref="S8:S71"/>
    <mergeCell ref="A8:A71"/>
    <mergeCell ref="B2:S2"/>
    <mergeCell ref="B5:F6"/>
    <mergeCell ref="H5:L6"/>
    <mergeCell ref="N5:R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5792-AFA8-4EC1-8DFF-F263960EB70B}">
  <sheetPr codeName="Feuil4"/>
  <dimension ref="A1:P285"/>
  <sheetViews>
    <sheetView workbookViewId="0">
      <selection activeCell="V22" sqref="V22"/>
    </sheetView>
  </sheetViews>
  <sheetFormatPr baseColWidth="10" defaultRowHeight="15.75"/>
  <cols>
    <col min="1" max="1" width="3.28515625" style="2955" customWidth="1"/>
    <col min="2" max="2" width="11.42578125" style="2955"/>
    <col min="3" max="3" width="11.7109375" style="2955" customWidth="1"/>
    <col min="4" max="13" width="11.42578125" style="2955"/>
    <col min="14" max="14" width="15" style="2955" customWidth="1"/>
    <col min="15" max="16384" width="11.42578125" style="2955"/>
  </cols>
  <sheetData>
    <row r="1" spans="1:16" ht="16.5" thickBot="1"/>
    <row r="2" spans="1:16" ht="15.75" customHeight="1">
      <c r="B2" s="4345" t="s">
        <v>2255</v>
      </c>
      <c r="C2" s="4346"/>
      <c r="D2" s="4346"/>
      <c r="E2" s="4346"/>
      <c r="F2" s="4346"/>
      <c r="G2" s="4346"/>
      <c r="H2" s="4346"/>
      <c r="I2" s="4346"/>
      <c r="J2" s="4346"/>
      <c r="K2" s="4346"/>
      <c r="L2" s="4346"/>
      <c r="M2" s="4346"/>
      <c r="N2" s="4346"/>
      <c r="O2" s="4346"/>
      <c r="P2" s="4347"/>
    </row>
    <row r="3" spans="1:16" ht="15.75" customHeight="1">
      <c r="B3" s="4348"/>
      <c r="C3" s="4349"/>
      <c r="D3" s="4349"/>
      <c r="E3" s="4349"/>
      <c r="F3" s="4349"/>
      <c r="G3" s="4349"/>
      <c r="H3" s="4349"/>
      <c r="I3" s="4349"/>
      <c r="J3" s="4349"/>
      <c r="K3" s="4349"/>
      <c r="L3" s="4349"/>
      <c r="M3" s="4349"/>
      <c r="N3" s="4349"/>
      <c r="O3" s="4349"/>
      <c r="P3" s="4350"/>
    </row>
    <row r="4" spans="1:16" ht="15.75" customHeight="1">
      <c r="B4" s="4348"/>
      <c r="C4" s="4349"/>
      <c r="D4" s="4349"/>
      <c r="E4" s="4349"/>
      <c r="F4" s="4349"/>
      <c r="G4" s="4349"/>
      <c r="H4" s="4349"/>
      <c r="I4" s="4349"/>
      <c r="J4" s="4349"/>
      <c r="K4" s="4349"/>
      <c r="L4" s="4349"/>
      <c r="M4" s="4349"/>
      <c r="N4" s="4349"/>
      <c r="O4" s="4349"/>
      <c r="P4" s="4350"/>
    </row>
    <row r="5" spans="1:16" ht="15.75" customHeight="1">
      <c r="B5" s="4351" t="s">
        <v>2256</v>
      </c>
      <c r="C5" s="4352"/>
      <c r="D5" s="4352"/>
      <c r="E5" s="4352"/>
      <c r="F5" s="4352"/>
      <c r="G5" s="4352"/>
      <c r="H5" s="4352"/>
      <c r="I5" s="4352"/>
      <c r="J5" s="4352"/>
      <c r="K5" s="4352"/>
      <c r="L5" s="4352"/>
      <c r="M5" s="4352"/>
      <c r="N5" s="4352"/>
      <c r="O5" s="4352"/>
      <c r="P5" s="4353"/>
    </row>
    <row r="6" spans="1:16" ht="15.75" customHeight="1">
      <c r="B6" s="4351"/>
      <c r="C6" s="4352"/>
      <c r="D6" s="4352"/>
      <c r="E6" s="4352"/>
      <c r="F6" s="4352"/>
      <c r="G6" s="4352"/>
      <c r="H6" s="4352"/>
      <c r="I6" s="4352"/>
      <c r="J6" s="4352"/>
      <c r="K6" s="4352"/>
      <c r="L6" s="4352"/>
      <c r="M6" s="4352"/>
      <c r="N6" s="4352"/>
      <c r="O6" s="4352"/>
      <c r="P6" s="4353"/>
    </row>
    <row r="7" spans="1:16" ht="15.75" customHeight="1" thickBot="1">
      <c r="B7" s="4354"/>
      <c r="C7" s="4355"/>
      <c r="D7" s="4355"/>
      <c r="E7" s="4355"/>
      <c r="F7" s="4355"/>
      <c r="G7" s="4355"/>
      <c r="H7" s="4355"/>
      <c r="I7" s="4355"/>
      <c r="J7" s="4355"/>
      <c r="K7" s="4355"/>
      <c r="L7" s="4355"/>
      <c r="M7" s="4355"/>
      <c r="N7" s="4355"/>
      <c r="O7" s="4355"/>
      <c r="P7" s="4356"/>
    </row>
    <row r="8" spans="1:16">
      <c r="B8" s="2956"/>
      <c r="C8" s="2956"/>
      <c r="D8" s="2956"/>
      <c r="E8" s="2956"/>
      <c r="F8" s="2956"/>
      <c r="G8" s="2956"/>
      <c r="H8" s="2956"/>
      <c r="I8" s="2956"/>
      <c r="J8" s="2956"/>
      <c r="K8" s="2956"/>
      <c r="L8" s="2956"/>
      <c r="M8" s="2956"/>
      <c r="N8" s="2956"/>
      <c r="O8" s="2957" t="str">
        <f ca="1">"Page "&amp;_xlfn.SHEET()&amp;" sur "&amp;_xlfn.SHEETS()</f>
        <v>Page 11 sur 16</v>
      </c>
    </row>
    <row r="9" spans="1:16" s="1914" customFormat="1" ht="21.75" customHeight="1">
      <c r="A9" s="2955"/>
      <c r="B9" s="2956"/>
      <c r="C9" s="2958" t="s">
        <v>2223</v>
      </c>
      <c r="D9" s="2779"/>
      <c r="E9" s="1913"/>
      <c r="F9" s="1913"/>
      <c r="G9" s="1913"/>
      <c r="H9" s="1913"/>
      <c r="I9" s="1913"/>
      <c r="J9" s="1913"/>
      <c r="K9" s="1913"/>
      <c r="L9" s="1913"/>
      <c r="M9" s="1913"/>
      <c r="N9" s="1913"/>
      <c r="O9" s="1913"/>
      <c r="P9" s="1913"/>
    </row>
    <row r="10" spans="1:16" ht="28.5">
      <c r="B10" s="2956"/>
      <c r="C10" s="2959" t="s">
        <v>2257</v>
      </c>
      <c r="D10" s="2956"/>
      <c r="E10" s="2956"/>
      <c r="F10" s="2956"/>
      <c r="G10" s="2956"/>
      <c r="H10" s="2956"/>
      <c r="I10" s="2956"/>
      <c r="J10" s="2956"/>
      <c r="K10" s="2956"/>
      <c r="L10" s="2956"/>
      <c r="M10" s="2956"/>
      <c r="N10" s="2956"/>
      <c r="O10" s="2956"/>
      <c r="P10" s="2956"/>
    </row>
    <row r="11" spans="1:16" ht="23.25">
      <c r="B11" s="2956"/>
      <c r="C11" s="2960" t="s">
        <v>2258</v>
      </c>
      <c r="D11" s="2956"/>
      <c r="E11" s="2956"/>
      <c r="F11" s="2956"/>
      <c r="G11" s="2956"/>
      <c r="H11" s="2956"/>
      <c r="I11" s="2956"/>
      <c r="J11" s="2956"/>
      <c r="K11" s="2956"/>
      <c r="L11" s="2956"/>
      <c r="M11" s="2956"/>
      <c r="N11" s="2956"/>
      <c r="O11" s="2956"/>
      <c r="P11" s="2956"/>
    </row>
    <row r="12" spans="1:16" ht="18.75">
      <c r="B12" s="2961" t="s">
        <v>2259</v>
      </c>
      <c r="C12" s="2956"/>
      <c r="D12" s="2956"/>
      <c r="E12" s="2956"/>
      <c r="F12" s="2956"/>
      <c r="G12" s="2956"/>
      <c r="H12" s="2956"/>
      <c r="I12" s="2956"/>
      <c r="J12" s="2956"/>
      <c r="K12" s="2956"/>
      <c r="L12" s="2956"/>
      <c r="M12" s="2956"/>
      <c r="N12" s="2956"/>
      <c r="O12" s="2956"/>
      <c r="P12" s="2956"/>
    </row>
    <row r="13" spans="1:16">
      <c r="B13" s="2962" t="s">
        <v>2167</v>
      </c>
      <c r="C13" s="2963" t="s">
        <v>2260</v>
      </c>
      <c r="D13" s="2956"/>
      <c r="E13" s="2956"/>
      <c r="F13" s="2956"/>
      <c r="G13" s="2956"/>
      <c r="H13" s="2956"/>
      <c r="I13" s="2956"/>
      <c r="J13" s="2956"/>
      <c r="K13" s="2956"/>
      <c r="L13" s="2956"/>
      <c r="M13" s="2956"/>
      <c r="N13" s="2956"/>
      <c r="O13" s="2956"/>
      <c r="P13" s="2956"/>
    </row>
    <row r="14" spans="1:16">
      <c r="B14" s="2956"/>
      <c r="C14" s="2956"/>
      <c r="D14" s="2956"/>
      <c r="E14" s="2956"/>
      <c r="F14" s="2956"/>
      <c r="G14" s="2956"/>
      <c r="H14" s="2956"/>
      <c r="I14" s="2956"/>
      <c r="J14" s="2956"/>
      <c r="K14" s="2956"/>
      <c r="L14" s="2956"/>
      <c r="M14" s="2956"/>
      <c r="N14" s="2956"/>
      <c r="O14" s="2956"/>
      <c r="P14" s="2956"/>
    </row>
    <row r="15" spans="1:16" ht="18.75">
      <c r="B15" s="2961" t="s">
        <v>2261</v>
      </c>
      <c r="C15" s="2956"/>
      <c r="D15" s="2956"/>
      <c r="E15" s="2956"/>
      <c r="F15" s="2956"/>
      <c r="G15" s="2956"/>
      <c r="H15" s="2956"/>
      <c r="I15" s="2956"/>
      <c r="J15" s="2956"/>
      <c r="K15" s="2956"/>
      <c r="L15" s="2956"/>
      <c r="M15" s="2956"/>
      <c r="N15" s="2956"/>
      <c r="O15" s="2956"/>
      <c r="P15" s="2956"/>
    </row>
    <row r="16" spans="1:16">
      <c r="B16" s="2962" t="s">
        <v>2167</v>
      </c>
      <c r="C16" s="2964" t="s">
        <v>2262</v>
      </c>
      <c r="D16" s="2956"/>
      <c r="E16" s="2956"/>
      <c r="F16" s="2956"/>
      <c r="G16" s="2956"/>
      <c r="H16" s="2956"/>
      <c r="I16" s="2956"/>
      <c r="J16" s="2956"/>
      <c r="K16" s="2956"/>
      <c r="L16" s="2956"/>
      <c r="M16" s="2956"/>
      <c r="N16" s="2956"/>
      <c r="O16" s="2956"/>
      <c r="P16" s="2956"/>
    </row>
    <row r="17" spans="2:16">
      <c r="B17" s="2956"/>
      <c r="C17" s="2956"/>
      <c r="D17" s="2956"/>
      <c r="E17" s="2956"/>
      <c r="F17" s="2956"/>
      <c r="G17" s="2956"/>
      <c r="H17" s="2956"/>
      <c r="I17" s="2956"/>
      <c r="J17" s="2956"/>
      <c r="K17" s="2956"/>
      <c r="L17" s="2956"/>
      <c r="M17" s="2956"/>
      <c r="N17" s="2956"/>
      <c r="O17" s="2956"/>
      <c r="P17" s="2956"/>
    </row>
    <row r="18" spans="2:16">
      <c r="B18" s="2962" t="s">
        <v>2167</v>
      </c>
      <c r="C18" s="2964" t="s">
        <v>2263</v>
      </c>
      <c r="D18" s="2956"/>
      <c r="E18" s="2956"/>
      <c r="F18" s="2956"/>
      <c r="G18" s="2956"/>
      <c r="H18" s="2956"/>
      <c r="I18" s="2956"/>
      <c r="J18" s="2956"/>
      <c r="K18" s="2956"/>
      <c r="L18" s="2956"/>
      <c r="M18" s="2956"/>
      <c r="N18" s="2956"/>
      <c r="O18" s="2956"/>
      <c r="P18" s="2956"/>
    </row>
    <row r="19" spans="2:16">
      <c r="B19" s="2956"/>
      <c r="C19" s="2956"/>
      <c r="D19" s="2956"/>
      <c r="E19" s="2956"/>
      <c r="F19" s="2956"/>
      <c r="G19" s="2956"/>
      <c r="H19" s="2956"/>
      <c r="I19" s="2956"/>
      <c r="J19" s="2956"/>
      <c r="K19" s="2956"/>
      <c r="L19" s="2956"/>
      <c r="M19" s="2956"/>
      <c r="N19" s="2956"/>
      <c r="O19" s="2956"/>
      <c r="P19" s="2956"/>
    </row>
    <row r="20" spans="2:16">
      <c r="B20" s="2956"/>
      <c r="C20" s="2965" t="s">
        <v>2264</v>
      </c>
      <c r="D20" s="2956"/>
      <c r="E20" s="2956"/>
      <c r="F20" s="2956"/>
      <c r="G20" s="2956"/>
      <c r="H20" s="2956"/>
      <c r="I20" s="2956"/>
      <c r="J20" s="2956"/>
      <c r="K20" s="2956"/>
      <c r="L20" s="2956"/>
      <c r="M20" s="2956"/>
      <c r="N20" s="2956"/>
      <c r="O20" s="2956"/>
      <c r="P20" s="2956"/>
    </row>
    <row r="21" spans="2:16">
      <c r="B21" s="2956"/>
      <c r="C21" s="2965" t="s">
        <v>2265</v>
      </c>
      <c r="D21" s="2956"/>
      <c r="E21" s="2956"/>
      <c r="F21" s="2956"/>
      <c r="G21" s="2956"/>
      <c r="H21" s="2956"/>
      <c r="I21" s="2956"/>
      <c r="J21" s="2956"/>
      <c r="K21" s="2956"/>
      <c r="L21" s="2956"/>
      <c r="M21" s="2956"/>
      <c r="N21" s="2956"/>
      <c r="O21" s="2956"/>
      <c r="P21" s="2956"/>
    </row>
    <row r="22" spans="2:16">
      <c r="B22" s="2956"/>
      <c r="C22" s="2965" t="s">
        <v>2266</v>
      </c>
      <c r="D22" s="2956"/>
      <c r="E22" s="2956"/>
      <c r="F22" s="2956"/>
      <c r="G22" s="2956"/>
      <c r="H22" s="2956"/>
      <c r="I22" s="2956"/>
      <c r="J22" s="2956"/>
      <c r="K22" s="2956"/>
      <c r="L22" s="2956"/>
      <c r="M22" s="2956"/>
      <c r="N22" s="2956"/>
      <c r="O22" s="2956"/>
      <c r="P22" s="2956"/>
    </row>
    <row r="23" spans="2:16">
      <c r="B23" s="2956"/>
      <c r="C23" s="2956"/>
      <c r="D23" s="2956"/>
      <c r="E23" s="2956"/>
      <c r="F23" s="2956"/>
      <c r="G23" s="2956"/>
      <c r="H23" s="2956"/>
      <c r="I23" s="2956"/>
      <c r="J23" s="2956"/>
      <c r="K23" s="2956"/>
      <c r="L23" s="2956"/>
      <c r="M23" s="2956"/>
      <c r="N23" s="2956"/>
      <c r="O23" s="2956"/>
      <c r="P23" s="2956"/>
    </row>
    <row r="24" spans="2:16">
      <c r="B24" s="2956"/>
      <c r="C24" s="2965" t="s">
        <v>2267</v>
      </c>
      <c r="D24" s="2956"/>
      <c r="E24" s="2956"/>
      <c r="F24" s="2956"/>
      <c r="G24" s="2956"/>
      <c r="H24" s="2956"/>
      <c r="I24" s="2956"/>
      <c r="J24" s="2956"/>
      <c r="K24" s="2956"/>
      <c r="L24" s="2956"/>
      <c r="M24" s="2956"/>
      <c r="N24" s="2956"/>
      <c r="O24" s="2956"/>
      <c r="P24" s="2956"/>
    </row>
    <row r="25" spans="2:16">
      <c r="B25" s="2956"/>
      <c r="C25" s="2965" t="s">
        <v>2268</v>
      </c>
      <c r="D25" s="2956"/>
      <c r="E25" s="2956"/>
      <c r="F25" s="2956"/>
      <c r="G25" s="2956"/>
      <c r="H25" s="2956"/>
      <c r="I25" s="2956"/>
      <c r="J25" s="2956"/>
      <c r="K25" s="2956"/>
      <c r="L25" s="2956"/>
      <c r="M25" s="2956"/>
      <c r="N25" s="2956"/>
      <c r="O25" s="2956"/>
      <c r="P25" s="2956"/>
    </row>
    <row r="26" spans="2:16">
      <c r="B26" s="2956"/>
      <c r="C26" s="2965" t="s">
        <v>2269</v>
      </c>
      <c r="D26" s="2956"/>
      <c r="E26" s="2956"/>
      <c r="F26" s="2956"/>
      <c r="G26" s="2956"/>
      <c r="H26" s="2956"/>
      <c r="I26" s="2956"/>
      <c r="J26" s="2956"/>
      <c r="K26" s="2956"/>
      <c r="L26" s="2956"/>
      <c r="M26" s="2956"/>
      <c r="N26" s="2956"/>
      <c r="O26" s="2956"/>
      <c r="P26" s="2956"/>
    </row>
    <row r="27" spans="2:16">
      <c r="B27" s="2956"/>
      <c r="C27" s="2965" t="s">
        <v>2270</v>
      </c>
      <c r="D27" s="2956"/>
      <c r="E27" s="2956"/>
      <c r="F27" s="2956"/>
      <c r="G27" s="2956"/>
      <c r="H27" s="2956"/>
      <c r="I27" s="2956"/>
      <c r="J27" s="2956"/>
      <c r="K27" s="2956"/>
      <c r="L27" s="2956"/>
      <c r="M27" s="2956"/>
      <c r="N27" s="2956"/>
      <c r="O27" s="2956"/>
      <c r="P27" s="2956"/>
    </row>
    <row r="28" spans="2:16">
      <c r="B28" s="2956"/>
      <c r="C28" s="2965" t="s">
        <v>2271</v>
      </c>
      <c r="D28" s="2956"/>
      <c r="E28" s="2956"/>
      <c r="F28" s="2956"/>
      <c r="G28" s="2956"/>
      <c r="H28" s="2956"/>
      <c r="I28" s="2956"/>
      <c r="J28" s="2956"/>
      <c r="K28" s="2956"/>
      <c r="L28" s="2956"/>
      <c r="M28" s="2956"/>
      <c r="N28" s="2956"/>
      <c r="O28" s="2956"/>
      <c r="P28" s="2956"/>
    </row>
    <row r="29" spans="2:16">
      <c r="B29" s="2956"/>
      <c r="C29" s="2965" t="s">
        <v>2272</v>
      </c>
      <c r="D29" s="2956"/>
      <c r="E29" s="2956"/>
      <c r="F29" s="2956"/>
      <c r="G29" s="2956"/>
      <c r="H29" s="2956"/>
      <c r="I29" s="2956"/>
      <c r="J29" s="2956"/>
      <c r="K29" s="2956"/>
      <c r="L29" s="2956"/>
      <c r="M29" s="2956"/>
      <c r="N29" s="2956"/>
      <c r="O29" s="2956"/>
      <c r="P29" s="2956"/>
    </row>
    <row r="30" spans="2:16">
      <c r="B30" s="2956"/>
      <c r="C30" s="2956"/>
      <c r="D30" s="2956"/>
      <c r="E30" s="2956"/>
      <c r="F30" s="2956"/>
      <c r="G30" s="2956"/>
      <c r="H30" s="2956"/>
      <c r="I30" s="2956"/>
      <c r="J30" s="2956"/>
      <c r="K30" s="2956"/>
      <c r="L30" s="2956"/>
      <c r="M30" s="2956"/>
      <c r="N30" s="2956"/>
      <c r="O30" s="2956"/>
      <c r="P30" s="2956"/>
    </row>
    <row r="31" spans="2:16">
      <c r="B31" s="2956"/>
      <c r="C31" s="2965" t="s">
        <v>2273</v>
      </c>
      <c r="D31" s="2956"/>
      <c r="E31" s="2956"/>
      <c r="F31" s="2956"/>
      <c r="G31" s="2956"/>
      <c r="H31" s="2956"/>
      <c r="I31" s="2956"/>
      <c r="J31" s="2956"/>
      <c r="K31" s="2956"/>
      <c r="L31" s="2956"/>
      <c r="M31" s="2956"/>
      <c r="N31" s="2956"/>
      <c r="O31" s="2956"/>
      <c r="P31" s="2956"/>
    </row>
    <row r="32" spans="2:16">
      <c r="B32" s="2956"/>
      <c r="C32" s="2965" t="s">
        <v>2274</v>
      </c>
      <c r="D32" s="2956"/>
      <c r="E32" s="2956"/>
      <c r="F32" s="2956"/>
      <c r="G32" s="2956"/>
      <c r="H32" s="2956"/>
      <c r="I32" s="2956"/>
      <c r="J32" s="2956"/>
      <c r="K32" s="2956"/>
      <c r="L32" s="2956"/>
      <c r="M32" s="2956"/>
      <c r="N32" s="2956"/>
      <c r="O32" s="2956"/>
      <c r="P32" s="2956"/>
    </row>
    <row r="33" spans="2:16">
      <c r="B33" s="2956"/>
      <c r="C33" s="2965" t="s">
        <v>2275</v>
      </c>
      <c r="D33" s="2956"/>
      <c r="E33" s="2956"/>
      <c r="F33" s="2956"/>
      <c r="G33" s="2956"/>
      <c r="H33" s="2956"/>
      <c r="I33" s="2956"/>
      <c r="J33" s="2956"/>
      <c r="K33" s="2956"/>
      <c r="L33" s="2956"/>
      <c r="M33" s="2956"/>
      <c r="N33" s="2956"/>
      <c r="O33" s="2956"/>
      <c r="P33" s="2956"/>
    </row>
    <row r="34" spans="2:16">
      <c r="B34" s="2956"/>
      <c r="C34" s="2956"/>
      <c r="D34" s="2956"/>
      <c r="E34" s="2956"/>
      <c r="F34" s="2956"/>
      <c r="G34" s="2956"/>
      <c r="H34" s="2956"/>
      <c r="I34" s="2956"/>
      <c r="J34" s="2956"/>
      <c r="K34" s="2956"/>
      <c r="L34" s="2956"/>
      <c r="M34" s="2956"/>
      <c r="N34" s="2956"/>
      <c r="O34" s="2956"/>
      <c r="P34" s="2956"/>
    </row>
    <row r="35" spans="2:16" ht="18.75">
      <c r="B35" s="2961" t="s">
        <v>2276</v>
      </c>
      <c r="C35" s="2956"/>
      <c r="D35" s="2956"/>
      <c r="E35" s="2956"/>
      <c r="F35" s="2956"/>
      <c r="G35" s="2956"/>
      <c r="H35" s="2956"/>
      <c r="I35" s="2956"/>
      <c r="J35" s="2956"/>
      <c r="K35" s="2956"/>
      <c r="L35" s="2956"/>
      <c r="M35" s="2956"/>
      <c r="N35" s="2956"/>
      <c r="O35" s="2956"/>
      <c r="P35" s="2956"/>
    </row>
    <row r="36" spans="2:16">
      <c r="B36" s="2962" t="s">
        <v>2167</v>
      </c>
      <c r="C36" s="2964" t="s">
        <v>2277</v>
      </c>
      <c r="D36" s="2956"/>
      <c r="E36" s="2956"/>
      <c r="F36" s="2956"/>
      <c r="G36" s="2956"/>
      <c r="H36" s="2956"/>
      <c r="I36" s="2956"/>
      <c r="J36" s="2956"/>
      <c r="K36" s="2956"/>
      <c r="L36" s="2956"/>
      <c r="M36" s="2956"/>
      <c r="N36" s="2956"/>
      <c r="O36" s="2956"/>
      <c r="P36" s="2956"/>
    </row>
    <row r="37" spans="2:16">
      <c r="B37" s="2956"/>
      <c r="C37" s="2956"/>
      <c r="D37" s="2956"/>
      <c r="E37" s="2956"/>
      <c r="F37" s="2956"/>
      <c r="G37" s="2956"/>
      <c r="H37" s="2956"/>
      <c r="I37" s="2956"/>
      <c r="J37" s="2956"/>
      <c r="K37" s="2956"/>
      <c r="L37" s="2956"/>
      <c r="M37" s="2956"/>
      <c r="N37" s="2956"/>
      <c r="O37" s="2956"/>
      <c r="P37" s="2956"/>
    </row>
    <row r="38" spans="2:16" ht="18.75">
      <c r="B38" s="2961" t="s">
        <v>2278</v>
      </c>
      <c r="C38" s="2956"/>
      <c r="D38" s="2956"/>
      <c r="E38" s="2956"/>
      <c r="F38" s="2956"/>
      <c r="G38" s="2956"/>
      <c r="H38" s="2956"/>
      <c r="I38" s="2956"/>
      <c r="J38" s="2956"/>
      <c r="K38" s="2956"/>
      <c r="L38" s="2956"/>
      <c r="M38" s="2956"/>
      <c r="N38" s="2956"/>
      <c r="O38" s="2956"/>
      <c r="P38" s="2956"/>
    </row>
    <row r="39" spans="2:16">
      <c r="B39" s="2962" t="s">
        <v>2167</v>
      </c>
      <c r="C39" s="2964" t="s">
        <v>2279</v>
      </c>
      <c r="D39" s="2956"/>
      <c r="E39" s="2956"/>
      <c r="F39" s="2956"/>
      <c r="G39" s="2956"/>
      <c r="H39" s="2956"/>
      <c r="I39" s="2956"/>
      <c r="J39" s="2956"/>
      <c r="K39" s="2956"/>
      <c r="L39" s="2956"/>
      <c r="M39" s="2956"/>
      <c r="N39" s="2956"/>
      <c r="O39" s="2956"/>
      <c r="P39" s="2956"/>
    </row>
    <row r="40" spans="2:16">
      <c r="B40" s="2964"/>
      <c r="C40" s="2964"/>
      <c r="D40" s="2956"/>
      <c r="E40" s="2956"/>
      <c r="F40" s="2956"/>
      <c r="G40" s="2956"/>
      <c r="H40" s="2956"/>
      <c r="I40" s="2956"/>
      <c r="J40" s="2956"/>
      <c r="K40" s="2956"/>
      <c r="L40" s="2956"/>
      <c r="M40" s="2956"/>
      <c r="N40" s="2956"/>
      <c r="O40" s="2956"/>
      <c r="P40" s="2956"/>
    </row>
    <row r="41" spans="2:16" ht="18.75">
      <c r="B41" s="2961" t="s">
        <v>2280</v>
      </c>
      <c r="C41" s="2956"/>
      <c r="D41" s="2956"/>
      <c r="E41" s="2956"/>
      <c r="F41" s="2956"/>
      <c r="G41" s="2956"/>
      <c r="H41" s="2956"/>
      <c r="I41" s="2956"/>
      <c r="J41" s="2956"/>
      <c r="K41" s="2956"/>
      <c r="L41" s="2956"/>
      <c r="M41" s="2956"/>
      <c r="N41" s="2956"/>
      <c r="O41" s="2956"/>
      <c r="P41" s="2956"/>
    </row>
    <row r="42" spans="2:16">
      <c r="B42" s="2962" t="s">
        <v>2167</v>
      </c>
      <c r="C42" s="2963" t="s">
        <v>2281</v>
      </c>
      <c r="D42" s="2956"/>
      <c r="E42" s="2956"/>
      <c r="F42" s="2956"/>
      <c r="G42" s="2956"/>
      <c r="H42" s="2956"/>
      <c r="I42" s="2956"/>
      <c r="J42" s="2956"/>
      <c r="K42" s="2956"/>
      <c r="L42" s="2956"/>
      <c r="M42" s="2956"/>
      <c r="N42" s="2956"/>
      <c r="O42" s="2956"/>
      <c r="P42" s="2956"/>
    </row>
    <row r="43" spans="2:16">
      <c r="B43" s="2956"/>
      <c r="C43" s="2956"/>
      <c r="D43" s="2956"/>
      <c r="E43" s="2956"/>
      <c r="F43" s="2956"/>
      <c r="G43" s="2956"/>
      <c r="H43" s="2956"/>
      <c r="I43" s="2956"/>
      <c r="J43" s="2956"/>
      <c r="K43" s="2956"/>
      <c r="L43" s="2956"/>
      <c r="M43" s="2956"/>
      <c r="N43" s="2956"/>
      <c r="O43" s="2956"/>
      <c r="P43" s="2956"/>
    </row>
    <row r="44" spans="2:16" ht="18.75">
      <c r="B44" s="2961" t="s">
        <v>2282</v>
      </c>
      <c r="C44" s="2956"/>
      <c r="D44" s="2956"/>
      <c r="E44" s="2956"/>
      <c r="F44" s="2956"/>
      <c r="G44" s="2956"/>
      <c r="H44" s="2956"/>
      <c r="I44" s="2956"/>
      <c r="J44" s="2956"/>
      <c r="K44" s="2956"/>
      <c r="L44" s="2956"/>
      <c r="M44" s="2956"/>
      <c r="N44" s="2956"/>
      <c r="O44" s="2956"/>
      <c r="P44" s="2956"/>
    </row>
    <row r="45" spans="2:16">
      <c r="B45" s="2962" t="s">
        <v>2167</v>
      </c>
      <c r="C45" s="2964" t="s">
        <v>2283</v>
      </c>
      <c r="D45" s="2956"/>
      <c r="E45" s="2956"/>
      <c r="F45" s="2956"/>
      <c r="G45" s="2956"/>
      <c r="H45" s="2956"/>
      <c r="I45" s="2956"/>
      <c r="J45" s="2956"/>
      <c r="K45" s="2956"/>
      <c r="L45" s="2956"/>
      <c r="M45" s="2956"/>
      <c r="N45" s="2956"/>
      <c r="O45" s="2956"/>
      <c r="P45" s="2956"/>
    </row>
    <row r="46" spans="2:16">
      <c r="B46" s="2956"/>
      <c r="C46" s="2956"/>
      <c r="D46" s="2956"/>
      <c r="E46" s="2956"/>
      <c r="F46" s="2956"/>
      <c r="G46" s="2956"/>
      <c r="H46" s="2956"/>
      <c r="I46" s="2956"/>
      <c r="J46" s="2956"/>
      <c r="K46" s="2956"/>
      <c r="L46" s="2956"/>
      <c r="M46" s="2956"/>
      <c r="N46" s="2956"/>
      <c r="O46" s="2956"/>
      <c r="P46" s="2956"/>
    </row>
    <row r="47" spans="2:16">
      <c r="B47" s="2956"/>
      <c r="C47" s="2956" t="s">
        <v>2284</v>
      </c>
      <c r="D47" s="2956"/>
      <c r="E47" s="2956"/>
      <c r="F47" s="2956"/>
      <c r="G47" s="2956"/>
      <c r="H47" s="2956"/>
      <c r="I47" s="2956"/>
      <c r="J47" s="2956"/>
      <c r="K47" s="2956"/>
      <c r="L47" s="2956"/>
      <c r="M47" s="2956"/>
      <c r="N47" s="2956"/>
      <c r="O47" s="2956"/>
      <c r="P47" s="2956"/>
    </row>
    <row r="48" spans="2:16">
      <c r="B48" s="2956"/>
      <c r="C48" s="2956" t="s">
        <v>2285</v>
      </c>
      <c r="D48" s="2956"/>
      <c r="E48" s="2956"/>
      <c r="F48" s="2956"/>
      <c r="G48" s="2956"/>
      <c r="H48" s="2956"/>
      <c r="I48" s="2956"/>
      <c r="J48" s="2956"/>
      <c r="K48" s="2956"/>
      <c r="L48" s="2956"/>
      <c r="M48" s="2956"/>
      <c r="N48" s="2956"/>
      <c r="O48" s="2956"/>
      <c r="P48" s="2956"/>
    </row>
    <row r="49" spans="1:16">
      <c r="B49" s="2956"/>
      <c r="C49" s="2956" t="s">
        <v>2286</v>
      </c>
      <c r="D49" s="2956"/>
      <c r="E49" s="2956"/>
      <c r="F49" s="2956"/>
      <c r="G49" s="2956"/>
      <c r="H49" s="2956"/>
      <c r="I49" s="2956"/>
      <c r="J49" s="2956"/>
      <c r="K49" s="2956"/>
      <c r="L49" s="2956"/>
      <c r="M49" s="2956"/>
      <c r="N49" s="2956"/>
      <c r="O49" s="2956"/>
      <c r="P49" s="2956"/>
    </row>
    <row r="50" spans="1:16">
      <c r="B50" s="2956"/>
      <c r="C50" s="2956"/>
      <c r="D50" s="2956"/>
      <c r="E50" s="2956"/>
      <c r="F50" s="2956"/>
      <c r="G50" s="2956"/>
      <c r="H50" s="2956"/>
      <c r="I50" s="2956"/>
      <c r="J50" s="2956"/>
      <c r="K50" s="2956"/>
      <c r="L50" s="2956"/>
      <c r="M50" s="2956"/>
      <c r="N50" s="2956"/>
      <c r="O50" s="2956"/>
      <c r="P50" s="2956"/>
    </row>
    <row r="51" spans="1:16">
      <c r="B51" s="2956"/>
      <c r="C51" s="2965" t="s">
        <v>2287</v>
      </c>
      <c r="D51" s="2956"/>
      <c r="E51" s="2956"/>
      <c r="F51" s="2956"/>
      <c r="G51" s="2956"/>
      <c r="H51" s="2956"/>
      <c r="I51" s="2956"/>
      <c r="J51" s="2956"/>
      <c r="K51" s="2956"/>
      <c r="L51" s="2956"/>
      <c r="M51" s="2956"/>
      <c r="N51" s="2956"/>
      <c r="O51" s="2956"/>
      <c r="P51" s="2956"/>
    </row>
    <row r="52" spans="1:16">
      <c r="B52" s="2956"/>
      <c r="C52" s="2965" t="s">
        <v>2288</v>
      </c>
      <c r="D52" s="2956"/>
      <c r="E52" s="2956"/>
      <c r="F52" s="2956"/>
      <c r="G52" s="2956"/>
      <c r="H52" s="2956"/>
      <c r="I52" s="2956"/>
      <c r="J52" s="2956"/>
      <c r="K52" s="2956"/>
      <c r="L52" s="2956"/>
      <c r="M52" s="2956"/>
      <c r="N52" s="2956"/>
      <c r="O52" s="2956"/>
      <c r="P52" s="2956"/>
    </row>
    <row r="53" spans="1:16">
      <c r="B53" s="2956"/>
      <c r="C53" s="2965" t="s">
        <v>2289</v>
      </c>
      <c r="D53" s="2956"/>
      <c r="E53" s="2956"/>
      <c r="F53" s="2956"/>
      <c r="G53" s="2956"/>
      <c r="H53" s="2956"/>
      <c r="I53" s="2956"/>
      <c r="J53" s="2956"/>
      <c r="K53" s="2956"/>
      <c r="L53" s="2956"/>
      <c r="M53" s="2956"/>
      <c r="N53" s="2956"/>
      <c r="O53" s="2956"/>
      <c r="P53" s="2956"/>
    </row>
    <row r="54" spans="1:16">
      <c r="B54" s="2956"/>
      <c r="C54" s="2965" t="s">
        <v>2290</v>
      </c>
      <c r="D54" s="2956"/>
      <c r="E54" s="2956"/>
      <c r="F54" s="2956"/>
      <c r="G54" s="2956"/>
      <c r="H54" s="2956"/>
      <c r="I54" s="2956"/>
      <c r="J54" s="2956"/>
      <c r="K54" s="2956"/>
      <c r="L54" s="2956"/>
      <c r="M54" s="2956"/>
      <c r="N54" s="2956"/>
      <c r="O54" s="2956"/>
      <c r="P54" s="2956"/>
    </row>
    <row r="55" spans="1:16">
      <c r="B55" s="2956"/>
      <c r="C55" s="2956"/>
      <c r="D55" s="2956"/>
      <c r="E55" s="2956"/>
      <c r="F55" s="2956"/>
      <c r="G55" s="2956"/>
      <c r="H55" s="2956"/>
      <c r="I55" s="2956"/>
      <c r="J55" s="2956"/>
      <c r="K55" s="2956"/>
      <c r="L55" s="2956"/>
      <c r="M55" s="2956"/>
      <c r="N55" s="2956"/>
      <c r="O55" s="2956"/>
      <c r="P55" s="2956"/>
    </row>
    <row r="56" spans="1:16">
      <c r="B56" s="2956"/>
      <c r="C56" s="2965" t="s">
        <v>2291</v>
      </c>
      <c r="D56" s="2956"/>
      <c r="E56" s="2956"/>
      <c r="F56" s="2956"/>
      <c r="G56" s="2956"/>
      <c r="H56" s="2956"/>
      <c r="I56" s="2956"/>
      <c r="J56" s="2956"/>
      <c r="K56" s="2956"/>
      <c r="L56" s="2956"/>
      <c r="M56" s="2956"/>
      <c r="N56" s="2956"/>
      <c r="O56" s="2956"/>
      <c r="P56" s="2956"/>
    </row>
    <row r="57" spans="1:16">
      <c r="B57" s="2956"/>
      <c r="C57" s="2965" t="s">
        <v>2292</v>
      </c>
      <c r="D57" s="2956"/>
      <c r="E57" s="2956"/>
      <c r="F57" s="2956"/>
      <c r="G57" s="2956"/>
      <c r="H57" s="2956"/>
      <c r="I57" s="2956"/>
      <c r="J57" s="2956"/>
      <c r="K57" s="2956"/>
      <c r="L57" s="2956"/>
      <c r="M57" s="2956"/>
      <c r="N57" s="2956"/>
      <c r="O57" s="2956"/>
      <c r="P57" s="2956"/>
    </row>
    <row r="58" spans="1:16">
      <c r="B58" s="2956"/>
      <c r="C58" s="2965" t="s">
        <v>2293</v>
      </c>
      <c r="D58" s="2956"/>
      <c r="E58" s="2956"/>
      <c r="F58" s="2956"/>
      <c r="G58" s="2956"/>
      <c r="H58" s="2956"/>
      <c r="I58" s="2956"/>
      <c r="J58" s="2956"/>
      <c r="K58" s="2956"/>
      <c r="L58" s="2956"/>
      <c r="M58" s="2956"/>
      <c r="N58" s="2956"/>
      <c r="O58" s="2956"/>
      <c r="P58" s="2956"/>
    </row>
    <row r="59" spans="1:16">
      <c r="B59" s="2956"/>
      <c r="C59" s="2956"/>
      <c r="D59" s="2956"/>
      <c r="E59" s="2956"/>
      <c r="F59" s="2956"/>
      <c r="G59" s="2956"/>
      <c r="H59" s="2956"/>
      <c r="I59" s="2956"/>
      <c r="J59" s="2956"/>
      <c r="K59" s="2956"/>
      <c r="L59" s="2956"/>
      <c r="M59" s="2956"/>
      <c r="N59" s="2956"/>
      <c r="O59" s="2956"/>
      <c r="P59" s="2956"/>
    </row>
    <row r="60" spans="1:16">
      <c r="A60" s="2966"/>
      <c r="B60" s="2966"/>
      <c r="C60" s="2966"/>
      <c r="D60" s="2966"/>
      <c r="E60" s="2966"/>
      <c r="F60" s="2966"/>
      <c r="G60" s="2966"/>
      <c r="H60" s="2966"/>
      <c r="I60" s="2966"/>
      <c r="J60" s="2966"/>
      <c r="K60" s="2966"/>
      <c r="L60" s="2966"/>
      <c r="M60" s="2966"/>
      <c r="N60" s="2966"/>
      <c r="O60" s="2966"/>
      <c r="P60" s="2966"/>
    </row>
    <row r="61" spans="1:16">
      <c r="B61" s="2956"/>
      <c r="C61" s="2956"/>
      <c r="D61" s="2956"/>
      <c r="E61" s="2956"/>
      <c r="F61" s="2956"/>
      <c r="G61" s="2956"/>
      <c r="H61" s="2956"/>
      <c r="I61" s="2956"/>
      <c r="J61" s="2956"/>
      <c r="K61" s="2956"/>
      <c r="L61" s="2956"/>
      <c r="M61" s="2956"/>
      <c r="N61" s="2956"/>
      <c r="O61" s="2956"/>
      <c r="P61" s="2956"/>
    </row>
    <row r="62" spans="1:16">
      <c r="B62" s="2962" t="s">
        <v>2167</v>
      </c>
      <c r="C62" s="2963" t="s">
        <v>2294</v>
      </c>
      <c r="D62" s="2956"/>
      <c r="E62" s="2956"/>
      <c r="F62" s="2956"/>
      <c r="G62" s="2956"/>
      <c r="H62" s="2956"/>
      <c r="I62" s="2956"/>
      <c r="J62" s="2956"/>
      <c r="K62" s="2956"/>
      <c r="L62" s="2956"/>
      <c r="M62" s="2956"/>
      <c r="N62" s="2956"/>
      <c r="O62" s="2956"/>
      <c r="P62" s="2956"/>
    </row>
    <row r="63" spans="1:16">
      <c r="B63" s="2956"/>
      <c r="C63" s="2956"/>
      <c r="D63" s="2956"/>
      <c r="E63" s="2956"/>
      <c r="F63" s="2956"/>
      <c r="G63" s="2956"/>
      <c r="H63" s="2956"/>
      <c r="I63" s="2956"/>
      <c r="J63" s="2956"/>
      <c r="K63" s="2956"/>
      <c r="L63" s="2956"/>
      <c r="M63" s="2956"/>
      <c r="N63" s="2956"/>
      <c r="O63" s="2956"/>
      <c r="P63" s="2956"/>
    </row>
    <row r="64" spans="1:16">
      <c r="B64" s="2956"/>
      <c r="C64" s="2956" t="s">
        <v>2295</v>
      </c>
      <c r="D64" s="2956"/>
      <c r="E64" s="2956"/>
      <c r="F64" s="2956"/>
      <c r="G64" s="2956"/>
      <c r="H64" s="2956"/>
      <c r="I64" s="2956"/>
      <c r="J64" s="2956"/>
      <c r="K64" s="2956"/>
      <c r="L64" s="2956"/>
      <c r="M64" s="2956"/>
      <c r="N64" s="2956"/>
      <c r="O64" s="2956"/>
      <c r="P64" s="2956"/>
    </row>
    <row r="65" spans="2:16">
      <c r="B65" s="2956"/>
      <c r="C65" s="2956" t="s">
        <v>2296</v>
      </c>
      <c r="D65" s="2956"/>
      <c r="E65" s="2956"/>
      <c r="F65" s="2956"/>
      <c r="G65" s="2956"/>
      <c r="H65" s="2956"/>
      <c r="I65" s="2956"/>
      <c r="J65" s="2956"/>
      <c r="K65" s="2956"/>
      <c r="L65" s="2956"/>
      <c r="M65" s="2956"/>
      <c r="N65" s="2956"/>
      <c r="O65" s="2956"/>
      <c r="P65" s="2956"/>
    </row>
    <row r="66" spans="2:16">
      <c r="B66" s="2956"/>
      <c r="C66" s="2956"/>
      <c r="D66" s="2956"/>
      <c r="E66" s="2956"/>
      <c r="F66" s="2956"/>
      <c r="G66" s="2956"/>
      <c r="H66" s="2956"/>
      <c r="I66" s="2956"/>
      <c r="J66" s="2956"/>
      <c r="K66" s="2956"/>
      <c r="L66" s="2956"/>
      <c r="M66" s="2956"/>
      <c r="N66" s="2956"/>
      <c r="O66" s="2956"/>
      <c r="P66" s="2956"/>
    </row>
    <row r="67" spans="2:16">
      <c r="B67" s="2956"/>
      <c r="C67" s="2956" t="s">
        <v>2297</v>
      </c>
      <c r="D67" s="2956"/>
      <c r="E67" s="2956"/>
      <c r="F67" s="2956"/>
      <c r="G67" s="2956"/>
      <c r="H67" s="2956"/>
      <c r="I67" s="2956"/>
      <c r="J67" s="2956"/>
      <c r="K67" s="2956"/>
      <c r="L67" s="2956"/>
      <c r="M67" s="2956"/>
      <c r="N67" s="2956"/>
      <c r="O67" s="2956"/>
      <c r="P67" s="2956"/>
    </row>
    <row r="68" spans="2:16">
      <c r="B68" s="2956"/>
      <c r="C68" s="2956" t="s">
        <v>2298</v>
      </c>
      <c r="D68" s="2956"/>
      <c r="E68" s="2956"/>
      <c r="F68" s="2956"/>
      <c r="G68" s="2956"/>
      <c r="H68" s="2956"/>
      <c r="I68" s="2956"/>
      <c r="J68" s="2956"/>
      <c r="K68" s="2956"/>
      <c r="L68" s="2956"/>
      <c r="M68" s="2956"/>
      <c r="N68" s="2956"/>
      <c r="O68" s="2956"/>
      <c r="P68" s="2956"/>
    </row>
    <row r="69" spans="2:16">
      <c r="B69" s="2956"/>
      <c r="C69" s="2956" t="s">
        <v>2299</v>
      </c>
      <c r="D69" s="2956"/>
      <c r="E69" s="2956"/>
      <c r="F69" s="2956"/>
      <c r="G69" s="2956"/>
      <c r="H69" s="2956"/>
      <c r="I69" s="2956"/>
      <c r="J69" s="2956"/>
      <c r="K69" s="2956"/>
      <c r="L69" s="2956"/>
      <c r="M69" s="2956"/>
      <c r="N69" s="2956"/>
      <c r="O69" s="2956"/>
      <c r="P69" s="2956"/>
    </row>
    <row r="70" spans="2:16">
      <c r="B70" s="2956"/>
      <c r="C70" s="2956" t="s">
        <v>2300</v>
      </c>
      <c r="D70" s="2956"/>
      <c r="E70" s="2956"/>
      <c r="F70" s="2956"/>
      <c r="G70" s="2956"/>
      <c r="H70" s="2956"/>
      <c r="I70" s="2956"/>
      <c r="J70" s="2956"/>
      <c r="K70" s="2956"/>
      <c r="L70" s="2956"/>
      <c r="M70" s="2956"/>
      <c r="N70" s="2956"/>
      <c r="O70" s="2956"/>
      <c r="P70" s="2956"/>
    </row>
    <row r="71" spans="2:16">
      <c r="B71" s="2956"/>
      <c r="C71" s="2956" t="s">
        <v>2301</v>
      </c>
      <c r="D71" s="2956"/>
      <c r="E71" s="2956"/>
      <c r="F71" s="2956"/>
      <c r="G71" s="2956"/>
      <c r="H71" s="2956"/>
      <c r="I71" s="2956"/>
      <c r="J71" s="2956"/>
      <c r="K71" s="2956"/>
      <c r="L71" s="2956"/>
      <c r="M71" s="2956"/>
      <c r="N71" s="2956"/>
      <c r="O71" s="2956"/>
      <c r="P71" s="2956"/>
    </row>
    <row r="72" spans="2:16">
      <c r="B72" s="2956"/>
      <c r="C72" s="2956" t="s">
        <v>997</v>
      </c>
      <c r="D72" s="2956"/>
      <c r="E72" s="2956"/>
      <c r="F72" s="2956"/>
      <c r="G72" s="2956"/>
      <c r="H72" s="2956"/>
      <c r="I72" s="2956"/>
      <c r="J72" s="2956"/>
      <c r="K72" s="2956"/>
      <c r="L72" s="2956"/>
      <c r="M72" s="2956"/>
      <c r="N72" s="2956"/>
      <c r="O72" s="2956"/>
      <c r="P72" s="2956"/>
    </row>
    <row r="73" spans="2:16">
      <c r="B73" s="2956"/>
      <c r="C73" s="2956" t="s">
        <v>2302</v>
      </c>
      <c r="D73" s="2956"/>
      <c r="E73" s="2956"/>
      <c r="F73" s="2956"/>
      <c r="G73" s="2956"/>
      <c r="H73" s="2956"/>
      <c r="I73" s="2956"/>
      <c r="J73" s="2956"/>
      <c r="K73" s="2956"/>
      <c r="L73" s="2956"/>
      <c r="M73" s="2956"/>
      <c r="N73" s="2956"/>
      <c r="O73" s="2956"/>
      <c r="P73" s="2956"/>
    </row>
    <row r="74" spans="2:16">
      <c r="B74" s="2956"/>
      <c r="C74" s="2956" t="s">
        <v>2303</v>
      </c>
      <c r="D74" s="2956"/>
      <c r="E74" s="2956"/>
      <c r="F74" s="2956"/>
      <c r="G74" s="2956"/>
      <c r="H74" s="2956"/>
      <c r="I74" s="2956"/>
      <c r="J74" s="2956"/>
      <c r="K74" s="2956"/>
      <c r="L74" s="2956"/>
      <c r="M74" s="2956"/>
      <c r="N74" s="2956"/>
      <c r="O74" s="2956"/>
      <c r="P74" s="2956"/>
    </row>
    <row r="75" spans="2:16">
      <c r="B75" s="2956"/>
      <c r="C75" s="2956" t="s">
        <v>2304</v>
      </c>
      <c r="D75" s="2956"/>
      <c r="E75" s="2956"/>
      <c r="F75" s="2956"/>
      <c r="G75" s="2956"/>
      <c r="H75" s="2956"/>
      <c r="I75" s="2956"/>
      <c r="J75" s="2956"/>
      <c r="K75" s="2956"/>
      <c r="L75" s="2956"/>
      <c r="M75" s="2956"/>
      <c r="N75" s="2956"/>
      <c r="O75" s="2956"/>
      <c r="P75" s="2956"/>
    </row>
    <row r="76" spans="2:16">
      <c r="B76" s="2956"/>
      <c r="C76" s="2956" t="s">
        <v>2305</v>
      </c>
      <c r="D76" s="2956"/>
      <c r="E76" s="2956"/>
      <c r="F76" s="2956"/>
      <c r="G76" s="2956"/>
      <c r="H76" s="2956"/>
      <c r="I76" s="2956"/>
      <c r="J76" s="2956"/>
      <c r="K76" s="2956"/>
      <c r="L76" s="2956"/>
      <c r="M76" s="2956"/>
      <c r="N76" s="2956"/>
      <c r="O76" s="2956"/>
      <c r="P76" s="2956"/>
    </row>
    <row r="77" spans="2:16">
      <c r="B77" s="2956"/>
      <c r="C77" s="2956" t="s">
        <v>2306</v>
      </c>
      <c r="D77" s="2956"/>
      <c r="E77" s="2956"/>
      <c r="F77" s="2956"/>
      <c r="G77" s="2956"/>
      <c r="H77" s="2956"/>
      <c r="I77" s="2956"/>
      <c r="J77" s="2956"/>
      <c r="K77" s="2956"/>
      <c r="L77" s="2956"/>
      <c r="M77" s="2956"/>
      <c r="N77" s="2956"/>
      <c r="O77" s="2956"/>
      <c r="P77" s="2956"/>
    </row>
    <row r="78" spans="2:16">
      <c r="B78" s="2956"/>
      <c r="C78" s="2956" t="s">
        <v>2307</v>
      </c>
      <c r="D78" s="2956"/>
      <c r="E78" s="2956"/>
      <c r="F78" s="2956"/>
      <c r="G78" s="2956"/>
      <c r="H78" s="2956"/>
      <c r="I78" s="2956"/>
      <c r="J78" s="2956"/>
      <c r="K78" s="2956"/>
      <c r="L78" s="2956"/>
      <c r="M78" s="2956"/>
      <c r="N78" s="2956"/>
      <c r="O78" s="2956"/>
      <c r="P78" s="2956"/>
    </row>
    <row r="79" spans="2:16">
      <c r="B79" s="2956"/>
      <c r="C79" s="2956" t="s">
        <v>2308</v>
      </c>
      <c r="D79" s="2956"/>
      <c r="E79" s="2956"/>
      <c r="F79" s="2956"/>
      <c r="G79" s="2956"/>
      <c r="H79" s="2956"/>
      <c r="I79" s="2956"/>
      <c r="J79" s="2956"/>
      <c r="K79" s="2956"/>
      <c r="L79" s="2956"/>
      <c r="M79" s="2956"/>
      <c r="N79" s="2956"/>
      <c r="O79" s="2956"/>
      <c r="P79" s="2956"/>
    </row>
    <row r="80" spans="2:16">
      <c r="B80" s="2956"/>
      <c r="C80" s="2956" t="s">
        <v>2309</v>
      </c>
      <c r="D80" s="2956"/>
      <c r="E80" s="2956"/>
      <c r="F80" s="2956"/>
      <c r="G80" s="2956"/>
      <c r="H80" s="2956"/>
      <c r="I80" s="2956"/>
      <c r="J80" s="2956"/>
      <c r="K80" s="2956"/>
      <c r="L80" s="2956"/>
      <c r="M80" s="2956"/>
      <c r="N80" s="2956"/>
      <c r="O80" s="2956"/>
      <c r="P80" s="2956"/>
    </row>
    <row r="81" spans="2:16">
      <c r="B81" s="2956"/>
      <c r="C81" s="2956"/>
      <c r="D81" s="2956"/>
      <c r="E81" s="2956"/>
      <c r="F81" s="2956"/>
      <c r="G81" s="2956"/>
      <c r="H81" s="2956"/>
      <c r="I81" s="2956"/>
      <c r="J81" s="2956"/>
      <c r="K81" s="2956"/>
      <c r="L81" s="2956"/>
      <c r="M81" s="2956"/>
      <c r="N81" s="2956"/>
      <c r="O81" s="2956"/>
      <c r="P81" s="2956"/>
    </row>
    <row r="82" spans="2:16">
      <c r="B82" s="2956"/>
      <c r="C82" s="2956" t="s">
        <v>2310</v>
      </c>
      <c r="D82" s="2956"/>
      <c r="E82" s="2956"/>
      <c r="F82" s="2956"/>
      <c r="G82" s="2956"/>
      <c r="H82" s="2956"/>
      <c r="I82" s="2956"/>
      <c r="J82" s="2956"/>
      <c r="K82" s="2956"/>
      <c r="L82" s="2956"/>
      <c r="M82" s="2956"/>
      <c r="N82" s="2956"/>
      <c r="O82" s="2956"/>
      <c r="P82" s="2956"/>
    </row>
    <row r="83" spans="2:16">
      <c r="B83" s="2956"/>
      <c r="C83" s="2956" t="s">
        <v>2311</v>
      </c>
      <c r="D83" s="2956"/>
      <c r="E83" s="2956"/>
      <c r="F83" s="2956"/>
      <c r="G83" s="2956"/>
      <c r="H83" s="2956"/>
      <c r="I83" s="2956"/>
      <c r="J83" s="2956"/>
      <c r="K83" s="2956"/>
      <c r="L83" s="2956"/>
      <c r="M83" s="2956"/>
      <c r="N83" s="2956"/>
      <c r="O83" s="2956"/>
      <c r="P83" s="2956"/>
    </row>
    <row r="84" spans="2:16">
      <c r="B84" s="2956"/>
      <c r="C84" s="2956"/>
      <c r="D84" s="2956"/>
      <c r="E84" s="2956"/>
      <c r="F84" s="2956"/>
      <c r="G84" s="2956"/>
      <c r="H84" s="2956"/>
      <c r="I84" s="2956"/>
      <c r="J84" s="2956"/>
      <c r="K84" s="2956"/>
      <c r="L84" s="2956"/>
      <c r="M84" s="2956"/>
      <c r="N84" s="2956"/>
      <c r="O84" s="2956"/>
      <c r="P84" s="2956"/>
    </row>
    <row r="85" spans="2:16">
      <c r="B85" s="2956"/>
      <c r="C85" s="2956"/>
      <c r="D85" s="2956"/>
      <c r="E85" s="2956"/>
      <c r="F85" s="2956"/>
      <c r="G85" s="2956"/>
      <c r="H85" s="2956"/>
      <c r="I85" s="2956"/>
      <c r="J85" s="2956"/>
      <c r="K85" s="2956"/>
      <c r="L85" s="2956"/>
      <c r="M85" s="2956"/>
      <c r="N85" s="2956"/>
      <c r="O85" s="2956"/>
      <c r="P85" s="2956"/>
    </row>
    <row r="86" spans="2:16" ht="18.75">
      <c r="B86" s="2961" t="s">
        <v>2312</v>
      </c>
      <c r="C86" s="2956"/>
      <c r="D86" s="2956"/>
      <c r="E86" s="2956"/>
      <c r="F86" s="2956"/>
      <c r="G86" s="2956"/>
      <c r="H86" s="2956"/>
      <c r="I86" s="2956"/>
      <c r="J86" s="2956"/>
      <c r="K86" s="2956"/>
      <c r="L86" s="2956"/>
      <c r="M86" s="2956"/>
      <c r="N86" s="2956"/>
      <c r="O86" s="2956"/>
      <c r="P86" s="2956"/>
    </row>
    <row r="87" spans="2:16">
      <c r="B87" s="2962" t="s">
        <v>2167</v>
      </c>
      <c r="C87" s="2963" t="s">
        <v>2313</v>
      </c>
      <c r="D87" s="2956"/>
      <c r="E87" s="2956"/>
      <c r="F87" s="2956"/>
      <c r="G87" s="2956"/>
      <c r="H87" s="2956"/>
      <c r="I87" s="2956"/>
      <c r="J87" s="2956"/>
      <c r="K87" s="2956"/>
      <c r="L87" s="2956"/>
      <c r="M87" s="2956"/>
      <c r="N87" s="2956"/>
      <c r="O87" s="2956"/>
      <c r="P87" s="2956"/>
    </row>
    <row r="88" spans="2:16">
      <c r="B88" s="2956"/>
      <c r="C88" s="2956"/>
      <c r="D88" s="2956"/>
      <c r="E88" s="2956"/>
      <c r="F88" s="2956"/>
      <c r="G88" s="2956"/>
      <c r="H88" s="2956"/>
      <c r="I88" s="2956"/>
      <c r="J88" s="2956"/>
      <c r="K88" s="2956"/>
      <c r="L88" s="2956"/>
      <c r="M88" s="2956"/>
      <c r="N88" s="2956"/>
      <c r="O88" s="2956"/>
      <c r="P88" s="2956"/>
    </row>
    <row r="89" spans="2:16" ht="18.75">
      <c r="B89" s="2962" t="s">
        <v>2167</v>
      </c>
      <c r="C89" s="2967" t="s">
        <v>1856</v>
      </c>
      <c r="D89" s="2956"/>
      <c r="E89" s="2956"/>
      <c r="F89" s="2956"/>
      <c r="G89" s="2956"/>
      <c r="H89" s="2956"/>
      <c r="I89" s="2956"/>
      <c r="J89" s="2956"/>
      <c r="K89" s="2956"/>
      <c r="L89" s="2956"/>
      <c r="M89" s="2956"/>
      <c r="N89" s="2956"/>
      <c r="O89" s="2956"/>
      <c r="P89" s="2956"/>
    </row>
    <row r="90" spans="2:16">
      <c r="B90" s="2956"/>
      <c r="C90" s="2956"/>
      <c r="D90" s="2956"/>
      <c r="E90" s="2956"/>
      <c r="F90" s="2956"/>
      <c r="G90" s="2956"/>
      <c r="H90" s="2956"/>
      <c r="I90" s="2956"/>
      <c r="J90" s="2956"/>
      <c r="K90" s="2956"/>
      <c r="L90" s="2956"/>
      <c r="M90" s="2956"/>
      <c r="N90" s="2956"/>
      <c r="O90" s="2956"/>
      <c r="P90" s="2956"/>
    </row>
    <row r="91" spans="2:16" ht="18.75">
      <c r="B91" s="2961" t="s">
        <v>2314</v>
      </c>
      <c r="C91" s="2956"/>
      <c r="D91" s="2956"/>
      <c r="E91" s="2956"/>
      <c r="F91" s="2956"/>
      <c r="G91" s="2956"/>
      <c r="H91" s="2956"/>
      <c r="I91" s="2956"/>
      <c r="J91" s="2956"/>
      <c r="K91" s="2956"/>
      <c r="L91" s="2956"/>
      <c r="M91" s="2956"/>
      <c r="N91" s="2956"/>
      <c r="O91" s="2956"/>
      <c r="P91" s="2956"/>
    </row>
    <row r="92" spans="2:16">
      <c r="B92" s="2962" t="s">
        <v>2167</v>
      </c>
      <c r="C92" s="2963" t="s">
        <v>2315</v>
      </c>
      <c r="D92" s="2956"/>
      <c r="E92" s="2956"/>
      <c r="F92" s="2956"/>
      <c r="G92" s="2956"/>
      <c r="H92" s="2956"/>
      <c r="I92" s="2956"/>
      <c r="J92" s="2956"/>
      <c r="K92" s="2956"/>
      <c r="L92" s="2956"/>
      <c r="M92" s="2956"/>
      <c r="N92" s="2956"/>
      <c r="O92" s="2956"/>
      <c r="P92" s="2956"/>
    </row>
    <row r="93" spans="2:16">
      <c r="B93" s="2956"/>
      <c r="C93" s="2956"/>
      <c r="D93" s="2956"/>
      <c r="E93" s="2956"/>
      <c r="F93" s="2956"/>
      <c r="G93" s="2956"/>
      <c r="H93" s="2956"/>
      <c r="I93" s="2956"/>
      <c r="J93" s="2956"/>
      <c r="K93" s="2956"/>
      <c r="L93" s="2956"/>
      <c r="M93" s="2956"/>
      <c r="N93" s="2956"/>
      <c r="O93" s="2956"/>
      <c r="P93" s="2956"/>
    </row>
    <row r="94" spans="2:16" ht="18.75">
      <c r="B94" s="2961" t="s">
        <v>2316</v>
      </c>
      <c r="C94" s="2956"/>
      <c r="D94" s="2956"/>
      <c r="E94" s="2956"/>
      <c r="F94" s="2956"/>
      <c r="G94" s="2956"/>
      <c r="H94" s="2956"/>
      <c r="I94" s="2956"/>
      <c r="J94" s="2956"/>
      <c r="K94" s="2956"/>
      <c r="L94" s="2956"/>
      <c r="M94" s="2956"/>
      <c r="N94" s="2956"/>
      <c r="O94" s="2956"/>
      <c r="P94" s="2956"/>
    </row>
    <row r="95" spans="2:16">
      <c r="B95" s="2962" t="s">
        <v>2167</v>
      </c>
      <c r="C95" s="2963" t="s">
        <v>2317</v>
      </c>
      <c r="D95" s="2956"/>
      <c r="E95" s="2956"/>
      <c r="F95" s="2956"/>
      <c r="G95" s="2956"/>
      <c r="H95" s="2956"/>
      <c r="I95" s="2956"/>
      <c r="J95" s="2956"/>
      <c r="K95" s="2956"/>
      <c r="L95" s="2956"/>
      <c r="M95" s="2956"/>
      <c r="N95" s="2956"/>
      <c r="O95" s="2956"/>
      <c r="P95" s="2956"/>
    </row>
    <row r="96" spans="2:16">
      <c r="B96" s="2956"/>
      <c r="C96" s="2956"/>
      <c r="D96" s="2956"/>
      <c r="E96" s="2956"/>
      <c r="F96" s="2956"/>
      <c r="G96" s="2956"/>
      <c r="H96" s="2956"/>
      <c r="I96" s="2956"/>
      <c r="J96" s="2956"/>
      <c r="K96" s="2956"/>
      <c r="L96" s="2956"/>
      <c r="M96" s="2956"/>
      <c r="N96" s="2956"/>
      <c r="O96" s="2956"/>
      <c r="P96" s="2956"/>
    </row>
    <row r="97" spans="1:16" ht="18.75">
      <c r="B97" s="2961" t="s">
        <v>2318</v>
      </c>
      <c r="C97" s="2956"/>
      <c r="D97" s="2956"/>
      <c r="E97" s="2956"/>
      <c r="F97" s="2956"/>
      <c r="G97" s="2956"/>
      <c r="H97" s="2956"/>
      <c r="I97" s="2956"/>
      <c r="J97" s="2956"/>
      <c r="K97" s="2956"/>
      <c r="L97" s="2956"/>
      <c r="M97" s="2956"/>
      <c r="N97" s="2963"/>
      <c r="O97" s="2956"/>
      <c r="P97" s="2956"/>
    </row>
    <row r="98" spans="1:16">
      <c r="B98" s="2962" t="s">
        <v>2167</v>
      </c>
      <c r="C98" s="2963" t="s">
        <v>2319</v>
      </c>
      <c r="D98" s="2956"/>
      <c r="E98" s="2956"/>
      <c r="F98" s="2956"/>
      <c r="G98" s="2956"/>
      <c r="H98" s="2956"/>
      <c r="I98" s="2956"/>
      <c r="J98" s="2956"/>
      <c r="K98" s="2956"/>
      <c r="L98" s="2956"/>
      <c r="M98" s="2956"/>
      <c r="N98" s="2963"/>
      <c r="O98" s="2956"/>
      <c r="P98" s="2956"/>
    </row>
    <row r="99" spans="1:16">
      <c r="B99" s="2956"/>
      <c r="C99" s="2956"/>
      <c r="D99" s="2956"/>
      <c r="E99" s="2956"/>
      <c r="F99" s="2956"/>
      <c r="G99" s="2956"/>
      <c r="H99" s="2956"/>
      <c r="I99" s="2956"/>
      <c r="J99" s="2956"/>
      <c r="K99" s="2956"/>
      <c r="L99" s="2956"/>
      <c r="M99" s="2956"/>
      <c r="N99" s="2963"/>
      <c r="O99" s="2956"/>
      <c r="P99" s="2956"/>
    </row>
    <row r="100" spans="1:16" ht="18.75">
      <c r="B100" s="2961" t="s">
        <v>2314</v>
      </c>
      <c r="C100" s="2963"/>
      <c r="D100" s="2956"/>
      <c r="E100" s="2956"/>
      <c r="F100" s="2956"/>
      <c r="G100" s="2956"/>
      <c r="H100" s="2956"/>
      <c r="I100" s="2956"/>
      <c r="J100" s="2956"/>
      <c r="K100" s="2956"/>
      <c r="L100" s="2956"/>
      <c r="M100" s="2968"/>
      <c r="N100" s="2969"/>
      <c r="O100" s="2956"/>
      <c r="P100" s="2956"/>
    </row>
    <row r="101" spans="1:16">
      <c r="B101" s="2962" t="s">
        <v>2167</v>
      </c>
      <c r="C101" s="2963" t="s">
        <v>2315</v>
      </c>
      <c r="D101" s="2956"/>
      <c r="E101" s="2956"/>
      <c r="F101" s="2956"/>
      <c r="G101" s="2956"/>
      <c r="H101" s="2956"/>
      <c r="I101" s="2956"/>
      <c r="J101" s="2956"/>
      <c r="K101" s="2956"/>
      <c r="L101" s="2956"/>
      <c r="M101" s="2968"/>
      <c r="N101" s="2968"/>
      <c r="O101" s="2968"/>
      <c r="P101" s="2968"/>
    </row>
    <row r="102" spans="1:16">
      <c r="B102" s="2956"/>
      <c r="C102" s="2956"/>
      <c r="D102" s="2956"/>
      <c r="E102" s="2956"/>
      <c r="F102" s="2956"/>
      <c r="G102" s="2956"/>
      <c r="H102" s="2956"/>
      <c r="I102" s="2956"/>
      <c r="J102" s="2956"/>
      <c r="K102" s="2956"/>
      <c r="L102" s="2956"/>
      <c r="M102" s="2956"/>
      <c r="N102" s="2963"/>
      <c r="O102" s="2956"/>
      <c r="P102" s="2956"/>
    </row>
    <row r="103" spans="1:16" ht="18.75">
      <c r="B103" s="2962" t="s">
        <v>2167</v>
      </c>
      <c r="C103" s="2967" t="s">
        <v>2190</v>
      </c>
      <c r="D103" s="2956"/>
      <c r="E103" s="2956"/>
      <c r="F103" s="2956"/>
      <c r="G103" s="2956"/>
      <c r="H103" s="2956"/>
      <c r="I103" s="2956"/>
      <c r="J103" s="2956"/>
      <c r="K103" s="2956"/>
      <c r="L103" s="2956"/>
      <c r="M103" s="2956"/>
      <c r="N103" s="2956"/>
      <c r="O103" s="2956"/>
      <c r="P103" s="2956"/>
    </row>
    <row r="104" spans="1:16">
      <c r="B104" s="2956"/>
      <c r="C104" s="2956"/>
      <c r="D104" s="2956"/>
      <c r="E104" s="2956"/>
      <c r="F104" s="2956"/>
      <c r="G104" s="2956"/>
      <c r="H104" s="2956"/>
      <c r="I104" s="2956"/>
      <c r="J104" s="2956"/>
      <c r="K104" s="2956"/>
      <c r="L104" s="2956"/>
      <c r="M104" s="2956"/>
      <c r="N104" s="2963"/>
      <c r="O104" s="2956"/>
      <c r="P104" s="2956"/>
    </row>
    <row r="105" spans="1:16" ht="18.75">
      <c r="B105" s="2962" t="s">
        <v>2167</v>
      </c>
      <c r="C105" s="2967" t="s">
        <v>2320</v>
      </c>
      <c r="D105" s="2956"/>
      <c r="E105" s="2956"/>
      <c r="F105" s="2956"/>
      <c r="G105" s="2956"/>
      <c r="H105" s="2956"/>
      <c r="I105" s="2956"/>
      <c r="J105" s="2956"/>
      <c r="K105" s="2956"/>
      <c r="L105" s="2956"/>
      <c r="M105" s="2956"/>
      <c r="N105" s="2956"/>
      <c r="O105" s="2956"/>
      <c r="P105" s="2956"/>
    </row>
    <row r="106" spans="1:16">
      <c r="B106" s="2956"/>
      <c r="C106" s="2956"/>
      <c r="D106" s="2956"/>
      <c r="E106" s="2956"/>
      <c r="F106" s="2956"/>
      <c r="G106" s="2956"/>
      <c r="H106" s="2956"/>
      <c r="I106" s="2956"/>
      <c r="J106" s="2956"/>
      <c r="K106" s="2956"/>
      <c r="L106" s="2956"/>
      <c r="M106" s="2956"/>
      <c r="N106" s="2956"/>
      <c r="O106" s="2956"/>
      <c r="P106" s="2956"/>
    </row>
    <row r="107" spans="1:16" s="1914" customFormat="1" ht="21.75" customHeight="1">
      <c r="A107" s="2955"/>
      <c r="B107" s="2962" t="s">
        <v>2167</v>
      </c>
      <c r="C107" s="2967" t="s">
        <v>2180</v>
      </c>
      <c r="E107" s="2629"/>
      <c r="F107" s="2629"/>
      <c r="G107" s="2629"/>
      <c r="H107" s="2629"/>
      <c r="I107" s="2629"/>
      <c r="J107" s="2640"/>
      <c r="K107" s="2780"/>
      <c r="L107" s="2780"/>
      <c r="M107" s="2780"/>
      <c r="N107" s="2968"/>
      <c r="O107" s="2968"/>
      <c r="P107" s="2968"/>
    </row>
    <row r="108" spans="1:16">
      <c r="B108" s="2956"/>
      <c r="C108" s="2956"/>
      <c r="D108" s="2956"/>
      <c r="E108" s="2956"/>
      <c r="F108" s="2956"/>
      <c r="G108" s="2956"/>
      <c r="H108" s="2956"/>
      <c r="I108" s="2956"/>
      <c r="J108" s="2956"/>
      <c r="K108" s="2956"/>
      <c r="L108" s="2956"/>
      <c r="M108" s="2968"/>
      <c r="N108" s="2969"/>
      <c r="O108" s="2956"/>
      <c r="P108" s="2956"/>
    </row>
    <row r="109" spans="1:16" ht="18.75">
      <c r="B109" s="2961" t="s">
        <v>2321</v>
      </c>
      <c r="C109" s="2956"/>
      <c r="D109" s="2956"/>
      <c r="E109" s="2956"/>
      <c r="F109" s="2956"/>
      <c r="G109" s="2956"/>
      <c r="H109" s="2956"/>
      <c r="I109" s="2956"/>
      <c r="J109" s="2956"/>
      <c r="K109" s="2956"/>
      <c r="L109" s="2956"/>
      <c r="M109" s="2968"/>
      <c r="N109" s="2968"/>
      <c r="O109" s="2968"/>
      <c r="P109" s="2968"/>
    </row>
    <row r="110" spans="1:16">
      <c r="B110" s="2962" t="s">
        <v>2167</v>
      </c>
      <c r="C110" s="2963" t="s">
        <v>2322</v>
      </c>
      <c r="D110" s="2956"/>
      <c r="E110" s="2956"/>
      <c r="F110" s="2956"/>
      <c r="G110" s="2956"/>
      <c r="H110" s="2956"/>
      <c r="I110" s="2956"/>
      <c r="J110" s="2956"/>
      <c r="K110" s="2956"/>
      <c r="L110" s="2956"/>
      <c r="M110" s="2968"/>
      <c r="N110" s="2968"/>
      <c r="O110" s="2968"/>
      <c r="P110" s="2968"/>
    </row>
    <row r="111" spans="1:16">
      <c r="B111" s="2956"/>
      <c r="C111" s="2956"/>
      <c r="D111" s="2956"/>
      <c r="E111" s="2956"/>
      <c r="F111" s="2956"/>
      <c r="G111" s="2956"/>
      <c r="H111" s="2956"/>
      <c r="I111" s="2956"/>
      <c r="J111" s="2956"/>
      <c r="K111" s="2956"/>
      <c r="L111" s="2956"/>
      <c r="M111" s="2968"/>
      <c r="N111" s="2968"/>
      <c r="O111" s="2968"/>
      <c r="P111" s="2968"/>
    </row>
    <row r="112" spans="1:16">
      <c r="A112" s="2966"/>
      <c r="B112" s="2966"/>
      <c r="C112" s="2966"/>
      <c r="D112" s="2966"/>
      <c r="E112" s="2966"/>
      <c r="F112" s="2966"/>
      <c r="G112" s="2966"/>
      <c r="H112" s="2966"/>
      <c r="I112" s="2966"/>
      <c r="J112" s="2966"/>
      <c r="K112" s="2966"/>
      <c r="L112" s="2966"/>
      <c r="M112" s="2970"/>
      <c r="N112" s="2970"/>
      <c r="O112" s="2970"/>
      <c r="P112" s="2970"/>
    </row>
    <row r="113" spans="1:16">
      <c r="B113" s="2956"/>
      <c r="C113" s="2956"/>
      <c r="D113" s="2956"/>
      <c r="E113" s="2956"/>
      <c r="F113" s="2956"/>
      <c r="G113" s="2956"/>
      <c r="H113" s="2956"/>
      <c r="I113" s="2956"/>
      <c r="J113" s="2956"/>
      <c r="K113" s="2956"/>
      <c r="L113" s="2956"/>
      <c r="M113" s="2968"/>
      <c r="N113" s="2968"/>
      <c r="O113" s="2968"/>
      <c r="P113" s="2968"/>
    </row>
    <row r="114" spans="1:16" ht="18.75">
      <c r="B114" s="2961" t="s">
        <v>2323</v>
      </c>
      <c r="C114" s="2956"/>
      <c r="D114" s="2956"/>
      <c r="E114" s="2956"/>
      <c r="F114" s="2956"/>
      <c r="G114" s="2956"/>
      <c r="H114" s="2956"/>
      <c r="I114" s="2956"/>
      <c r="J114" s="2956"/>
      <c r="K114" s="2956"/>
      <c r="L114" s="2956"/>
      <c r="M114" s="2956"/>
      <c r="N114" s="2956"/>
      <c r="O114" s="2956"/>
      <c r="P114" s="2956"/>
    </row>
    <row r="115" spans="1:16">
      <c r="B115" s="2962" t="s">
        <v>2167</v>
      </c>
      <c r="C115" s="2963" t="s">
        <v>2324</v>
      </c>
      <c r="D115" s="2956"/>
      <c r="E115" s="2956"/>
      <c r="F115" s="2956"/>
      <c r="G115" s="2956"/>
      <c r="H115" s="2956"/>
      <c r="I115" s="2956"/>
      <c r="J115" s="2956"/>
      <c r="K115" s="2956"/>
      <c r="L115" s="2956"/>
      <c r="M115" s="2956"/>
      <c r="N115" s="2956"/>
      <c r="O115" s="2956"/>
      <c r="P115" s="2956"/>
    </row>
    <row r="116" spans="1:16">
      <c r="B116" s="2956"/>
      <c r="C116" s="2956"/>
      <c r="D116" s="2956"/>
      <c r="E116" s="2956"/>
      <c r="F116" s="2956"/>
      <c r="G116" s="2956"/>
      <c r="H116" s="2956"/>
      <c r="I116" s="2956"/>
      <c r="J116" s="2956"/>
      <c r="K116" s="2956"/>
      <c r="L116" s="2956"/>
      <c r="M116" s="2968"/>
      <c r="N116" s="2968"/>
      <c r="O116" s="2968"/>
      <c r="P116" s="2968"/>
    </row>
    <row r="117" spans="1:16" ht="18.75">
      <c r="B117" s="2961" t="s">
        <v>2325</v>
      </c>
      <c r="C117" s="2956"/>
      <c r="D117" s="2956"/>
      <c r="E117" s="2956"/>
      <c r="F117" s="2956"/>
      <c r="G117" s="2956"/>
      <c r="H117" s="2956"/>
      <c r="I117" s="2956"/>
      <c r="J117" s="2956"/>
      <c r="K117" s="2956"/>
      <c r="L117" s="2956"/>
      <c r="M117" s="2968"/>
      <c r="N117" s="2968"/>
      <c r="O117" s="2968"/>
      <c r="P117" s="2968"/>
    </row>
    <row r="118" spans="1:16">
      <c r="B118" s="2962" t="s">
        <v>2167</v>
      </c>
      <c r="C118" s="2963" t="s">
        <v>2326</v>
      </c>
      <c r="D118" s="2956"/>
      <c r="E118" s="2956"/>
      <c r="F118" s="2956"/>
      <c r="G118" s="2956"/>
      <c r="H118" s="2956"/>
      <c r="I118" s="2956"/>
      <c r="J118" s="2956"/>
      <c r="K118" s="2956"/>
      <c r="L118" s="2956"/>
      <c r="M118" s="2968"/>
      <c r="N118" s="2968"/>
      <c r="O118" s="2968"/>
      <c r="P118" s="2968"/>
    </row>
    <row r="119" spans="1:16">
      <c r="A119" s="2963"/>
      <c r="B119" s="2963"/>
      <c r="C119" s="2963"/>
      <c r="D119" s="2956"/>
      <c r="E119" s="2956"/>
      <c r="F119" s="2956"/>
      <c r="G119" s="2956"/>
      <c r="H119" s="2956"/>
      <c r="I119" s="2956"/>
      <c r="J119" s="2956"/>
      <c r="K119" s="2956"/>
      <c r="L119" s="2956"/>
      <c r="M119" s="2968"/>
      <c r="N119" s="2968"/>
      <c r="O119" s="2968"/>
      <c r="P119" s="2968"/>
    </row>
    <row r="120" spans="1:16" ht="18.75">
      <c r="B120" s="2961" t="s">
        <v>2178</v>
      </c>
      <c r="C120" s="2963"/>
      <c r="D120" s="2956"/>
      <c r="E120" s="2956"/>
      <c r="F120" s="2956"/>
      <c r="G120" s="2956"/>
      <c r="H120" s="2956"/>
      <c r="I120" s="2956"/>
      <c r="J120" s="2956"/>
      <c r="K120" s="2956"/>
      <c r="L120" s="2956"/>
      <c r="M120" s="2968"/>
      <c r="N120" s="2968"/>
      <c r="O120" s="2968"/>
      <c r="P120" s="2968"/>
    </row>
    <row r="121" spans="1:16">
      <c r="B121" s="2962" t="s">
        <v>2167</v>
      </c>
      <c r="C121" s="2963" t="s">
        <v>2177</v>
      </c>
      <c r="D121" s="2956"/>
      <c r="E121" s="2956"/>
      <c r="F121" s="2956"/>
      <c r="G121" s="2956"/>
      <c r="H121" s="2956"/>
      <c r="I121" s="2956"/>
      <c r="J121" s="2956"/>
      <c r="K121" s="2956"/>
      <c r="L121" s="2956"/>
      <c r="M121" s="2968"/>
      <c r="N121" s="2968"/>
      <c r="O121" s="2968"/>
      <c r="P121" s="2968"/>
    </row>
    <row r="122" spans="1:16" ht="18">
      <c r="A122" s="2963"/>
      <c r="B122" s="2963"/>
      <c r="C122" s="2971"/>
      <c r="D122" s="2956"/>
      <c r="E122" s="2956"/>
      <c r="F122" s="2956"/>
      <c r="G122" s="2956"/>
      <c r="H122" s="2956"/>
      <c r="I122" s="2956"/>
      <c r="J122" s="2956"/>
      <c r="K122" s="2956"/>
      <c r="L122" s="2956"/>
      <c r="M122" s="2968"/>
      <c r="N122" s="2968"/>
      <c r="O122" s="2968"/>
      <c r="P122" s="2968"/>
    </row>
    <row r="123" spans="1:16" ht="23.25">
      <c r="B123" s="2962" t="s">
        <v>2167</v>
      </c>
      <c r="C123" s="2967" t="s">
        <v>2327</v>
      </c>
      <c r="D123" s="2956"/>
      <c r="E123" s="2956"/>
      <c r="F123" s="2629"/>
      <c r="G123" s="2956"/>
      <c r="H123" s="2956"/>
      <c r="I123" s="2956"/>
      <c r="J123" s="2956"/>
      <c r="K123" s="2956"/>
      <c r="L123" s="2956"/>
      <c r="M123" s="2968"/>
      <c r="N123" s="2968"/>
      <c r="O123" s="2968"/>
      <c r="P123" s="2968"/>
    </row>
    <row r="124" spans="1:16" ht="18">
      <c r="B124" s="2956"/>
      <c r="C124" s="2971"/>
      <c r="D124" s="2956"/>
      <c r="E124" s="2956"/>
      <c r="F124" s="2956"/>
      <c r="G124" s="2956"/>
      <c r="H124" s="2956"/>
      <c r="I124" s="2956"/>
      <c r="J124" s="2956"/>
      <c r="K124" s="2956"/>
      <c r="L124" s="2956"/>
      <c r="M124" s="2968"/>
      <c r="N124" s="2968"/>
      <c r="O124" s="2968"/>
      <c r="P124" s="2968"/>
    </row>
    <row r="125" spans="1:16" ht="23.25">
      <c r="B125" s="2962" t="s">
        <v>2167</v>
      </c>
      <c r="C125" s="2967" t="s">
        <v>2328</v>
      </c>
      <c r="F125" s="2629"/>
      <c r="G125" s="2956"/>
      <c r="H125" s="2956"/>
      <c r="I125" s="2956"/>
      <c r="J125" s="2956"/>
      <c r="K125" s="2956"/>
      <c r="L125" s="2956"/>
      <c r="M125" s="2968"/>
      <c r="N125" s="2968"/>
      <c r="O125" s="2968"/>
      <c r="P125" s="2968"/>
    </row>
    <row r="126" spans="1:16">
      <c r="B126" s="2956"/>
      <c r="C126" s="2963"/>
      <c r="D126" s="2956"/>
      <c r="E126" s="2956"/>
      <c r="F126" s="2956"/>
      <c r="G126" s="2956"/>
      <c r="H126" s="2956"/>
      <c r="I126" s="2956"/>
      <c r="J126" s="2956"/>
      <c r="K126" s="2956"/>
      <c r="L126" s="2956"/>
      <c r="M126" s="2968"/>
      <c r="N126" s="2968"/>
      <c r="O126" s="2968"/>
      <c r="P126" s="2968"/>
    </row>
    <row r="127" spans="1:16" ht="18.75">
      <c r="B127" s="2961" t="s">
        <v>2329</v>
      </c>
      <c r="C127" s="2963"/>
      <c r="D127" s="2956"/>
      <c r="E127" s="2956"/>
      <c r="F127" s="2956"/>
      <c r="G127" s="2956"/>
      <c r="H127" s="2956"/>
      <c r="I127" s="2956"/>
      <c r="J127" s="2956"/>
      <c r="K127" s="2956"/>
      <c r="L127" s="2956"/>
      <c r="M127" s="2956"/>
      <c r="N127" s="2956"/>
      <c r="O127" s="2956"/>
      <c r="P127" s="2956"/>
    </row>
    <row r="128" spans="1:16">
      <c r="B128" s="2962" t="s">
        <v>2167</v>
      </c>
      <c r="C128" s="2963" t="s">
        <v>2330</v>
      </c>
      <c r="D128" s="2956"/>
      <c r="E128" s="2956"/>
      <c r="F128" s="2956"/>
      <c r="G128" s="2956"/>
      <c r="H128" s="2956"/>
      <c r="I128" s="2956"/>
      <c r="J128" s="2956"/>
      <c r="K128" s="2956"/>
      <c r="L128" s="2956"/>
      <c r="M128" s="2956"/>
      <c r="N128" s="2956"/>
      <c r="O128" s="2956"/>
      <c r="P128" s="2956"/>
    </row>
    <row r="129" spans="2:16">
      <c r="B129" s="2956"/>
      <c r="C129" s="2963"/>
      <c r="D129" s="2956"/>
      <c r="E129" s="2956"/>
      <c r="F129" s="2956"/>
      <c r="G129" s="2956"/>
      <c r="H129" s="2956"/>
      <c r="I129" s="2956"/>
      <c r="J129" s="2956"/>
      <c r="K129" s="2956"/>
      <c r="L129" s="2956"/>
      <c r="M129" s="2956"/>
      <c r="N129" s="2956"/>
      <c r="O129" s="2956"/>
      <c r="P129" s="2956"/>
    </row>
    <row r="130" spans="2:16" ht="18.75">
      <c r="B130" s="2961" t="s">
        <v>2331</v>
      </c>
      <c r="C130" s="2956"/>
      <c r="D130" s="2956"/>
      <c r="E130" s="2956"/>
      <c r="F130" s="2956"/>
      <c r="G130" s="2956"/>
      <c r="H130" s="2956"/>
      <c r="I130" s="2956"/>
      <c r="J130" s="2956"/>
      <c r="K130" s="2956"/>
      <c r="L130" s="2956"/>
      <c r="M130" s="2956"/>
      <c r="N130" s="2956"/>
      <c r="O130" s="2956"/>
      <c r="P130" s="2956"/>
    </row>
    <row r="131" spans="2:16">
      <c r="B131" s="2962" t="s">
        <v>2167</v>
      </c>
      <c r="C131" s="2963" t="s">
        <v>2332</v>
      </c>
      <c r="D131" s="2956"/>
      <c r="E131" s="2956"/>
      <c r="F131" s="2956"/>
      <c r="G131" s="2956"/>
      <c r="H131" s="2956"/>
      <c r="I131" s="2956"/>
      <c r="J131" s="2956"/>
      <c r="K131" s="2956"/>
      <c r="L131" s="2956"/>
      <c r="M131" s="2956"/>
      <c r="N131" s="2956"/>
      <c r="O131" s="2956"/>
      <c r="P131" s="2956"/>
    </row>
    <row r="132" spans="2:16">
      <c r="B132" s="2956"/>
      <c r="C132" s="2963"/>
      <c r="D132" s="2956"/>
      <c r="E132" s="2956"/>
      <c r="F132" s="2956"/>
      <c r="G132" s="2956"/>
      <c r="H132" s="2956"/>
      <c r="I132" s="2956"/>
      <c r="J132" s="2956"/>
      <c r="K132" s="2956"/>
      <c r="L132" s="2956"/>
      <c r="M132" s="2956"/>
      <c r="N132" s="2956"/>
      <c r="O132" s="2956"/>
      <c r="P132" s="2956"/>
    </row>
    <row r="133" spans="2:16" ht="18.75">
      <c r="B133" s="2961" t="s">
        <v>2333</v>
      </c>
      <c r="C133" s="2956"/>
      <c r="D133" s="2956"/>
      <c r="E133" s="2956"/>
      <c r="F133" s="2956"/>
      <c r="G133" s="2956"/>
      <c r="H133" s="2956"/>
      <c r="I133" s="2956"/>
      <c r="J133" s="2956"/>
      <c r="K133" s="2956"/>
      <c r="L133" s="2956"/>
      <c r="M133" s="2956"/>
      <c r="N133" s="2956"/>
      <c r="O133" s="2956"/>
      <c r="P133" s="2956"/>
    </row>
    <row r="134" spans="2:16">
      <c r="B134" s="2962" t="s">
        <v>2167</v>
      </c>
      <c r="C134" s="2963" t="s">
        <v>2334</v>
      </c>
      <c r="D134" s="2956"/>
      <c r="E134" s="2956"/>
      <c r="F134" s="2956"/>
      <c r="G134" s="2956"/>
      <c r="H134" s="2956"/>
      <c r="I134" s="2956"/>
      <c r="J134" s="2956"/>
      <c r="K134" s="2956"/>
      <c r="L134" s="2956"/>
      <c r="M134" s="2956"/>
      <c r="N134" s="2956"/>
      <c r="O134" s="2956"/>
      <c r="P134" s="2956"/>
    </row>
    <row r="135" spans="2:16">
      <c r="B135" s="2956"/>
      <c r="C135" s="2956"/>
      <c r="D135" s="2956"/>
      <c r="E135" s="2956"/>
      <c r="F135" s="2956"/>
      <c r="G135" s="2956"/>
      <c r="H135" s="2956"/>
      <c r="I135" s="2956"/>
      <c r="J135" s="2956"/>
      <c r="K135" s="2956"/>
      <c r="L135" s="2956"/>
      <c r="M135" s="2956"/>
      <c r="N135" s="2956"/>
      <c r="O135" s="2956"/>
      <c r="P135" s="2956"/>
    </row>
    <row r="136" spans="2:16" ht="18.75">
      <c r="B136" s="2961" t="s">
        <v>2335</v>
      </c>
      <c r="C136" s="2956"/>
      <c r="D136" s="2956"/>
      <c r="E136" s="2956"/>
      <c r="F136" s="2956"/>
      <c r="G136" s="2956"/>
      <c r="H136" s="2956"/>
      <c r="I136" s="2956"/>
      <c r="J136" s="2956"/>
      <c r="K136" s="2956"/>
      <c r="L136" s="2956"/>
      <c r="M136" s="2956"/>
      <c r="N136" s="2956"/>
      <c r="O136" s="2956"/>
      <c r="P136" s="2956"/>
    </row>
    <row r="137" spans="2:16">
      <c r="B137" s="2962" t="s">
        <v>2167</v>
      </c>
      <c r="C137" s="2963" t="s">
        <v>2336</v>
      </c>
      <c r="D137" s="2956"/>
      <c r="E137" s="2956"/>
      <c r="F137" s="2956"/>
      <c r="G137" s="2956"/>
      <c r="H137" s="2956"/>
      <c r="I137" s="2956"/>
      <c r="J137" s="2956"/>
      <c r="K137" s="2956"/>
      <c r="L137" s="2956"/>
      <c r="M137" s="2956"/>
      <c r="N137" s="2956"/>
      <c r="O137" s="2956"/>
      <c r="P137" s="2956"/>
    </row>
    <row r="138" spans="2:16">
      <c r="B138" s="2956"/>
      <c r="C138" s="2956"/>
      <c r="D138" s="2956"/>
      <c r="E138" s="2956"/>
      <c r="F138" s="2956"/>
      <c r="G138" s="2956"/>
      <c r="H138" s="2956"/>
      <c r="I138" s="2956"/>
      <c r="J138" s="2956"/>
      <c r="K138" s="2956"/>
      <c r="L138" s="2956"/>
      <c r="M138" s="2956"/>
      <c r="N138" s="2956"/>
      <c r="O138" s="2956"/>
      <c r="P138" s="2956"/>
    </row>
    <row r="139" spans="2:16" ht="18.75">
      <c r="B139" s="2961" t="s">
        <v>2337</v>
      </c>
      <c r="C139" s="2956"/>
      <c r="D139" s="2956"/>
      <c r="E139" s="2956"/>
      <c r="F139" s="2956"/>
      <c r="G139" s="2956"/>
      <c r="H139" s="2956"/>
      <c r="I139" s="2956"/>
      <c r="J139" s="2956"/>
      <c r="K139" s="2956"/>
      <c r="L139" s="2956"/>
      <c r="M139" s="2956"/>
      <c r="N139" s="2956"/>
      <c r="O139" s="2956"/>
      <c r="P139" s="2956"/>
    </row>
    <row r="140" spans="2:16">
      <c r="B140" s="2962" t="s">
        <v>2167</v>
      </c>
      <c r="C140" s="2963" t="s">
        <v>2338</v>
      </c>
      <c r="D140" s="2956"/>
      <c r="E140" s="2956"/>
      <c r="F140" s="2956"/>
      <c r="G140" s="2956"/>
      <c r="H140" s="2956"/>
      <c r="I140" s="2956"/>
      <c r="J140" s="2956"/>
      <c r="K140" s="2956"/>
      <c r="L140" s="2956"/>
      <c r="M140" s="2956"/>
      <c r="N140" s="2956"/>
      <c r="O140" s="2956"/>
      <c r="P140" s="2956"/>
    </row>
    <row r="141" spans="2:16">
      <c r="B141" s="2956"/>
      <c r="C141" s="2956"/>
      <c r="D141" s="2956"/>
      <c r="E141" s="2956"/>
      <c r="F141" s="2956"/>
      <c r="G141" s="2956"/>
      <c r="H141" s="2956"/>
      <c r="I141" s="2956"/>
      <c r="J141" s="2956"/>
      <c r="K141" s="2956"/>
      <c r="L141" s="2956"/>
      <c r="M141" s="2956"/>
      <c r="N141" s="2956"/>
      <c r="O141" s="2956"/>
      <c r="P141" s="2956"/>
    </row>
    <row r="142" spans="2:16" ht="18.75">
      <c r="B142" s="2961" t="s">
        <v>2339</v>
      </c>
      <c r="C142" s="2956"/>
      <c r="D142" s="2956"/>
      <c r="E142" s="2956"/>
      <c r="F142" s="2956"/>
      <c r="G142" s="2956"/>
      <c r="H142" s="2956"/>
      <c r="I142" s="2956"/>
      <c r="J142" s="2956"/>
      <c r="K142" s="2956"/>
      <c r="L142" s="2956"/>
      <c r="M142" s="2956"/>
      <c r="N142" s="2956"/>
      <c r="O142" s="2956"/>
      <c r="P142" s="2956"/>
    </row>
    <row r="143" spans="2:16">
      <c r="B143" s="2962" t="s">
        <v>2167</v>
      </c>
      <c r="C143" s="2963" t="s">
        <v>2340</v>
      </c>
      <c r="D143" s="2956"/>
      <c r="E143" s="2956"/>
      <c r="F143" s="2956"/>
      <c r="G143" s="2956"/>
      <c r="H143" s="2956"/>
      <c r="I143" s="2956"/>
      <c r="J143" s="2956"/>
      <c r="K143" s="2956"/>
      <c r="L143" s="2956"/>
      <c r="M143" s="2956"/>
      <c r="N143" s="2956"/>
      <c r="O143" s="2956"/>
      <c r="P143" s="2956"/>
    </row>
    <row r="144" spans="2:16">
      <c r="B144" s="2956"/>
      <c r="C144" s="2956"/>
      <c r="D144" s="2956"/>
      <c r="E144" s="2956"/>
      <c r="F144" s="2956"/>
      <c r="G144" s="2956"/>
      <c r="H144" s="2956"/>
      <c r="I144" s="2956"/>
      <c r="J144" s="2956"/>
      <c r="K144" s="2956"/>
      <c r="L144" s="2956"/>
      <c r="M144" s="2956"/>
      <c r="N144" s="2956"/>
      <c r="O144" s="2956"/>
      <c r="P144" s="2956"/>
    </row>
    <row r="145" spans="2:16" ht="18.75">
      <c r="B145" s="2961" t="s">
        <v>2341</v>
      </c>
      <c r="C145" s="2956"/>
      <c r="D145" s="2956"/>
      <c r="E145" s="2956"/>
      <c r="F145" s="2956"/>
      <c r="G145" s="2956"/>
      <c r="H145" s="2956"/>
      <c r="I145" s="2956"/>
      <c r="J145" s="2956"/>
      <c r="K145" s="2956"/>
      <c r="L145" s="2956"/>
      <c r="M145" s="2956"/>
      <c r="N145" s="2956"/>
      <c r="O145" s="2956"/>
      <c r="P145" s="2956"/>
    </row>
    <row r="146" spans="2:16">
      <c r="B146" s="2962" t="s">
        <v>2167</v>
      </c>
      <c r="C146" s="2963" t="s">
        <v>2342</v>
      </c>
      <c r="D146" s="2956"/>
      <c r="E146" s="2956"/>
      <c r="F146" s="2956"/>
      <c r="G146" s="2956"/>
      <c r="H146" s="2956"/>
      <c r="I146" s="2956"/>
      <c r="J146" s="2956"/>
      <c r="K146" s="2956"/>
      <c r="L146" s="2956"/>
      <c r="M146" s="2956"/>
      <c r="N146" s="2956"/>
      <c r="O146" s="2956"/>
      <c r="P146" s="2956"/>
    </row>
    <row r="147" spans="2:16">
      <c r="B147" s="2956"/>
      <c r="C147" s="2956"/>
      <c r="D147" s="2956"/>
      <c r="E147" s="2956"/>
      <c r="F147" s="2956"/>
      <c r="G147" s="2956"/>
      <c r="H147" s="2956"/>
      <c r="I147" s="2956"/>
      <c r="J147" s="2956"/>
      <c r="K147" s="2956"/>
      <c r="L147" s="2956"/>
      <c r="M147" s="2956"/>
      <c r="N147" s="2956"/>
      <c r="O147" s="2956"/>
      <c r="P147" s="2956"/>
    </row>
    <row r="148" spans="2:16" ht="18.75">
      <c r="B148" s="2961" t="s">
        <v>2343</v>
      </c>
      <c r="C148" s="2956"/>
      <c r="D148" s="2956"/>
      <c r="E148" s="2956"/>
      <c r="F148" s="2956"/>
      <c r="G148" s="2956"/>
      <c r="H148" s="2956"/>
      <c r="I148" s="2956"/>
      <c r="J148" s="2956"/>
      <c r="K148" s="2956"/>
      <c r="L148" s="2956"/>
      <c r="M148" s="2956"/>
      <c r="N148" s="2956"/>
      <c r="O148" s="2956"/>
      <c r="P148" s="2956"/>
    </row>
    <row r="149" spans="2:16">
      <c r="B149" s="2962" t="s">
        <v>2167</v>
      </c>
      <c r="C149" s="2963" t="s">
        <v>2344</v>
      </c>
      <c r="D149" s="2956"/>
      <c r="E149" s="2956"/>
      <c r="F149" s="2956"/>
      <c r="G149" s="2956"/>
      <c r="H149" s="2956"/>
      <c r="I149" s="2956"/>
      <c r="J149" s="2956"/>
      <c r="K149" s="2956"/>
      <c r="L149" s="2956"/>
      <c r="M149" s="2956"/>
      <c r="N149" s="2956"/>
      <c r="O149" s="2956"/>
      <c r="P149" s="2956"/>
    </row>
    <row r="150" spans="2:16">
      <c r="B150" s="2956"/>
      <c r="C150" s="2956"/>
      <c r="D150" s="2956"/>
      <c r="E150" s="2956"/>
      <c r="F150" s="2956"/>
      <c r="G150" s="2956"/>
      <c r="H150" s="2956"/>
      <c r="I150" s="2956"/>
      <c r="J150" s="2956"/>
      <c r="K150" s="2956"/>
      <c r="L150" s="2956"/>
      <c r="M150" s="2956"/>
      <c r="N150" s="2956"/>
      <c r="O150" s="2956"/>
      <c r="P150" s="2956"/>
    </row>
    <row r="151" spans="2:16" ht="18.75">
      <c r="B151" s="2961" t="s">
        <v>2345</v>
      </c>
      <c r="C151" s="2961"/>
      <c r="D151" s="2956"/>
      <c r="E151" s="2956"/>
      <c r="F151" s="2956"/>
      <c r="G151" s="2956"/>
      <c r="H151" s="2956"/>
      <c r="I151" s="2956"/>
      <c r="J151" s="2956"/>
      <c r="K151" s="2956"/>
      <c r="L151" s="2956"/>
      <c r="M151" s="2956"/>
      <c r="N151" s="2956"/>
      <c r="O151" s="2956"/>
      <c r="P151" s="2956"/>
    </row>
    <row r="152" spans="2:16">
      <c r="B152" s="2962" t="s">
        <v>2167</v>
      </c>
      <c r="C152" s="2963" t="s">
        <v>2346</v>
      </c>
      <c r="D152" s="2956"/>
      <c r="E152" s="2956"/>
      <c r="F152" s="2956"/>
      <c r="G152" s="2956"/>
      <c r="H152" s="2956"/>
      <c r="I152" s="2956"/>
      <c r="J152" s="2956"/>
      <c r="K152" s="2956"/>
      <c r="L152" s="2956"/>
      <c r="M152" s="2956"/>
      <c r="N152" s="2956"/>
      <c r="O152" s="2956"/>
      <c r="P152" s="2956"/>
    </row>
    <row r="153" spans="2:16">
      <c r="B153" s="2956"/>
      <c r="C153" s="2956"/>
      <c r="D153" s="2956"/>
      <c r="E153" s="2956"/>
      <c r="F153" s="2956"/>
      <c r="G153" s="2956"/>
      <c r="H153" s="2956"/>
      <c r="I153" s="2956"/>
      <c r="J153" s="2956"/>
      <c r="K153" s="2956"/>
      <c r="L153" s="2956"/>
      <c r="M153" s="2956"/>
      <c r="N153" s="2956"/>
      <c r="O153" s="2956"/>
      <c r="P153" s="2956"/>
    </row>
    <row r="154" spans="2:16" ht="18.75">
      <c r="B154" s="2961" t="s">
        <v>2347</v>
      </c>
      <c r="C154" s="2961"/>
      <c r="D154" s="2956"/>
      <c r="E154" s="2956"/>
      <c r="F154" s="2956"/>
      <c r="G154" s="2956"/>
      <c r="H154" s="2956"/>
      <c r="I154" s="2956"/>
      <c r="J154" s="2956"/>
      <c r="K154" s="2956"/>
      <c r="L154" s="2956"/>
      <c r="M154" s="2956"/>
      <c r="N154" s="2956"/>
      <c r="O154" s="2956"/>
      <c r="P154" s="2956"/>
    </row>
    <row r="155" spans="2:16">
      <c r="B155" s="2962" t="s">
        <v>2167</v>
      </c>
      <c r="C155" s="2963" t="s">
        <v>2348</v>
      </c>
      <c r="D155" s="2956"/>
      <c r="E155" s="2956"/>
      <c r="F155" s="2956"/>
      <c r="G155" s="2956"/>
      <c r="H155" s="2956"/>
      <c r="I155" s="2956"/>
      <c r="J155" s="2956"/>
      <c r="K155" s="2956"/>
      <c r="L155" s="2956"/>
      <c r="M155" s="2956"/>
      <c r="N155" s="2956"/>
      <c r="O155" s="2956"/>
      <c r="P155" s="2956"/>
    </row>
    <row r="156" spans="2:16">
      <c r="B156" s="2956"/>
      <c r="C156" s="2956"/>
      <c r="D156" s="2956"/>
      <c r="E156" s="2956"/>
      <c r="F156" s="2956"/>
      <c r="G156" s="2956"/>
      <c r="H156" s="2956"/>
      <c r="I156" s="2956"/>
      <c r="J156" s="2956"/>
      <c r="K156" s="2956"/>
      <c r="L156" s="2956"/>
      <c r="M156" s="2956"/>
      <c r="N156" s="2956"/>
      <c r="O156" s="2956"/>
      <c r="P156" s="2956"/>
    </row>
    <row r="157" spans="2:16" ht="18.75">
      <c r="B157" s="2961" t="s">
        <v>2349</v>
      </c>
      <c r="C157" s="2961"/>
      <c r="D157" s="2956"/>
      <c r="E157" s="2956"/>
      <c r="F157" s="2956"/>
      <c r="G157" s="2956"/>
      <c r="H157" s="2956"/>
      <c r="I157" s="2956"/>
      <c r="J157" s="2956"/>
      <c r="K157" s="2956"/>
      <c r="L157" s="2956"/>
      <c r="M157" s="2956"/>
      <c r="N157" s="2956"/>
      <c r="O157" s="2956"/>
      <c r="P157" s="2956"/>
    </row>
    <row r="158" spans="2:16">
      <c r="B158" s="2962" t="s">
        <v>2167</v>
      </c>
      <c r="C158" s="2963" t="s">
        <v>2350</v>
      </c>
      <c r="D158" s="2956"/>
      <c r="E158" s="2956"/>
      <c r="F158" s="2956"/>
      <c r="G158" s="2956"/>
      <c r="H158" s="2956"/>
      <c r="I158" s="2956"/>
      <c r="J158" s="2956"/>
      <c r="K158" s="2956"/>
      <c r="L158" s="2956"/>
      <c r="M158" s="2956"/>
      <c r="N158" s="2956"/>
      <c r="O158" s="2956"/>
      <c r="P158" s="2956"/>
    </row>
    <row r="159" spans="2:16">
      <c r="B159" s="2956"/>
      <c r="C159" s="2956"/>
      <c r="D159" s="2956"/>
      <c r="E159" s="2956"/>
      <c r="F159" s="2956"/>
      <c r="G159" s="2956"/>
      <c r="H159" s="2956"/>
      <c r="I159" s="2956"/>
      <c r="J159" s="2956"/>
      <c r="K159" s="2956"/>
      <c r="L159" s="2956"/>
      <c r="M159" s="2956"/>
      <c r="N159" s="2956"/>
      <c r="O159" s="2956"/>
      <c r="P159" s="2956"/>
    </row>
    <row r="160" spans="2:16" ht="18.75">
      <c r="B160" s="2961" t="s">
        <v>2351</v>
      </c>
      <c r="C160" s="2961"/>
      <c r="D160" s="2956"/>
      <c r="E160" s="2956"/>
      <c r="F160" s="2956"/>
      <c r="G160" s="2956"/>
      <c r="H160" s="2956"/>
      <c r="I160" s="2956"/>
      <c r="J160" s="2956"/>
      <c r="K160" s="2956"/>
      <c r="L160" s="2956"/>
      <c r="M160" s="2956"/>
      <c r="N160" s="2956"/>
      <c r="O160" s="2956"/>
      <c r="P160" s="2956"/>
    </row>
    <row r="161" spans="1:16">
      <c r="B161" s="2962" t="s">
        <v>2167</v>
      </c>
      <c r="C161" s="2963" t="s">
        <v>2352</v>
      </c>
      <c r="D161" s="2956"/>
      <c r="E161" s="2956"/>
      <c r="F161" s="2956"/>
      <c r="G161" s="2956"/>
      <c r="H161" s="2956"/>
      <c r="I161" s="2956"/>
      <c r="J161" s="2956"/>
      <c r="K161" s="2956"/>
      <c r="L161" s="2956"/>
      <c r="M161" s="2956"/>
      <c r="N161" s="2956"/>
      <c r="O161" s="2956"/>
      <c r="P161" s="2956"/>
    </row>
    <row r="162" spans="1:16">
      <c r="B162" s="2956"/>
      <c r="C162" s="2956"/>
      <c r="D162" s="2956"/>
      <c r="E162" s="2956"/>
      <c r="F162" s="2956"/>
      <c r="G162" s="2956"/>
      <c r="H162" s="2956"/>
      <c r="I162" s="2956"/>
      <c r="J162" s="2956"/>
      <c r="K162" s="2956"/>
      <c r="L162" s="2956"/>
      <c r="M162" s="2956"/>
      <c r="N162" s="2956"/>
      <c r="O162" s="2956"/>
      <c r="P162" s="2956"/>
    </row>
    <row r="163" spans="1:16">
      <c r="A163" s="2966"/>
      <c r="B163" s="2966"/>
      <c r="C163" s="2966"/>
      <c r="D163" s="2966"/>
      <c r="E163" s="2966"/>
      <c r="F163" s="2966"/>
      <c r="G163" s="2966"/>
      <c r="H163" s="2966"/>
      <c r="I163" s="2966"/>
      <c r="J163" s="2966"/>
      <c r="K163" s="2966"/>
      <c r="L163" s="2966"/>
      <c r="M163" s="2966"/>
      <c r="N163" s="2966"/>
      <c r="O163" s="2966"/>
      <c r="P163" s="2966"/>
    </row>
    <row r="164" spans="1:16">
      <c r="B164" s="2956"/>
      <c r="C164" s="2956"/>
      <c r="D164" s="2956"/>
      <c r="E164" s="2956"/>
      <c r="F164" s="2956"/>
      <c r="G164" s="2956"/>
      <c r="H164" s="2956"/>
      <c r="I164" s="2956"/>
      <c r="J164" s="2956"/>
      <c r="K164" s="2956"/>
      <c r="L164" s="2956"/>
      <c r="M164" s="2956"/>
      <c r="N164" s="2956"/>
      <c r="O164" s="2956"/>
      <c r="P164" s="2956"/>
    </row>
    <row r="165" spans="1:16" ht="18.75">
      <c r="B165" s="2961" t="s">
        <v>2353</v>
      </c>
      <c r="C165" s="2956"/>
      <c r="D165" s="2956"/>
      <c r="E165" s="2956"/>
      <c r="F165" s="2956"/>
      <c r="G165" s="2956"/>
      <c r="H165" s="2956"/>
      <c r="I165" s="2956"/>
      <c r="J165" s="2956"/>
      <c r="K165" s="2956"/>
      <c r="L165" s="2956"/>
      <c r="M165" s="2956"/>
      <c r="N165" s="2956"/>
      <c r="O165" s="2956"/>
      <c r="P165" s="2956"/>
    </row>
    <row r="166" spans="1:16">
      <c r="B166" s="2962" t="s">
        <v>2167</v>
      </c>
      <c r="C166" s="2963" t="s">
        <v>2354</v>
      </c>
      <c r="D166" s="2956"/>
      <c r="E166" s="2956"/>
      <c r="F166" s="2956"/>
      <c r="G166" s="2956"/>
      <c r="H166" s="2956"/>
      <c r="I166" s="2956"/>
      <c r="J166" s="2956"/>
      <c r="K166" s="2956"/>
      <c r="L166" s="2956"/>
      <c r="M166" s="2956"/>
      <c r="N166" s="2956"/>
      <c r="O166" s="2956"/>
      <c r="P166" s="2956"/>
    </row>
    <row r="167" spans="1:16">
      <c r="B167" s="2956"/>
      <c r="C167" s="2956"/>
      <c r="D167" s="2956"/>
      <c r="E167" s="2956"/>
      <c r="F167" s="2956"/>
      <c r="G167" s="2956"/>
      <c r="H167" s="2956"/>
      <c r="I167" s="2956"/>
      <c r="J167" s="2956"/>
      <c r="K167" s="2956"/>
      <c r="L167" s="2956"/>
      <c r="M167" s="2956"/>
      <c r="N167" s="2956"/>
      <c r="O167" s="2956"/>
      <c r="P167" s="2956"/>
    </row>
    <row r="168" spans="1:16" ht="18.75">
      <c r="B168" s="2961" t="s">
        <v>2355</v>
      </c>
      <c r="C168" s="2956"/>
      <c r="D168" s="2956"/>
      <c r="E168" s="2956"/>
      <c r="F168" s="2956"/>
      <c r="G168" s="2956"/>
      <c r="H168" s="2956"/>
      <c r="I168" s="2956"/>
      <c r="J168" s="2956"/>
      <c r="K168" s="2956"/>
      <c r="L168" s="2956"/>
      <c r="M168" s="2956"/>
      <c r="N168" s="2956"/>
      <c r="O168" s="2956"/>
      <c r="P168" s="2956"/>
    </row>
    <row r="169" spans="1:16">
      <c r="B169" s="2962" t="s">
        <v>2167</v>
      </c>
      <c r="C169" s="2963" t="s">
        <v>2356</v>
      </c>
      <c r="D169" s="2956"/>
      <c r="E169" s="2956"/>
      <c r="F169" s="2956"/>
      <c r="G169" s="2956"/>
      <c r="H169" s="2956"/>
      <c r="I169" s="2956"/>
      <c r="J169" s="2956"/>
      <c r="K169" s="2956"/>
      <c r="L169" s="2956"/>
      <c r="M169" s="2956"/>
      <c r="N169" s="2956"/>
      <c r="O169" s="2956"/>
      <c r="P169" s="2956"/>
    </row>
    <row r="170" spans="1:16" ht="18.75">
      <c r="B170" s="2961" t="s">
        <v>2357</v>
      </c>
      <c r="C170" s="2961"/>
      <c r="D170" s="2956"/>
      <c r="E170" s="2956"/>
      <c r="F170" s="2956"/>
      <c r="G170" s="2956"/>
      <c r="H170" s="2956"/>
      <c r="I170" s="2956"/>
      <c r="J170" s="2956"/>
      <c r="K170" s="2956"/>
      <c r="L170" s="2956"/>
      <c r="M170" s="2956"/>
      <c r="N170" s="2956"/>
      <c r="O170" s="2956"/>
      <c r="P170" s="2956"/>
    </row>
    <row r="171" spans="1:16">
      <c r="B171" s="2962" t="s">
        <v>2167</v>
      </c>
      <c r="C171" s="2963" t="s">
        <v>2358</v>
      </c>
      <c r="D171" s="2956"/>
      <c r="E171" s="2956"/>
      <c r="F171" s="2956"/>
      <c r="G171" s="2956"/>
      <c r="H171" s="2956"/>
      <c r="I171" s="2956"/>
      <c r="J171" s="2956"/>
      <c r="K171" s="2956"/>
      <c r="L171" s="2956"/>
      <c r="M171" s="2956"/>
      <c r="N171" s="2956"/>
      <c r="O171" s="2956"/>
      <c r="P171" s="2956"/>
    </row>
    <row r="172" spans="1:16">
      <c r="B172" s="2956"/>
      <c r="C172" s="2956"/>
      <c r="D172" s="2956"/>
      <c r="E172" s="2956"/>
      <c r="F172" s="2956"/>
      <c r="G172" s="2956"/>
      <c r="H172" s="2956"/>
      <c r="I172" s="2956"/>
      <c r="J172" s="2956"/>
      <c r="K172" s="2956"/>
      <c r="L172" s="2956"/>
      <c r="M172" s="2956"/>
      <c r="N172" s="2956"/>
      <c r="O172" s="2956"/>
      <c r="P172" s="2956"/>
    </row>
    <row r="173" spans="1:16" ht="18.75">
      <c r="B173" s="2961" t="s">
        <v>2359</v>
      </c>
      <c r="C173" s="2961"/>
      <c r="D173" s="2956"/>
      <c r="E173" s="2956"/>
      <c r="F173" s="2956"/>
      <c r="G173" s="2956"/>
      <c r="H173" s="2956"/>
      <c r="I173" s="2956"/>
      <c r="J173" s="2956"/>
      <c r="K173" s="2956"/>
      <c r="L173" s="2956"/>
      <c r="M173" s="2956"/>
      <c r="N173" s="2956"/>
      <c r="O173" s="2956"/>
      <c r="P173" s="2956"/>
    </row>
    <row r="174" spans="1:16">
      <c r="B174" s="2962" t="s">
        <v>2167</v>
      </c>
      <c r="C174" s="2963" t="s">
        <v>2360</v>
      </c>
      <c r="D174" s="2956"/>
      <c r="E174" s="2956"/>
      <c r="F174" s="2956"/>
      <c r="G174" s="2956"/>
      <c r="H174" s="2956"/>
      <c r="I174" s="2956"/>
      <c r="J174" s="2956"/>
      <c r="K174" s="2956"/>
      <c r="L174" s="2956"/>
      <c r="M174" s="2956"/>
      <c r="N174" s="2956"/>
      <c r="O174" s="2956"/>
      <c r="P174" s="2956"/>
    </row>
    <row r="175" spans="1:16">
      <c r="B175" s="2956"/>
      <c r="C175" s="2956"/>
      <c r="D175" s="2956"/>
      <c r="E175" s="2956"/>
      <c r="F175" s="2956"/>
      <c r="G175" s="2956"/>
      <c r="H175" s="2956"/>
      <c r="I175" s="2956"/>
      <c r="J175" s="2956"/>
      <c r="K175" s="2956"/>
      <c r="L175" s="2956"/>
      <c r="M175" s="2956"/>
      <c r="N175" s="2956"/>
      <c r="O175" s="2956"/>
      <c r="P175" s="2956"/>
    </row>
    <row r="176" spans="1:16" ht="18.75">
      <c r="B176" s="2961" t="s">
        <v>2361</v>
      </c>
      <c r="C176" s="2961"/>
      <c r="D176" s="2956"/>
      <c r="E176" s="2956"/>
      <c r="F176" s="2956"/>
      <c r="G176" s="2956"/>
      <c r="H176" s="2956"/>
      <c r="I176" s="2956"/>
      <c r="J176" s="2956"/>
      <c r="K176" s="2956"/>
      <c r="L176" s="2956"/>
      <c r="M176" s="2956"/>
      <c r="N176" s="2956"/>
      <c r="O176" s="2956"/>
      <c r="P176" s="2956"/>
    </row>
    <row r="177" spans="2:16">
      <c r="B177" s="2962" t="s">
        <v>2167</v>
      </c>
      <c r="C177" s="2963" t="s">
        <v>2362</v>
      </c>
      <c r="D177" s="2956"/>
      <c r="E177" s="2956"/>
      <c r="F177" s="2956"/>
      <c r="G177" s="2956"/>
      <c r="H177" s="2956"/>
      <c r="I177" s="2956"/>
      <c r="J177" s="2956"/>
      <c r="K177" s="2956"/>
      <c r="L177" s="2956"/>
      <c r="M177" s="2956"/>
      <c r="N177" s="2956"/>
      <c r="O177" s="2956"/>
      <c r="P177" s="2956"/>
    </row>
    <row r="178" spans="2:16">
      <c r="B178" s="2956"/>
      <c r="C178" s="2956"/>
      <c r="D178" s="2956"/>
      <c r="E178" s="2956"/>
      <c r="F178" s="2956"/>
      <c r="G178" s="2956"/>
      <c r="H178" s="2956"/>
      <c r="I178" s="2956"/>
      <c r="J178" s="2956"/>
      <c r="K178" s="2956"/>
      <c r="L178" s="2956"/>
      <c r="M178" s="2956"/>
      <c r="N178" s="2956"/>
      <c r="O178" s="2956"/>
      <c r="P178" s="2956"/>
    </row>
    <row r="179" spans="2:16" ht="18.75">
      <c r="B179" s="2961" t="s">
        <v>2363</v>
      </c>
      <c r="C179" s="2961"/>
      <c r="D179" s="2956"/>
      <c r="E179" s="2956"/>
      <c r="F179" s="2956"/>
      <c r="G179" s="2956"/>
      <c r="H179" s="2956"/>
      <c r="I179" s="2956"/>
      <c r="J179" s="2956"/>
      <c r="K179" s="2956"/>
      <c r="L179" s="2956"/>
      <c r="M179" s="2956"/>
      <c r="N179" s="2956"/>
      <c r="O179" s="2956"/>
      <c r="P179" s="2956"/>
    </row>
    <row r="180" spans="2:16">
      <c r="B180" s="2962" t="s">
        <v>2167</v>
      </c>
      <c r="C180" s="2963" t="s">
        <v>2364</v>
      </c>
      <c r="D180" s="2956"/>
      <c r="E180" s="2956"/>
      <c r="F180" s="2956"/>
      <c r="G180" s="2956"/>
      <c r="H180" s="2956"/>
      <c r="I180" s="2956"/>
      <c r="J180" s="2956"/>
      <c r="K180" s="2956"/>
      <c r="L180" s="2956"/>
      <c r="M180" s="2956"/>
      <c r="N180" s="2956"/>
      <c r="O180" s="2956"/>
      <c r="P180" s="2956"/>
    </row>
    <row r="181" spans="2:16">
      <c r="B181" s="2956"/>
      <c r="C181" s="2956"/>
      <c r="D181" s="2956"/>
      <c r="E181" s="2956"/>
      <c r="F181" s="2956"/>
      <c r="G181" s="2956"/>
      <c r="H181" s="2956"/>
      <c r="I181" s="2956"/>
      <c r="J181" s="2956"/>
      <c r="K181" s="2956"/>
      <c r="L181" s="2956"/>
      <c r="M181" s="2956"/>
      <c r="N181" s="2956"/>
      <c r="O181" s="2956"/>
      <c r="P181" s="2956"/>
    </row>
    <row r="182" spans="2:16" ht="18.75">
      <c r="B182" s="2961" t="s">
        <v>2365</v>
      </c>
      <c r="C182" s="2961"/>
      <c r="D182" s="2956"/>
      <c r="E182" s="2956"/>
      <c r="F182" s="2956"/>
      <c r="G182" s="2956"/>
      <c r="H182" s="2956"/>
      <c r="I182" s="2956"/>
      <c r="J182" s="2956"/>
      <c r="K182" s="2956"/>
      <c r="L182" s="2956"/>
      <c r="M182" s="2956"/>
      <c r="N182" s="2956"/>
      <c r="O182" s="2956"/>
      <c r="P182" s="2956"/>
    </row>
    <row r="183" spans="2:16">
      <c r="B183" s="2962" t="s">
        <v>2167</v>
      </c>
      <c r="C183" s="2963" t="s">
        <v>2366</v>
      </c>
      <c r="D183" s="2956"/>
      <c r="E183" s="2956"/>
      <c r="F183" s="2956"/>
      <c r="G183" s="2956"/>
      <c r="H183" s="2956"/>
      <c r="I183" s="2956"/>
      <c r="J183" s="2956"/>
      <c r="K183" s="2956"/>
      <c r="L183" s="2956"/>
      <c r="M183" s="2956"/>
      <c r="N183" s="2956"/>
      <c r="O183" s="2956"/>
      <c r="P183" s="2956"/>
    </row>
    <row r="184" spans="2:16">
      <c r="B184" s="2956"/>
      <c r="C184" s="2956"/>
      <c r="D184" s="2956"/>
      <c r="E184" s="2956"/>
      <c r="F184" s="2956"/>
      <c r="G184" s="2956"/>
      <c r="H184" s="2956"/>
      <c r="I184" s="2956"/>
      <c r="J184" s="2956"/>
      <c r="K184" s="2956"/>
      <c r="L184" s="2956"/>
      <c r="M184" s="2956"/>
      <c r="N184" s="2956"/>
      <c r="O184" s="2956"/>
      <c r="P184" s="2956"/>
    </row>
    <row r="185" spans="2:16">
      <c r="B185" s="2966"/>
      <c r="C185" s="2966"/>
      <c r="D185" s="2966"/>
      <c r="E185" s="2966"/>
      <c r="F185" s="2966"/>
      <c r="G185" s="2966"/>
      <c r="H185" s="2966"/>
      <c r="I185" s="2966"/>
      <c r="J185" s="2966"/>
      <c r="K185" s="2966"/>
      <c r="L185" s="2966"/>
      <c r="M185" s="2966"/>
      <c r="N185" s="2966"/>
      <c r="O185" s="2966"/>
      <c r="P185" s="2966"/>
    </row>
    <row r="186" spans="2:16">
      <c r="B186" s="2956"/>
      <c r="C186" s="2956"/>
      <c r="D186" s="2956"/>
      <c r="E186" s="2956"/>
      <c r="F186" s="2956"/>
      <c r="G186" s="2956"/>
      <c r="H186" s="2956"/>
      <c r="I186" s="2956"/>
      <c r="J186" s="2956"/>
      <c r="K186" s="2956"/>
      <c r="L186" s="2956"/>
      <c r="M186" s="2956"/>
      <c r="N186" s="2956"/>
      <c r="O186" s="2956"/>
      <c r="P186" s="2956"/>
    </row>
    <row r="187" spans="2:16" ht="18.75">
      <c r="B187" s="2961" t="s">
        <v>2367</v>
      </c>
      <c r="C187" s="2956"/>
      <c r="D187" s="2956"/>
      <c r="E187" s="2956"/>
      <c r="F187" s="2956"/>
      <c r="G187" s="2956"/>
      <c r="H187" s="2956"/>
      <c r="I187" s="2956"/>
      <c r="J187" s="2956"/>
      <c r="K187" s="2956"/>
      <c r="L187" s="2956"/>
      <c r="M187" s="2956"/>
      <c r="N187" s="2956"/>
      <c r="O187" s="2956"/>
      <c r="P187" s="2956"/>
    </row>
    <row r="188" spans="2:16">
      <c r="B188" s="2962" t="s">
        <v>2167</v>
      </c>
      <c r="C188" s="2964" t="s">
        <v>2368</v>
      </c>
      <c r="D188" s="2956"/>
      <c r="E188" s="2956"/>
      <c r="F188" s="2956"/>
      <c r="G188" s="2956"/>
      <c r="H188" s="2956"/>
      <c r="I188" s="2956"/>
      <c r="J188" s="2956"/>
      <c r="K188" s="2956"/>
      <c r="L188" s="2956"/>
      <c r="M188" s="2956"/>
      <c r="N188" s="2956"/>
      <c r="O188" s="2956"/>
      <c r="P188" s="2956"/>
    </row>
    <row r="189" spans="2:16">
      <c r="B189" s="4357" t="s">
        <v>2369</v>
      </c>
      <c r="C189" s="4357"/>
      <c r="D189" s="2964" t="s">
        <v>2370</v>
      </c>
      <c r="E189" s="2956"/>
      <c r="F189" s="2956"/>
      <c r="G189" s="2956"/>
      <c r="H189" s="2956"/>
      <c r="I189" s="2956"/>
      <c r="J189" s="2956"/>
      <c r="K189" s="2956"/>
      <c r="L189" s="2956"/>
      <c r="M189" s="2956"/>
      <c r="N189" s="2956"/>
      <c r="O189" s="2956"/>
      <c r="P189" s="2956"/>
    </row>
    <row r="190" spans="2:16">
      <c r="B190" s="2956"/>
      <c r="C190" s="2956"/>
      <c r="D190" s="2956"/>
      <c r="E190" s="2956"/>
      <c r="F190" s="2956"/>
      <c r="G190" s="2956"/>
      <c r="H190" s="2956"/>
      <c r="I190" s="2956"/>
      <c r="J190" s="2956"/>
      <c r="K190" s="2956"/>
      <c r="L190" s="2956"/>
      <c r="M190" s="2956"/>
      <c r="N190" s="2956"/>
      <c r="O190" s="2956"/>
      <c r="P190" s="2956"/>
    </row>
    <row r="191" spans="2:16" ht="18.75">
      <c r="B191" s="2961" t="s">
        <v>2371</v>
      </c>
      <c r="C191" s="2961"/>
      <c r="D191" s="2956"/>
      <c r="E191" s="2956"/>
      <c r="F191" s="2956"/>
      <c r="G191" s="2956"/>
      <c r="H191" s="2956"/>
      <c r="I191" s="2956"/>
      <c r="J191" s="2956"/>
      <c r="K191" s="2956"/>
      <c r="L191" s="2956"/>
      <c r="M191" s="2956"/>
      <c r="N191" s="2956"/>
      <c r="O191" s="2956"/>
      <c r="P191" s="2956"/>
    </row>
    <row r="192" spans="2:16">
      <c r="B192" s="2962" t="s">
        <v>2167</v>
      </c>
      <c r="C192" s="2963" t="s">
        <v>2372</v>
      </c>
      <c r="D192" s="2956"/>
      <c r="E192" s="2956"/>
      <c r="F192" s="2956"/>
      <c r="G192" s="2956"/>
      <c r="H192" s="2956"/>
      <c r="I192" s="2956"/>
      <c r="J192" s="2956"/>
      <c r="K192" s="2956"/>
      <c r="L192" s="2956"/>
      <c r="M192" s="2956"/>
      <c r="N192" s="2956"/>
      <c r="O192" s="2956"/>
      <c r="P192" s="2956"/>
    </row>
    <row r="193" spans="2:16">
      <c r="B193" s="2956"/>
      <c r="C193" s="2956"/>
      <c r="D193" s="2956"/>
      <c r="E193" s="2956"/>
      <c r="F193" s="2956"/>
      <c r="G193" s="2956"/>
      <c r="H193" s="2956"/>
      <c r="I193" s="2956"/>
      <c r="J193" s="2956"/>
      <c r="K193" s="2956"/>
      <c r="L193" s="2956"/>
      <c r="M193" s="2956"/>
      <c r="N193" s="2956"/>
      <c r="O193" s="2956"/>
      <c r="P193" s="2956"/>
    </row>
    <row r="194" spans="2:16" ht="18.75">
      <c r="B194" s="2961" t="s">
        <v>2373</v>
      </c>
      <c r="C194" s="2961"/>
      <c r="D194" s="2956"/>
      <c r="E194" s="2956"/>
      <c r="F194" s="2956"/>
      <c r="G194" s="2956"/>
      <c r="H194" s="2956"/>
      <c r="I194" s="2956"/>
      <c r="J194" s="2956"/>
      <c r="K194" s="2956"/>
      <c r="L194" s="2956"/>
      <c r="M194" s="2956"/>
      <c r="N194" s="2956"/>
      <c r="O194" s="2956"/>
      <c r="P194" s="2956"/>
    </row>
    <row r="195" spans="2:16">
      <c r="B195" s="2962" t="s">
        <v>2167</v>
      </c>
      <c r="C195" s="2963" t="s">
        <v>2374</v>
      </c>
      <c r="D195" s="2956"/>
      <c r="E195" s="2956"/>
      <c r="F195" s="2956"/>
      <c r="G195" s="2956"/>
      <c r="H195" s="2956"/>
      <c r="I195" s="2956"/>
      <c r="J195" s="2956"/>
      <c r="K195" s="2956"/>
      <c r="L195" s="2956"/>
      <c r="M195" s="2956"/>
      <c r="N195" s="2956"/>
      <c r="O195" s="2956"/>
      <c r="P195" s="2956"/>
    </row>
    <row r="196" spans="2:16">
      <c r="B196" s="2956"/>
      <c r="C196" s="2956"/>
      <c r="D196" s="2956"/>
      <c r="E196" s="2956"/>
      <c r="F196" s="2956"/>
      <c r="G196" s="2956"/>
      <c r="H196" s="2956"/>
      <c r="I196" s="2956"/>
      <c r="J196" s="2956"/>
      <c r="K196" s="2956"/>
      <c r="L196" s="2956"/>
      <c r="M196" s="2956"/>
      <c r="N196" s="2956"/>
      <c r="O196" s="2956"/>
      <c r="P196" s="2956"/>
    </row>
    <row r="197" spans="2:16" ht="18.75">
      <c r="B197" s="2961" t="s">
        <v>2375</v>
      </c>
      <c r="C197" s="2961"/>
      <c r="D197" s="2956"/>
      <c r="E197" s="2956"/>
      <c r="F197" s="2956"/>
      <c r="G197" s="2956"/>
      <c r="H197" s="2956"/>
      <c r="I197" s="2956"/>
      <c r="J197" s="2956"/>
      <c r="K197" s="2956"/>
      <c r="L197" s="2956"/>
      <c r="M197" s="2956"/>
      <c r="N197" s="2956"/>
      <c r="O197" s="2956"/>
      <c r="P197" s="2956"/>
    </row>
    <row r="198" spans="2:16">
      <c r="B198" s="2962" t="s">
        <v>2167</v>
      </c>
      <c r="C198" s="2963" t="s">
        <v>2376</v>
      </c>
      <c r="D198" s="2956"/>
      <c r="E198" s="2956"/>
      <c r="F198" s="2956"/>
      <c r="G198" s="2956"/>
      <c r="H198" s="2956"/>
      <c r="I198" s="2956"/>
      <c r="J198" s="2956"/>
      <c r="K198" s="2956"/>
      <c r="L198" s="2956"/>
      <c r="M198" s="2956"/>
      <c r="N198" s="2956"/>
      <c r="O198" s="2956"/>
      <c r="P198" s="2956"/>
    </row>
    <row r="199" spans="2:16">
      <c r="B199" s="2956"/>
      <c r="C199" s="2956"/>
      <c r="D199" s="2956"/>
      <c r="E199" s="2956"/>
      <c r="F199" s="2956"/>
      <c r="G199" s="2956"/>
      <c r="H199" s="2956"/>
      <c r="I199" s="2956"/>
      <c r="J199" s="2956"/>
      <c r="K199" s="2956"/>
      <c r="L199" s="2956"/>
      <c r="M199" s="2956"/>
      <c r="N199" s="2956"/>
      <c r="O199" s="2956"/>
      <c r="P199" s="2956"/>
    </row>
    <row r="200" spans="2:16" ht="18.75">
      <c r="B200" s="2961" t="s">
        <v>2377</v>
      </c>
      <c r="C200" s="2961"/>
      <c r="D200" s="2956"/>
      <c r="E200" s="2956"/>
      <c r="F200" s="2956"/>
      <c r="G200" s="2956"/>
      <c r="H200" s="2956"/>
      <c r="I200" s="2956"/>
      <c r="J200" s="2956"/>
      <c r="K200" s="2956"/>
      <c r="L200" s="2956"/>
      <c r="M200" s="2956"/>
      <c r="N200" s="2956"/>
      <c r="O200" s="2956"/>
      <c r="P200" s="2956"/>
    </row>
    <row r="201" spans="2:16">
      <c r="B201" s="2962" t="s">
        <v>2167</v>
      </c>
      <c r="C201" s="2963" t="s">
        <v>2378</v>
      </c>
      <c r="D201" s="2956"/>
      <c r="E201" s="2956"/>
      <c r="F201" s="2956"/>
      <c r="G201" s="2956"/>
      <c r="H201" s="2956"/>
      <c r="I201" s="2956"/>
      <c r="J201" s="2956"/>
      <c r="K201" s="2956"/>
      <c r="L201" s="2956"/>
      <c r="M201" s="2956"/>
      <c r="N201" s="2956"/>
      <c r="O201" s="2956"/>
      <c r="P201" s="2956"/>
    </row>
    <row r="202" spans="2:16">
      <c r="B202" s="2956"/>
      <c r="C202" s="2956"/>
      <c r="D202" s="2956"/>
      <c r="E202" s="2956"/>
      <c r="F202" s="2956"/>
      <c r="G202" s="2956"/>
      <c r="H202" s="2956"/>
      <c r="I202" s="2956"/>
      <c r="J202" s="2956"/>
      <c r="K202" s="2956"/>
      <c r="L202" s="2956"/>
      <c r="M202" s="2956"/>
      <c r="N202" s="2956"/>
      <c r="O202" s="2956"/>
      <c r="P202" s="2956"/>
    </row>
    <row r="203" spans="2:16">
      <c r="B203" s="2956" t="s">
        <v>2379</v>
      </c>
      <c r="C203" s="2956"/>
      <c r="D203" s="2956"/>
      <c r="E203" s="2956"/>
      <c r="F203" s="2956"/>
      <c r="G203" s="2956"/>
      <c r="H203" s="2956"/>
      <c r="I203" s="2956"/>
      <c r="J203" s="2956"/>
      <c r="K203" s="2956"/>
      <c r="L203" s="2956"/>
      <c r="M203" s="2956"/>
      <c r="N203" s="2956"/>
      <c r="O203" s="2956"/>
      <c r="P203" s="2956"/>
    </row>
    <row r="204" spans="2:16">
      <c r="B204" s="2956" t="s">
        <v>2380</v>
      </c>
      <c r="C204" s="2956"/>
      <c r="D204" s="2956"/>
      <c r="E204" s="2956"/>
      <c r="F204" s="2956"/>
      <c r="G204" s="2956"/>
      <c r="H204" s="2956"/>
      <c r="I204" s="2956"/>
      <c r="J204" s="2956"/>
      <c r="K204" s="2956"/>
      <c r="L204" s="2956"/>
      <c r="M204" s="2956"/>
      <c r="N204" s="2956"/>
      <c r="O204" s="2956"/>
      <c r="P204" s="2956"/>
    </row>
    <row r="205" spans="2:16">
      <c r="B205" s="2956" t="s">
        <v>2381</v>
      </c>
      <c r="C205" s="2956"/>
      <c r="D205" s="2956"/>
      <c r="E205" s="2963"/>
      <c r="F205" s="2956"/>
      <c r="G205" s="2956"/>
      <c r="H205" s="2956"/>
      <c r="I205" s="2956"/>
      <c r="J205" s="2956"/>
      <c r="K205" s="2956"/>
      <c r="L205" s="2956"/>
      <c r="M205" s="2956"/>
      <c r="N205" s="2956"/>
      <c r="O205" s="2956"/>
      <c r="P205" s="2956"/>
    </row>
    <row r="206" spans="2:16">
      <c r="B206" s="2956" t="s">
        <v>2382</v>
      </c>
      <c r="C206" s="2956"/>
      <c r="D206" s="2956"/>
      <c r="E206" s="2956"/>
      <c r="F206" s="2956"/>
      <c r="G206" s="2956"/>
      <c r="H206" s="2956"/>
      <c r="I206" s="2956"/>
      <c r="J206" s="2956"/>
      <c r="K206" s="2956"/>
      <c r="L206" s="2956"/>
      <c r="M206" s="2956"/>
      <c r="N206" s="2956"/>
      <c r="O206" s="2956"/>
      <c r="P206" s="2956"/>
    </row>
    <row r="207" spans="2:16">
      <c r="B207" s="2956"/>
      <c r="C207" s="2956"/>
      <c r="D207" s="2956"/>
      <c r="E207" s="2956"/>
      <c r="F207" s="2956"/>
      <c r="G207" s="2956"/>
      <c r="H207" s="2956"/>
      <c r="I207" s="2956"/>
      <c r="J207" s="2956"/>
      <c r="K207" s="2956"/>
      <c r="L207" s="2956"/>
      <c r="M207" s="2956"/>
      <c r="N207" s="2956"/>
      <c r="O207" s="2956"/>
      <c r="P207" s="2956"/>
    </row>
    <row r="208" spans="2:16" ht="18.75">
      <c r="B208" s="2961" t="s">
        <v>2383</v>
      </c>
      <c r="C208" s="2961"/>
      <c r="D208" s="2956"/>
      <c r="E208" s="2956"/>
      <c r="F208" s="2956"/>
      <c r="G208" s="2956"/>
      <c r="H208" s="2956"/>
      <c r="I208" s="2956"/>
      <c r="J208" s="2956"/>
      <c r="K208" s="2956"/>
      <c r="L208" s="2956"/>
      <c r="M208" s="2956"/>
      <c r="N208" s="2956"/>
      <c r="O208" s="2956"/>
      <c r="P208" s="2956"/>
    </row>
    <row r="209" spans="2:16">
      <c r="B209" s="2962" t="s">
        <v>2167</v>
      </c>
      <c r="C209" s="2963" t="s">
        <v>2384</v>
      </c>
      <c r="D209" s="2956"/>
      <c r="E209" s="2956"/>
      <c r="F209" s="2956"/>
      <c r="G209" s="2956"/>
      <c r="H209" s="2956"/>
      <c r="I209" s="2956"/>
      <c r="J209" s="2956"/>
      <c r="K209" s="2956"/>
      <c r="L209" s="2956"/>
      <c r="M209" s="2956"/>
      <c r="N209" s="2956"/>
      <c r="O209" s="2956"/>
      <c r="P209" s="2956"/>
    </row>
    <row r="210" spans="2:16">
      <c r="B210" s="2956"/>
      <c r="C210" s="2956"/>
      <c r="D210" s="2956"/>
      <c r="E210" s="2956"/>
      <c r="F210" s="2956"/>
      <c r="G210" s="2956"/>
      <c r="H210" s="2956"/>
      <c r="I210" s="2956"/>
      <c r="J210" s="2956"/>
      <c r="K210" s="2956"/>
      <c r="L210" s="2956"/>
      <c r="M210" s="2956"/>
      <c r="N210" s="2956"/>
      <c r="O210" s="2956"/>
      <c r="P210" s="2956"/>
    </row>
    <row r="211" spans="2:16" ht="18.75">
      <c r="B211" s="2961" t="s">
        <v>2371</v>
      </c>
      <c r="C211" s="2961"/>
      <c r="D211" s="2956"/>
      <c r="E211" s="2956"/>
      <c r="F211" s="2956"/>
      <c r="G211" s="2956"/>
      <c r="H211" s="2956"/>
      <c r="I211" s="2956"/>
      <c r="J211" s="2956"/>
      <c r="K211" s="2956"/>
      <c r="L211" s="2956"/>
      <c r="M211" s="2956"/>
      <c r="N211" s="2956"/>
      <c r="O211" s="2956"/>
      <c r="P211" s="2956"/>
    </row>
    <row r="212" spans="2:16">
      <c r="B212" s="2962" t="s">
        <v>2167</v>
      </c>
      <c r="C212" s="2963" t="s">
        <v>2372</v>
      </c>
      <c r="D212" s="2956"/>
      <c r="E212" s="2956"/>
      <c r="F212" s="2956"/>
      <c r="G212" s="2956"/>
      <c r="H212" s="2956"/>
      <c r="I212" s="2956"/>
      <c r="J212" s="2956"/>
      <c r="K212" s="2956"/>
      <c r="L212" s="2956"/>
      <c r="M212" s="2956"/>
      <c r="N212" s="2956"/>
      <c r="O212" s="2956"/>
      <c r="P212" s="2956"/>
    </row>
    <row r="213" spans="2:16">
      <c r="B213" s="2956"/>
      <c r="C213" s="2956"/>
      <c r="D213" s="2956"/>
      <c r="E213" s="2956"/>
      <c r="F213" s="2956"/>
      <c r="G213" s="2956"/>
      <c r="H213" s="2956"/>
      <c r="I213" s="2956"/>
      <c r="J213" s="2956"/>
      <c r="K213" s="2956"/>
      <c r="L213" s="2956"/>
      <c r="M213" s="2956"/>
      <c r="N213" s="2956"/>
      <c r="O213" s="2956"/>
      <c r="P213" s="2956"/>
    </row>
    <row r="214" spans="2:16" ht="18.75">
      <c r="B214" s="2961" t="s">
        <v>2385</v>
      </c>
      <c r="C214" s="2961"/>
      <c r="D214" s="2956"/>
      <c r="E214" s="2956"/>
      <c r="F214" s="2956"/>
      <c r="G214" s="2956"/>
      <c r="H214" s="2956"/>
      <c r="I214" s="2956"/>
      <c r="J214" s="2956"/>
      <c r="K214" s="2956"/>
      <c r="L214" s="2956"/>
      <c r="M214" s="2956"/>
      <c r="N214" s="2956"/>
      <c r="O214" s="2956"/>
      <c r="P214" s="2956"/>
    </row>
    <row r="215" spans="2:16">
      <c r="B215" s="2962" t="s">
        <v>2167</v>
      </c>
      <c r="C215" s="2963" t="s">
        <v>2386</v>
      </c>
      <c r="D215" s="2956"/>
      <c r="E215" s="2956"/>
      <c r="F215" s="2956"/>
      <c r="G215" s="2956"/>
      <c r="H215" s="2956"/>
      <c r="I215" s="2956"/>
      <c r="J215" s="2956"/>
      <c r="K215" s="2956"/>
      <c r="L215" s="2956"/>
      <c r="M215" s="2956"/>
      <c r="N215" s="2956"/>
      <c r="O215" s="2956"/>
      <c r="P215" s="2956"/>
    </row>
    <row r="216" spans="2:16">
      <c r="B216" s="2956"/>
      <c r="C216" s="2956"/>
      <c r="D216" s="2956"/>
      <c r="E216" s="2956"/>
      <c r="F216" s="2956"/>
      <c r="G216" s="2956"/>
      <c r="H216" s="2956"/>
      <c r="I216" s="2956"/>
      <c r="J216" s="2956"/>
      <c r="K216" s="2956"/>
      <c r="L216" s="2956"/>
      <c r="M216" s="2956"/>
      <c r="N216" s="2956"/>
      <c r="O216" s="2956"/>
      <c r="P216" s="2956"/>
    </row>
    <row r="217" spans="2:16" ht="18.75">
      <c r="B217" s="2961" t="s">
        <v>2387</v>
      </c>
      <c r="C217" s="2956"/>
      <c r="D217" s="2956"/>
      <c r="E217" s="2956"/>
      <c r="F217" s="2956"/>
      <c r="G217" s="2956"/>
      <c r="H217" s="2956"/>
      <c r="I217" s="2956"/>
      <c r="J217" s="2956"/>
      <c r="K217" s="2956"/>
      <c r="L217" s="2956"/>
      <c r="M217" s="2956"/>
      <c r="N217" s="2956"/>
      <c r="O217" s="2956"/>
      <c r="P217" s="2956"/>
    </row>
    <row r="218" spans="2:16">
      <c r="B218" s="2962" t="s">
        <v>2167</v>
      </c>
      <c r="C218" s="2964" t="s">
        <v>2388</v>
      </c>
      <c r="D218" s="2956"/>
      <c r="E218" s="2956"/>
      <c r="F218" s="2956"/>
      <c r="G218" s="2956"/>
      <c r="H218" s="2956"/>
      <c r="I218" s="2956"/>
      <c r="J218" s="2956"/>
      <c r="K218" s="2956"/>
      <c r="L218" s="2956"/>
      <c r="M218" s="2956"/>
      <c r="N218" s="2956"/>
      <c r="O218" s="2956"/>
      <c r="P218" s="2956"/>
    </row>
    <row r="219" spans="2:16">
      <c r="B219" s="4344" t="s">
        <v>2389</v>
      </c>
      <c r="C219" s="4344"/>
      <c r="D219" s="2963" t="s">
        <v>2390</v>
      </c>
      <c r="E219" s="2956"/>
      <c r="F219" s="2956"/>
      <c r="G219" s="2956"/>
      <c r="H219" s="2956"/>
      <c r="I219" s="2956"/>
      <c r="J219" s="2956"/>
      <c r="K219" s="2956"/>
      <c r="L219" s="2956"/>
      <c r="M219" s="2956"/>
      <c r="N219" s="2956"/>
      <c r="O219" s="2956"/>
      <c r="P219" s="2956"/>
    </row>
    <row r="220" spans="2:16">
      <c r="B220" s="2956"/>
      <c r="C220" s="2956"/>
      <c r="D220" s="2956"/>
      <c r="E220" s="2956"/>
      <c r="F220" s="2956"/>
      <c r="G220" s="2956"/>
      <c r="H220" s="2956"/>
      <c r="I220" s="2956"/>
      <c r="J220" s="2956"/>
      <c r="K220" s="2956"/>
      <c r="L220" s="2956"/>
      <c r="M220" s="2956"/>
      <c r="N220" s="2956"/>
      <c r="O220" s="2956"/>
      <c r="P220" s="2956"/>
    </row>
    <row r="221" spans="2:16" ht="18.75">
      <c r="B221" s="2961" t="s">
        <v>2391</v>
      </c>
      <c r="C221" s="2956"/>
      <c r="D221" s="2956"/>
      <c r="E221" s="2956"/>
      <c r="F221" s="2956"/>
      <c r="G221" s="2956"/>
      <c r="H221" s="2956"/>
      <c r="I221" s="2956"/>
      <c r="J221" s="2956"/>
      <c r="K221" s="2956"/>
      <c r="L221" s="2956"/>
      <c r="M221" s="2956"/>
      <c r="N221" s="2956"/>
      <c r="O221" s="2956"/>
      <c r="P221" s="2956"/>
    </row>
    <row r="222" spans="2:16">
      <c r="B222" s="2962" t="s">
        <v>2167</v>
      </c>
      <c r="C222" s="2963" t="s">
        <v>2392</v>
      </c>
      <c r="D222" s="2956"/>
      <c r="E222" s="2956"/>
      <c r="F222" s="2956"/>
      <c r="G222" s="2956"/>
      <c r="H222" s="2956"/>
      <c r="I222" s="2956"/>
      <c r="J222" s="2956"/>
      <c r="K222" s="2956"/>
      <c r="L222" s="2956"/>
      <c r="M222" s="2956"/>
      <c r="N222" s="2956"/>
      <c r="O222" s="2956"/>
      <c r="P222" s="2956"/>
    </row>
    <row r="223" spans="2:16">
      <c r="B223" s="4344" t="s">
        <v>2393</v>
      </c>
      <c r="C223" s="4344"/>
      <c r="D223" s="2963" t="s">
        <v>2394</v>
      </c>
      <c r="E223" s="2956"/>
      <c r="F223" s="2956"/>
      <c r="G223" s="2956"/>
      <c r="H223" s="2956"/>
      <c r="I223" s="2956"/>
      <c r="J223" s="2956"/>
      <c r="K223" s="2956"/>
      <c r="L223" s="2956"/>
      <c r="M223" s="2956"/>
      <c r="N223" s="2956"/>
      <c r="O223" s="2956"/>
      <c r="P223" s="2956"/>
    </row>
    <row r="224" spans="2:16">
      <c r="B224" s="2956"/>
      <c r="C224" s="2956"/>
      <c r="D224" s="2956"/>
      <c r="E224" s="2956"/>
      <c r="F224" s="2956"/>
      <c r="G224" s="2956"/>
      <c r="H224" s="2956"/>
      <c r="I224" s="2956"/>
      <c r="J224" s="2956"/>
      <c r="K224" s="2956"/>
      <c r="L224" s="2956"/>
      <c r="M224" s="2956"/>
      <c r="N224" s="2956"/>
      <c r="O224" s="2956"/>
      <c r="P224" s="2956"/>
    </row>
    <row r="225" spans="1:16" ht="18.75">
      <c r="B225" s="2961" t="s">
        <v>2395</v>
      </c>
      <c r="C225" s="2961"/>
      <c r="D225" s="2956"/>
      <c r="E225" s="2956"/>
      <c r="F225" s="2956"/>
      <c r="G225" s="2956"/>
      <c r="H225" s="2956"/>
      <c r="I225" s="2956"/>
      <c r="J225" s="2956"/>
      <c r="K225" s="2956"/>
      <c r="L225" s="2956"/>
      <c r="M225" s="2956"/>
      <c r="N225" s="2956"/>
      <c r="O225" s="2956"/>
      <c r="P225" s="2956"/>
    </row>
    <row r="226" spans="1:16">
      <c r="B226" s="2962" t="s">
        <v>2167</v>
      </c>
      <c r="C226" s="2963" t="s">
        <v>2396</v>
      </c>
      <c r="D226" s="2956"/>
      <c r="E226" s="2956"/>
      <c r="F226" s="2956"/>
      <c r="G226" s="2956"/>
      <c r="H226" s="2956"/>
      <c r="I226" s="2956"/>
      <c r="J226" s="2956"/>
      <c r="K226" s="2956"/>
      <c r="L226" s="2956"/>
      <c r="M226" s="2956"/>
      <c r="N226" s="2956"/>
      <c r="O226" s="2956"/>
      <c r="P226" s="2956"/>
    </row>
    <row r="227" spans="1:16">
      <c r="B227" s="2956"/>
      <c r="C227" s="2956"/>
      <c r="D227" s="2956"/>
      <c r="E227" s="2956"/>
      <c r="F227" s="2956"/>
      <c r="G227" s="2956"/>
      <c r="H227" s="2956"/>
      <c r="I227" s="2956"/>
      <c r="J227" s="2956"/>
      <c r="K227" s="2956"/>
      <c r="L227" s="2956"/>
      <c r="M227" s="2956"/>
      <c r="N227" s="2956"/>
      <c r="O227" s="2956"/>
      <c r="P227" s="2956"/>
    </row>
    <row r="228" spans="1:16" ht="18.75">
      <c r="A228" s="2956"/>
      <c r="B228" s="2961" t="s">
        <v>2397</v>
      </c>
      <c r="C228" s="2961"/>
      <c r="D228" s="2956"/>
      <c r="E228" s="2956"/>
      <c r="F228" s="2956"/>
      <c r="G228" s="2956"/>
      <c r="H228" s="2956"/>
      <c r="I228" s="2956"/>
      <c r="J228" s="2956"/>
      <c r="K228" s="2956"/>
      <c r="L228" s="2956"/>
      <c r="M228" s="2956"/>
      <c r="N228" s="2956"/>
      <c r="O228" s="2956"/>
      <c r="P228" s="2956"/>
    </row>
    <row r="229" spans="1:16">
      <c r="A229" s="2956"/>
      <c r="B229" s="2962" t="s">
        <v>2167</v>
      </c>
      <c r="C229" s="2963" t="s">
        <v>2398</v>
      </c>
      <c r="D229" s="2956"/>
      <c r="E229" s="2956"/>
      <c r="F229" s="2956"/>
      <c r="G229" s="2956"/>
      <c r="H229" s="2956"/>
      <c r="I229" s="2956"/>
      <c r="J229" s="2956"/>
      <c r="K229" s="2956"/>
      <c r="L229" s="2956"/>
      <c r="M229" s="2956"/>
      <c r="N229" s="2956"/>
      <c r="O229" s="2956"/>
      <c r="P229" s="2956"/>
    </row>
    <row r="230" spans="1:16">
      <c r="B230" s="2956"/>
      <c r="C230" s="2956"/>
      <c r="D230" s="2956"/>
      <c r="E230" s="2956"/>
      <c r="F230" s="2956"/>
      <c r="G230" s="2956"/>
      <c r="H230" s="2956"/>
      <c r="I230" s="2956"/>
      <c r="J230" s="2956"/>
      <c r="K230" s="2956"/>
      <c r="L230" s="2956"/>
      <c r="M230" s="2956"/>
      <c r="N230" s="2956"/>
      <c r="O230" s="2956"/>
      <c r="P230" s="2956"/>
    </row>
    <row r="231" spans="1:16" ht="18.75">
      <c r="B231" s="2961" t="s">
        <v>2399</v>
      </c>
      <c r="C231" s="2956"/>
      <c r="D231" s="2956"/>
      <c r="E231" s="2956"/>
      <c r="F231" s="2956"/>
      <c r="G231" s="2956"/>
      <c r="H231" s="2956"/>
      <c r="I231" s="2956"/>
      <c r="J231" s="2956"/>
      <c r="K231" s="2956"/>
      <c r="L231" s="2956"/>
      <c r="M231" s="2956"/>
      <c r="N231" s="2956"/>
      <c r="O231" s="2956"/>
      <c r="P231" s="2956"/>
    </row>
    <row r="232" spans="1:16">
      <c r="B232" s="2962" t="s">
        <v>2167</v>
      </c>
      <c r="C232" s="2963" t="s">
        <v>2400</v>
      </c>
      <c r="D232" s="2956"/>
      <c r="E232" s="2956"/>
      <c r="F232" s="2956"/>
      <c r="G232" s="2956"/>
      <c r="H232" s="2956"/>
      <c r="I232" s="2956"/>
      <c r="J232" s="2956"/>
      <c r="K232" s="2956"/>
      <c r="L232" s="2956"/>
      <c r="M232" s="2956"/>
      <c r="N232" s="2956"/>
      <c r="O232" s="2956"/>
      <c r="P232" s="2956"/>
    </row>
    <row r="233" spans="1:16">
      <c r="B233" s="4344" t="s">
        <v>2401</v>
      </c>
      <c r="C233" s="4344"/>
      <c r="D233" s="2963" t="s">
        <v>2402</v>
      </c>
      <c r="E233" s="2956"/>
      <c r="F233" s="2956"/>
      <c r="G233" s="2956"/>
      <c r="H233" s="2956"/>
      <c r="I233" s="2956"/>
      <c r="J233" s="2956"/>
      <c r="K233" s="2956"/>
      <c r="L233" s="2956"/>
      <c r="M233" s="2956"/>
      <c r="N233" s="2956"/>
      <c r="O233" s="2956"/>
      <c r="P233" s="2956"/>
    </row>
    <row r="234" spans="1:16">
      <c r="B234" s="2956"/>
      <c r="C234" s="2956"/>
      <c r="D234" s="2956"/>
      <c r="E234" s="2956"/>
      <c r="F234" s="2956"/>
      <c r="G234" s="2956"/>
      <c r="H234" s="2956"/>
      <c r="I234" s="2956"/>
      <c r="J234" s="2956"/>
      <c r="K234" s="2956"/>
      <c r="L234" s="2956"/>
      <c r="M234" s="2956"/>
      <c r="N234" s="2956"/>
      <c r="O234" s="2956"/>
      <c r="P234" s="2956"/>
    </row>
    <row r="235" spans="1:16">
      <c r="B235" s="2956" t="s">
        <v>2403</v>
      </c>
      <c r="C235" s="2956"/>
      <c r="D235" s="2956"/>
      <c r="E235" s="2956"/>
      <c r="F235" s="2956"/>
      <c r="G235" s="2956"/>
      <c r="H235" s="2956"/>
      <c r="I235" s="2956"/>
      <c r="J235" s="2956"/>
      <c r="K235" s="2956"/>
      <c r="L235" s="2956"/>
      <c r="M235" s="2956" t="s">
        <v>2352</v>
      </c>
      <c r="N235" s="2956"/>
      <c r="O235" s="2956"/>
      <c r="P235" s="2956"/>
    </row>
    <row r="236" spans="1:16">
      <c r="B236" s="2956" t="s">
        <v>2404</v>
      </c>
      <c r="C236" s="2956"/>
      <c r="D236" s="2956"/>
      <c r="E236" s="2956"/>
      <c r="F236" s="2956"/>
      <c r="G236" s="2956"/>
      <c r="H236" s="2956"/>
      <c r="I236" s="2956"/>
      <c r="J236" s="2956"/>
      <c r="K236" s="2956"/>
      <c r="L236" s="2956"/>
      <c r="M236" s="2956"/>
      <c r="N236" s="2956"/>
      <c r="O236" s="2956"/>
      <c r="P236" s="2956"/>
    </row>
    <row r="237" spans="1:16">
      <c r="B237" s="2956" t="s">
        <v>2405</v>
      </c>
      <c r="C237" s="2956"/>
      <c r="D237" s="2956"/>
      <c r="E237" s="2956"/>
      <c r="F237" s="2956"/>
      <c r="G237" s="2956"/>
      <c r="H237" s="2956"/>
      <c r="I237" s="2956"/>
      <c r="J237" s="2956"/>
      <c r="K237" s="2956"/>
      <c r="L237" s="2956"/>
      <c r="M237" s="2956"/>
      <c r="N237" s="2956"/>
      <c r="O237" s="2956"/>
      <c r="P237" s="2956"/>
    </row>
    <row r="238" spans="1:16">
      <c r="B238" s="2956" t="s">
        <v>2406</v>
      </c>
      <c r="C238" s="2956"/>
      <c r="D238" s="2956"/>
      <c r="E238" s="2956"/>
      <c r="F238" s="2956"/>
      <c r="G238" s="2956"/>
      <c r="H238" s="2956"/>
      <c r="I238" s="2956"/>
      <c r="J238" s="2956"/>
      <c r="K238" s="2956"/>
      <c r="L238" s="2956"/>
      <c r="M238" s="2956"/>
      <c r="N238" s="2956"/>
      <c r="O238" s="2956"/>
      <c r="P238" s="2956"/>
    </row>
    <row r="239" spans="1:16">
      <c r="B239" s="2956" t="s">
        <v>2407</v>
      </c>
      <c r="C239" s="2956"/>
      <c r="D239" s="2956"/>
      <c r="E239" s="2956"/>
      <c r="F239" s="2956"/>
      <c r="G239" s="2956"/>
      <c r="H239" s="2956"/>
      <c r="I239" s="2956"/>
      <c r="J239" s="2956"/>
      <c r="K239" s="2956"/>
      <c r="L239" s="2956"/>
      <c r="M239" s="2956"/>
      <c r="N239" s="2956"/>
      <c r="O239" s="2956"/>
      <c r="P239" s="2956"/>
    </row>
    <row r="240" spans="1:16">
      <c r="B240" s="2956" t="s">
        <v>2408</v>
      </c>
      <c r="C240" s="2956"/>
      <c r="D240" s="2956"/>
      <c r="E240" s="2956"/>
      <c r="F240" s="2956"/>
      <c r="G240" s="2956"/>
      <c r="H240" s="2956"/>
      <c r="I240" s="2956"/>
      <c r="J240" s="2956"/>
      <c r="K240" s="2956"/>
      <c r="L240" s="2956"/>
      <c r="M240" s="2956" t="s">
        <v>2394</v>
      </c>
      <c r="N240" s="2956"/>
      <c r="O240" s="2956"/>
      <c r="P240" s="2956"/>
    </row>
    <row r="241" spans="1:16">
      <c r="B241" s="2956"/>
      <c r="C241" s="2956"/>
      <c r="D241" s="2956"/>
      <c r="E241" s="2956"/>
      <c r="F241" s="2956"/>
      <c r="G241" s="2956"/>
      <c r="H241" s="2956"/>
      <c r="I241" s="2956"/>
      <c r="J241" s="2956"/>
      <c r="K241" s="2956"/>
      <c r="L241" s="2956"/>
      <c r="M241" s="2956"/>
      <c r="N241" s="2956"/>
      <c r="O241" s="2956"/>
      <c r="P241" s="2956"/>
    </row>
    <row r="242" spans="1:16">
      <c r="B242" s="2956"/>
      <c r="C242" s="2956"/>
      <c r="D242" s="2956"/>
      <c r="E242" s="2956"/>
      <c r="F242" s="2956"/>
      <c r="G242" s="2956"/>
      <c r="H242" s="2956"/>
      <c r="I242" s="2956"/>
      <c r="J242" s="2956"/>
      <c r="K242" s="2956"/>
      <c r="L242" s="2956"/>
      <c r="M242" s="2956"/>
      <c r="N242" s="2956"/>
      <c r="O242" s="2956"/>
      <c r="P242" s="2956"/>
    </row>
    <row r="243" spans="1:16" s="1914" customFormat="1" ht="21.75" customHeight="1">
      <c r="A243" s="2955"/>
      <c r="B243" s="2958"/>
      <c r="C243" s="2958" t="s">
        <v>1837</v>
      </c>
      <c r="D243" s="2779"/>
      <c r="E243" s="1913"/>
      <c r="F243" s="1913"/>
      <c r="G243" s="1913"/>
      <c r="H243" s="1913"/>
      <c r="I243" s="1913"/>
      <c r="J243" s="1913"/>
      <c r="K243" s="1913"/>
      <c r="L243" s="1913"/>
      <c r="M243" s="1913"/>
      <c r="N243" s="1913"/>
      <c r="O243" s="1913"/>
      <c r="P243" s="1913"/>
    </row>
    <row r="244" spans="1:16" ht="18">
      <c r="B244" s="2956"/>
      <c r="C244" s="2971"/>
      <c r="D244" s="2956"/>
      <c r="E244" s="2956"/>
      <c r="F244" s="2956"/>
      <c r="G244" s="2956"/>
      <c r="H244" s="2956"/>
      <c r="I244" s="2956"/>
      <c r="J244" s="2956"/>
      <c r="K244" s="2956"/>
      <c r="L244" s="2956"/>
      <c r="M244" s="2956"/>
      <c r="N244" s="2956"/>
      <c r="O244" s="2956"/>
      <c r="P244" s="2956"/>
    </row>
    <row r="245" spans="1:16" ht="18.75">
      <c r="B245" s="2961" t="s">
        <v>1832</v>
      </c>
      <c r="C245" s="2956"/>
      <c r="D245" s="2956"/>
      <c r="E245" s="2956"/>
      <c r="F245" s="2956"/>
      <c r="G245" s="2956"/>
      <c r="H245" s="2956"/>
      <c r="I245" s="2956"/>
      <c r="J245" s="2956"/>
      <c r="K245" s="2956"/>
      <c r="L245" s="2956"/>
      <c r="M245" s="2956"/>
      <c r="N245" s="2956"/>
      <c r="O245" s="2956"/>
      <c r="P245" s="2956"/>
    </row>
    <row r="246" spans="1:16" ht="18.75">
      <c r="B246" s="2962" t="s">
        <v>1838</v>
      </c>
      <c r="C246" s="2967" t="s">
        <v>2409</v>
      </c>
      <c r="D246" s="2956"/>
      <c r="E246" s="2956"/>
      <c r="F246" s="2956"/>
      <c r="G246" s="2956"/>
      <c r="H246" s="2956"/>
      <c r="I246" s="2956"/>
      <c r="J246" s="2956"/>
      <c r="K246" s="2956"/>
      <c r="L246" s="2956"/>
      <c r="M246" s="2956"/>
      <c r="N246" s="2956"/>
      <c r="O246" s="2956"/>
      <c r="P246" s="2956"/>
    </row>
    <row r="247" spans="1:16" ht="18">
      <c r="B247" s="2956"/>
      <c r="C247" s="2971"/>
      <c r="D247" s="2956"/>
      <c r="E247" s="2956"/>
      <c r="F247" s="2956"/>
      <c r="G247" s="2956"/>
      <c r="H247" s="2956"/>
      <c r="I247" s="2956"/>
      <c r="J247" s="2956"/>
      <c r="K247" s="2956"/>
      <c r="L247" s="2956"/>
      <c r="M247" s="2956"/>
      <c r="N247" s="2956"/>
      <c r="O247" s="2956"/>
      <c r="P247" s="2956"/>
    </row>
    <row r="248" spans="1:16" ht="18.75">
      <c r="B248" s="2961" t="s">
        <v>2410</v>
      </c>
      <c r="C248" s="2956"/>
      <c r="D248" s="2956"/>
      <c r="E248" s="2956"/>
      <c r="F248" s="2956"/>
      <c r="G248" s="2956"/>
      <c r="H248" s="2956"/>
      <c r="I248" s="2956"/>
      <c r="J248" s="2956"/>
      <c r="K248" s="2956"/>
      <c r="L248" s="2956"/>
      <c r="M248" s="2956"/>
      <c r="N248" s="2956"/>
      <c r="O248" s="2956"/>
      <c r="P248" s="2956"/>
    </row>
    <row r="249" spans="1:16" ht="18.75">
      <c r="B249" s="2962" t="s">
        <v>1838</v>
      </c>
      <c r="C249" s="2967" t="s">
        <v>2411</v>
      </c>
      <c r="D249" s="2956"/>
      <c r="E249" s="2956"/>
      <c r="F249" s="2956"/>
      <c r="G249" s="2956"/>
      <c r="H249" s="2956"/>
      <c r="I249" s="2956"/>
      <c r="J249" s="2956"/>
      <c r="K249" s="2956"/>
      <c r="L249" s="2956"/>
      <c r="M249" s="2956"/>
      <c r="N249" s="2956"/>
      <c r="O249" s="2956"/>
      <c r="P249" s="2956"/>
    </row>
    <row r="250" spans="1:16" ht="18">
      <c r="B250" s="2956"/>
      <c r="C250" s="2971"/>
      <c r="D250" s="2956"/>
      <c r="E250" s="2956"/>
      <c r="F250" s="2956"/>
      <c r="G250" s="2956"/>
      <c r="H250" s="2956"/>
      <c r="I250" s="2956"/>
      <c r="J250" s="2956"/>
      <c r="K250" s="2956"/>
      <c r="L250" s="2956"/>
      <c r="M250" s="2956"/>
      <c r="N250" s="2956"/>
      <c r="O250" s="2956"/>
      <c r="P250" s="2956"/>
    </row>
    <row r="251" spans="1:16" ht="18.75">
      <c r="B251" s="2962" t="s">
        <v>1838</v>
      </c>
      <c r="C251" s="2967" t="s">
        <v>1840</v>
      </c>
      <c r="D251" s="2956"/>
      <c r="E251" s="2956"/>
      <c r="F251" s="2956"/>
      <c r="G251" s="2956"/>
      <c r="H251" s="2956"/>
      <c r="I251" s="2956"/>
      <c r="J251" s="2956"/>
      <c r="K251" s="2956" t="s">
        <v>1839</v>
      </c>
      <c r="L251" s="2956"/>
      <c r="M251" s="2956"/>
      <c r="N251" s="2956"/>
      <c r="O251" s="2956"/>
      <c r="P251" s="2956"/>
    </row>
    <row r="252" spans="1:16" ht="18">
      <c r="B252" s="2956"/>
      <c r="C252" s="2971"/>
      <c r="D252" s="2956"/>
      <c r="E252" s="2956"/>
      <c r="F252" s="2956"/>
      <c r="G252" s="2956"/>
      <c r="H252" s="2956"/>
      <c r="I252" s="2956"/>
      <c r="J252" s="2956"/>
      <c r="K252" s="2956"/>
      <c r="L252" s="2956"/>
      <c r="M252" s="2956"/>
      <c r="N252" s="2956"/>
      <c r="O252" s="2956"/>
      <c r="P252" s="2956"/>
    </row>
    <row r="253" spans="1:16" ht="18.75">
      <c r="B253" s="2962" t="s">
        <v>2167</v>
      </c>
      <c r="C253" s="2967" t="s">
        <v>1841</v>
      </c>
      <c r="D253" s="2956"/>
      <c r="E253" s="2956"/>
      <c r="F253" s="2956"/>
      <c r="G253" s="2956"/>
      <c r="H253" s="2956"/>
      <c r="I253" s="2956"/>
      <c r="J253" s="2956"/>
      <c r="K253" s="2956"/>
      <c r="L253" s="2956"/>
      <c r="M253" s="2956"/>
      <c r="N253" s="2956"/>
      <c r="O253" s="2956"/>
      <c r="P253" s="2956"/>
    </row>
    <row r="254" spans="1:16" ht="18">
      <c r="B254" s="2956"/>
      <c r="C254" s="2971"/>
      <c r="D254" s="2956"/>
      <c r="E254" s="2956"/>
      <c r="F254" s="2956"/>
      <c r="G254" s="2956"/>
      <c r="H254" s="2956"/>
      <c r="I254" s="2956"/>
      <c r="J254" s="2956"/>
      <c r="K254" s="2956"/>
      <c r="L254" s="2956"/>
      <c r="M254" s="2956"/>
      <c r="N254" s="2956"/>
      <c r="O254" s="2956"/>
      <c r="P254" s="2956"/>
    </row>
    <row r="255" spans="1:16" ht="18.75">
      <c r="B255" s="2962" t="s">
        <v>2167</v>
      </c>
      <c r="C255" s="2967" t="s">
        <v>1845</v>
      </c>
      <c r="D255" s="2956"/>
      <c r="E255" s="2956"/>
      <c r="F255" s="2956"/>
      <c r="G255" s="2956"/>
      <c r="H255" s="2956"/>
      <c r="I255" s="2956"/>
      <c r="J255" s="2956"/>
      <c r="K255" s="2956" t="s">
        <v>1844</v>
      </c>
      <c r="L255" s="2956"/>
      <c r="M255" s="2956"/>
      <c r="N255" s="2956"/>
      <c r="O255" s="2956"/>
      <c r="P255" s="2956"/>
    </row>
    <row r="256" spans="1:16" ht="18">
      <c r="B256" s="2956"/>
      <c r="C256" s="2971"/>
      <c r="D256" s="2956"/>
      <c r="E256" s="2956"/>
      <c r="F256" s="2956"/>
      <c r="G256" s="2956"/>
      <c r="H256" s="2956"/>
      <c r="I256" s="2956"/>
      <c r="J256" s="2956"/>
      <c r="K256" s="2956"/>
      <c r="L256" s="2956"/>
      <c r="M256" s="2956"/>
      <c r="N256" s="2956"/>
      <c r="O256" s="2956"/>
      <c r="P256" s="2956"/>
    </row>
    <row r="257" spans="2:16" ht="18.75">
      <c r="B257" s="2962" t="s">
        <v>2167</v>
      </c>
      <c r="C257" s="2967" t="s">
        <v>1847</v>
      </c>
      <c r="D257" s="2956"/>
      <c r="E257" s="2956"/>
      <c r="F257" s="2956"/>
      <c r="G257" s="2956"/>
      <c r="H257" s="2956"/>
      <c r="I257" s="2956"/>
      <c r="J257" s="2956"/>
      <c r="K257" s="2956" t="s">
        <v>1846</v>
      </c>
      <c r="L257" s="2956"/>
      <c r="M257" s="2956"/>
      <c r="N257" s="2956"/>
      <c r="O257" s="2956"/>
      <c r="P257" s="2956"/>
    </row>
    <row r="258" spans="2:16" ht="18">
      <c r="B258" s="2956"/>
      <c r="C258" s="2971"/>
      <c r="D258" s="2956"/>
      <c r="E258" s="2956"/>
      <c r="F258" s="2956"/>
      <c r="G258" s="2956"/>
      <c r="H258" s="2956"/>
      <c r="I258" s="2956"/>
      <c r="J258" s="2956"/>
      <c r="K258" s="2956"/>
      <c r="L258" s="2956"/>
      <c r="M258" s="2956"/>
      <c r="N258" s="2956"/>
      <c r="O258" s="2956"/>
      <c r="P258" s="2956"/>
    </row>
    <row r="259" spans="2:16" ht="18.75">
      <c r="B259" s="2962" t="s">
        <v>2167</v>
      </c>
      <c r="C259" s="2967" t="s">
        <v>1849</v>
      </c>
      <c r="D259" s="2956"/>
      <c r="E259" s="2956"/>
      <c r="F259" s="2956"/>
      <c r="G259" s="2956"/>
      <c r="H259" s="2956"/>
      <c r="I259" s="2956"/>
      <c r="J259" s="2956"/>
      <c r="K259" s="2956" t="s">
        <v>1848</v>
      </c>
      <c r="L259" s="2956"/>
      <c r="M259" s="2956"/>
      <c r="N259" s="2956"/>
      <c r="O259" s="2956"/>
      <c r="P259" s="2956"/>
    </row>
    <row r="260" spans="2:16" ht="18">
      <c r="B260" s="2956"/>
      <c r="C260" s="2971"/>
      <c r="D260" s="2956"/>
      <c r="E260" s="2956"/>
      <c r="F260" s="2956"/>
      <c r="G260" s="2956"/>
      <c r="H260" s="2956"/>
      <c r="I260" s="2956"/>
      <c r="J260" s="2956"/>
      <c r="K260" s="2956"/>
      <c r="L260" s="2956"/>
      <c r="M260" s="2956"/>
      <c r="N260" s="2956"/>
      <c r="O260" s="2956"/>
      <c r="P260" s="2956"/>
    </row>
    <row r="261" spans="2:16" ht="18.75">
      <c r="B261" s="2962" t="s">
        <v>2167</v>
      </c>
      <c r="C261" s="2967" t="s">
        <v>1851</v>
      </c>
      <c r="D261" s="2956"/>
      <c r="E261" s="2956"/>
      <c r="F261" s="2956"/>
      <c r="G261" s="2956"/>
      <c r="H261" s="2956"/>
      <c r="I261" s="2956"/>
      <c r="J261" s="2956"/>
      <c r="K261" s="2956" t="s">
        <v>1850</v>
      </c>
      <c r="L261" s="2956"/>
      <c r="M261" s="2956"/>
      <c r="N261" s="2956"/>
      <c r="O261" s="2956"/>
      <c r="P261" s="2956"/>
    </row>
    <row r="262" spans="2:16" ht="18">
      <c r="B262" s="2956"/>
      <c r="C262" s="2971"/>
      <c r="D262" s="2956"/>
      <c r="E262" s="2956"/>
      <c r="F262" s="2956"/>
      <c r="G262" s="2956"/>
      <c r="H262" s="2956"/>
      <c r="I262" s="2956"/>
      <c r="J262" s="2956"/>
      <c r="K262" s="2956"/>
      <c r="L262" s="2956"/>
      <c r="M262" s="2956"/>
      <c r="N262" s="2956"/>
      <c r="O262" s="2956"/>
      <c r="P262" s="2956"/>
    </row>
    <row r="263" spans="2:16" ht="18.75">
      <c r="B263" s="2962" t="s">
        <v>2167</v>
      </c>
      <c r="C263" s="2967" t="s">
        <v>1843</v>
      </c>
      <c r="D263" s="2956"/>
      <c r="E263" s="2956"/>
      <c r="F263" s="2956"/>
      <c r="G263" s="2956"/>
      <c r="H263" s="2956"/>
      <c r="I263" s="2956"/>
      <c r="J263" s="2956"/>
      <c r="K263" s="2956" t="s">
        <v>1842</v>
      </c>
      <c r="L263" s="2956"/>
      <c r="M263" s="2956"/>
      <c r="N263" s="2956"/>
      <c r="O263" s="2956"/>
      <c r="P263" s="2956"/>
    </row>
    <row r="264" spans="2:16" ht="18">
      <c r="B264" s="2956"/>
      <c r="C264" s="2971"/>
      <c r="D264" s="2956"/>
      <c r="E264" s="2956"/>
      <c r="F264" s="2956"/>
      <c r="G264" s="2956"/>
      <c r="H264" s="2956"/>
      <c r="I264" s="2956"/>
      <c r="J264" s="2956"/>
      <c r="K264" s="2956"/>
      <c r="L264" s="2956"/>
      <c r="M264" s="2956"/>
      <c r="N264" s="2956"/>
      <c r="O264" s="2956"/>
      <c r="P264" s="2956"/>
    </row>
    <row r="265" spans="2:16" ht="18.75">
      <c r="B265" s="2962" t="s">
        <v>2167</v>
      </c>
      <c r="C265" s="2967" t="s">
        <v>1853</v>
      </c>
      <c r="D265" s="2956"/>
      <c r="E265" s="2956"/>
      <c r="F265" s="2956"/>
      <c r="G265" s="2956"/>
      <c r="H265" s="2956"/>
      <c r="I265" s="2956"/>
      <c r="J265" s="2956"/>
      <c r="K265" s="2956" t="s">
        <v>1852</v>
      </c>
      <c r="L265" s="2956"/>
      <c r="M265" s="2956"/>
      <c r="N265" s="2956"/>
      <c r="O265" s="2956"/>
      <c r="P265" s="2956"/>
    </row>
    <row r="266" spans="2:16" ht="18">
      <c r="B266" s="2956"/>
      <c r="C266" s="2971"/>
      <c r="D266" s="2956"/>
      <c r="E266" s="2956"/>
      <c r="F266" s="2956"/>
      <c r="G266" s="2956"/>
      <c r="H266" s="2956"/>
      <c r="I266" s="2956"/>
      <c r="J266" s="2956"/>
      <c r="K266" s="2956"/>
      <c r="L266" s="2956"/>
      <c r="M266" s="2956"/>
      <c r="N266" s="2956"/>
      <c r="O266" s="2956"/>
      <c r="P266" s="2956"/>
    </row>
    <row r="267" spans="2:16" ht="18.75">
      <c r="B267" s="2962" t="s">
        <v>1838</v>
      </c>
      <c r="C267" s="2967" t="s">
        <v>1854</v>
      </c>
      <c r="D267" s="2956"/>
      <c r="E267" s="2956"/>
      <c r="F267" s="2956"/>
      <c r="G267" s="2956"/>
      <c r="H267" s="2956"/>
      <c r="I267" s="2956"/>
      <c r="J267" s="2956"/>
      <c r="K267" s="2956"/>
      <c r="L267" s="2956"/>
      <c r="M267" s="2956"/>
      <c r="N267" s="2956"/>
      <c r="O267" s="2956"/>
      <c r="P267" s="2956"/>
    </row>
    <row r="268" spans="2:16" ht="18">
      <c r="B268" s="2956"/>
      <c r="C268" s="2971"/>
      <c r="D268" s="2956"/>
      <c r="E268" s="2956"/>
      <c r="F268" s="2956"/>
      <c r="G268" s="2956"/>
      <c r="H268" s="2956"/>
      <c r="I268" s="2956"/>
      <c r="J268" s="2956"/>
      <c r="K268" s="2956"/>
      <c r="L268" s="2956"/>
      <c r="M268" s="2956"/>
      <c r="N268" s="2956"/>
      <c r="O268" s="2956"/>
      <c r="P268" s="2956"/>
    </row>
    <row r="269" spans="2:16" ht="18.75">
      <c r="B269" s="2962" t="s">
        <v>2167</v>
      </c>
      <c r="C269" s="2967" t="s">
        <v>1855</v>
      </c>
      <c r="D269" s="2956"/>
      <c r="E269" s="2956"/>
      <c r="F269" s="2956"/>
      <c r="G269" s="2956"/>
      <c r="H269" s="2956"/>
      <c r="I269" s="2956"/>
      <c r="J269" s="2956"/>
      <c r="K269" s="2956"/>
      <c r="L269" s="2956"/>
      <c r="M269" s="2956"/>
      <c r="N269" s="2956"/>
      <c r="O269" s="2956"/>
      <c r="P269" s="2956"/>
    </row>
    <row r="270" spans="2:16" ht="18">
      <c r="B270" s="2956"/>
      <c r="C270" s="2971"/>
      <c r="D270" s="2956"/>
      <c r="E270" s="2956"/>
      <c r="F270" s="2956"/>
      <c r="G270" s="2956"/>
      <c r="H270" s="2956"/>
      <c r="I270" s="2956"/>
      <c r="J270" s="2956"/>
      <c r="K270" s="2956"/>
      <c r="L270" s="2956"/>
      <c r="M270" s="2956"/>
      <c r="N270" s="2956"/>
      <c r="O270" s="2956"/>
      <c r="P270" s="2956"/>
    </row>
    <row r="271" spans="2:16" ht="18.75">
      <c r="B271" s="2962" t="s">
        <v>2167</v>
      </c>
      <c r="C271" s="2967" t="s">
        <v>2188</v>
      </c>
      <c r="D271" s="2956"/>
      <c r="E271" s="2956"/>
      <c r="F271" s="2956"/>
      <c r="G271" s="2956"/>
      <c r="H271" s="2956"/>
      <c r="I271" s="2956"/>
      <c r="J271" s="2956"/>
      <c r="K271" s="2956"/>
      <c r="L271" s="2956"/>
      <c r="M271" s="2956"/>
      <c r="N271" s="2956"/>
      <c r="O271" s="2956"/>
      <c r="P271" s="2956"/>
    </row>
    <row r="272" spans="2:16" ht="18">
      <c r="B272" s="2956"/>
      <c r="C272" s="2971"/>
      <c r="D272" s="2956"/>
      <c r="E272" s="2956"/>
      <c r="F272" s="2956"/>
      <c r="G272" s="2956"/>
      <c r="H272" s="2956"/>
      <c r="I272" s="2956"/>
      <c r="J272" s="2956"/>
      <c r="K272" s="2956"/>
      <c r="L272" s="2956"/>
      <c r="M272" s="2956"/>
      <c r="N272" s="2956"/>
      <c r="O272" s="2956"/>
      <c r="P272" s="2956"/>
    </row>
    <row r="273" spans="1:16" ht="18.75">
      <c r="B273" s="2962" t="s">
        <v>2167</v>
      </c>
      <c r="C273" s="2967" t="s">
        <v>2189</v>
      </c>
      <c r="D273" s="2956"/>
      <c r="E273" s="2956"/>
      <c r="F273" s="2956"/>
      <c r="G273" s="2956"/>
      <c r="H273" s="2956"/>
      <c r="I273" s="2956"/>
      <c r="J273" s="2956"/>
      <c r="K273" s="2956"/>
      <c r="L273" s="2956"/>
      <c r="M273" s="2956"/>
      <c r="N273" s="2956"/>
      <c r="O273" s="2956"/>
      <c r="P273" s="2956"/>
    </row>
    <row r="274" spans="1:16" ht="18">
      <c r="B274" s="2956"/>
      <c r="C274" s="2971"/>
      <c r="D274" s="2956"/>
      <c r="E274" s="2956"/>
      <c r="F274" s="2956"/>
      <c r="G274" s="2956"/>
      <c r="H274" s="2956"/>
      <c r="I274" s="2956"/>
      <c r="J274" s="2956"/>
      <c r="K274" s="2956"/>
      <c r="L274" s="2956"/>
      <c r="M274" s="2956"/>
      <c r="N274" s="2956"/>
      <c r="O274" s="2956"/>
      <c r="P274" s="2956"/>
    </row>
    <row r="275" spans="1:16" ht="18.75">
      <c r="B275" s="2962" t="s">
        <v>2167</v>
      </c>
      <c r="C275" s="2967" t="s">
        <v>2191</v>
      </c>
      <c r="D275" s="2956"/>
      <c r="E275" s="2956"/>
      <c r="F275" s="2956"/>
      <c r="G275" s="2956"/>
      <c r="H275" s="2956"/>
      <c r="I275" s="2956"/>
      <c r="J275" s="2956"/>
      <c r="K275" s="2956"/>
      <c r="L275" s="2956"/>
      <c r="M275" s="2956"/>
      <c r="N275" s="2956"/>
      <c r="O275" s="2956"/>
      <c r="P275" s="2956"/>
    </row>
    <row r="276" spans="1:16" ht="18">
      <c r="B276" s="2956"/>
      <c r="C276" s="2971"/>
      <c r="D276" s="2956"/>
      <c r="E276" s="2956"/>
      <c r="F276" s="2956"/>
      <c r="G276" s="2956"/>
      <c r="H276" s="2956"/>
      <c r="I276" s="2956"/>
      <c r="J276" s="2956"/>
      <c r="K276" s="2956"/>
      <c r="L276" s="2956"/>
      <c r="M276" s="2956"/>
      <c r="N276" s="2956"/>
      <c r="O276" s="2956"/>
      <c r="P276" s="2956"/>
    </row>
    <row r="277" spans="1:16" ht="18.75">
      <c r="B277" s="2962" t="s">
        <v>2167</v>
      </c>
      <c r="C277" s="2967" t="s">
        <v>2168</v>
      </c>
      <c r="D277" s="2956"/>
      <c r="E277" s="2956"/>
      <c r="F277" s="2956"/>
      <c r="G277" s="2956"/>
      <c r="H277" s="2956"/>
      <c r="I277" s="2956"/>
      <c r="J277" s="2956"/>
      <c r="K277" s="2956"/>
      <c r="L277" s="2956"/>
      <c r="M277" s="2956"/>
      <c r="N277" s="2956" t="s">
        <v>630</v>
      </c>
      <c r="O277" s="2956"/>
      <c r="P277" s="2956"/>
    </row>
    <row r="278" spans="1:16">
      <c r="B278" s="2956"/>
      <c r="C278" s="2956"/>
      <c r="D278" s="2956"/>
      <c r="E278" s="2956"/>
      <c r="F278" s="2956"/>
      <c r="G278" s="2956"/>
      <c r="H278" s="2956"/>
      <c r="I278" s="2956"/>
      <c r="J278" s="2956"/>
      <c r="K278" s="2956"/>
      <c r="L278" s="2956"/>
      <c r="M278" s="2956"/>
      <c r="N278" s="2956"/>
      <c r="O278" s="2956"/>
      <c r="P278" s="2956"/>
    </row>
    <row r="279" spans="1:16" ht="18">
      <c r="B279" s="2962" t="s">
        <v>2167</v>
      </c>
      <c r="C279" s="2971" t="s">
        <v>2171</v>
      </c>
      <c r="D279" s="2956"/>
      <c r="E279" s="2956"/>
      <c r="F279" s="2956"/>
      <c r="G279" s="2956"/>
      <c r="H279" s="2956"/>
      <c r="I279" s="2956"/>
      <c r="J279" s="2956"/>
      <c r="K279" s="2956"/>
      <c r="L279" s="2956"/>
      <c r="M279" s="2956" t="s">
        <v>2172</v>
      </c>
      <c r="N279" s="2956"/>
      <c r="O279" s="2956"/>
      <c r="P279" s="2956"/>
    </row>
    <row r="280" spans="1:16" ht="18">
      <c r="B280" s="2956"/>
      <c r="C280" s="2971"/>
      <c r="D280" s="2956"/>
      <c r="E280" s="2956"/>
      <c r="F280" s="2956"/>
      <c r="G280" s="2956"/>
      <c r="H280" s="2956"/>
      <c r="I280" s="2956"/>
      <c r="J280" s="2956"/>
      <c r="K280" s="2956"/>
      <c r="L280" s="2956"/>
      <c r="M280" s="2956"/>
      <c r="N280" s="2956"/>
      <c r="O280" s="2956"/>
      <c r="P280" s="2956"/>
    </row>
    <row r="281" spans="1:16" ht="18.75">
      <c r="B281" s="2962" t="s">
        <v>1758</v>
      </c>
      <c r="C281" s="2967" t="s">
        <v>2145</v>
      </c>
      <c r="D281" s="2956"/>
      <c r="E281" s="2956"/>
      <c r="F281" s="2956"/>
      <c r="G281" s="2956"/>
      <c r="H281" s="2956"/>
      <c r="I281" s="2956"/>
      <c r="J281" s="2956"/>
      <c r="K281" s="2956"/>
      <c r="L281" s="2956"/>
      <c r="M281" s="2956"/>
      <c r="N281" s="2956"/>
      <c r="O281" s="2956"/>
      <c r="P281" s="2956"/>
    </row>
    <row r="282" spans="1:16">
      <c r="B282" s="2956"/>
      <c r="C282" s="2956"/>
      <c r="D282" s="2956"/>
      <c r="E282" s="2956"/>
      <c r="F282" s="2956"/>
      <c r="G282" s="2956"/>
      <c r="H282" s="2956"/>
      <c r="I282" s="2956"/>
      <c r="J282" s="2956"/>
      <c r="K282" s="2956"/>
      <c r="L282" s="2956"/>
      <c r="M282" s="2956"/>
      <c r="N282" s="2956"/>
      <c r="O282" s="2956"/>
      <c r="P282" s="2956"/>
    </row>
    <row r="283" spans="1:16" s="1914" customFormat="1" ht="39.950000000000003" customHeight="1">
      <c r="A283" s="1912"/>
      <c r="B283" s="2972" t="s">
        <v>436</v>
      </c>
      <c r="C283" s="1912"/>
      <c r="D283" s="1912"/>
      <c r="E283" s="1912"/>
      <c r="F283" s="1912"/>
      <c r="G283" s="1912"/>
      <c r="H283" s="1912"/>
      <c r="I283" s="1912"/>
      <c r="J283" s="1912"/>
      <c r="K283" s="1912"/>
      <c r="L283" s="1912"/>
      <c r="M283" s="1912"/>
      <c r="N283" s="1912"/>
      <c r="O283" s="1912"/>
      <c r="P283" s="1912"/>
    </row>
    <row r="284" spans="1:16" s="1914" customFormat="1" ht="24" customHeight="1">
      <c r="A284" s="1912"/>
      <c r="B284" s="2973" t="s">
        <v>437</v>
      </c>
      <c r="C284" s="1912"/>
      <c r="D284" s="1912"/>
      <c r="E284" s="1912"/>
      <c r="F284" s="1912"/>
      <c r="G284" s="1912"/>
      <c r="H284" s="1912"/>
      <c r="I284" s="1912"/>
      <c r="J284" s="1912"/>
      <c r="K284" s="1912"/>
      <c r="L284" s="1912"/>
      <c r="M284" s="1912"/>
      <c r="N284" s="1912"/>
      <c r="O284" s="1912"/>
      <c r="P284" s="1912"/>
    </row>
    <row r="285" spans="1:16" s="1915" customFormat="1" ht="39.950000000000003" customHeight="1">
      <c r="A285" s="1912"/>
      <c r="B285" s="2974" t="s">
        <v>1760</v>
      </c>
      <c r="C285" s="2664"/>
      <c r="D285" s="1912"/>
      <c r="E285" s="1912"/>
      <c r="F285" s="1912"/>
      <c r="G285" s="1912"/>
      <c r="H285" s="1912"/>
      <c r="I285" s="2975"/>
      <c r="J285" s="1912"/>
      <c r="K285" s="1912"/>
      <c r="L285" s="2975"/>
      <c r="M285" s="2975"/>
      <c r="N285" s="2975"/>
      <c r="O285" s="2975"/>
      <c r="P285" s="2976" t="s">
        <v>2412</v>
      </c>
    </row>
  </sheetData>
  <mergeCells count="6">
    <mergeCell ref="B233:C233"/>
    <mergeCell ref="B2:P4"/>
    <mergeCell ref="B5:P7"/>
    <mergeCell ref="B189:C189"/>
    <mergeCell ref="B219:C219"/>
    <mergeCell ref="B223:C223"/>
  </mergeCells>
  <hyperlinks>
    <hyperlink ref="C16" r:id="rId1" xr:uid="{51454E6D-A450-4061-8855-FCAA9D09CAA3}"/>
    <hyperlink ref="C36" r:id="rId2" xr:uid="{F6C153F1-7884-44E2-954E-E53E70C21DF1}"/>
    <hyperlink ref="C39" r:id="rId3" xr:uid="{DCA4480A-7137-4EE1-B4A2-B412B1BA9FDC}"/>
    <hyperlink ref="C45" r:id="rId4" xr:uid="{3EECC2F0-8C94-40C4-8B2D-7833132A7EF5}"/>
    <hyperlink ref="C18" r:id="rId5" xr:uid="{99B65CCF-545F-495A-8958-AA6162F0BE70}"/>
    <hyperlink ref="C188" r:id="rId6" xr:uid="{2E333B01-5A57-4C16-AF37-35458A172121}"/>
    <hyperlink ref="D189" r:id="rId7" xr:uid="{80160CDF-4C12-466C-AB7C-C1F1CBDD9C6A}"/>
    <hyperlink ref="C218" r:id="rId8" xr:uid="{0D434458-F829-40B6-9BF3-E4EE53FC6A3E}"/>
    <hyperlink ref="D219" r:id="rId9" xr:uid="{0C4DE8F8-FF74-4BE5-92A9-26A1BBF1B8EC}"/>
    <hyperlink ref="C222" r:id="rId10" xr:uid="{D8BFE69E-4004-4CFC-9789-B46DC008FCE2}"/>
    <hyperlink ref="C232" r:id="rId11" xr:uid="{53FE9225-E899-4B4A-8CFE-E3F132A39BD5}"/>
    <hyperlink ref="C149" r:id="rId12" xr:uid="{DED4AD0C-93C1-4EE5-9BCD-881DE5F6C474}"/>
    <hyperlink ref="C171" r:id="rId13" xr:uid="{22C83203-5B73-4D8B-A9EC-DE88BE3F02D0}"/>
    <hyperlink ref="C174" r:id="rId14" xr:uid="{7F65CAB0-AAF7-45ED-BD02-3E0AAAAAEC21}"/>
    <hyperlink ref="C177" r:id="rId15" xr:uid="{7A765D7E-3CA1-4531-A63D-79AFC56CA727}"/>
    <hyperlink ref="C183" r:id="rId16" xr:uid="{F2BE96F2-3D16-448E-B4EB-BF2EB3695B2F}"/>
    <hyperlink ref="C201" r:id="rId17" xr:uid="{0A836DCE-6E7C-4F8A-9664-A4C372205782}"/>
    <hyperlink ref="C195" r:id="rId18" xr:uid="{3D167A98-8BE7-4581-A5D2-5C5F0791BEC1}"/>
    <hyperlink ref="C198" r:id="rId19" xr:uid="{3B080350-4CD8-446A-9369-E841B5290448}"/>
    <hyperlink ref="C13" r:id="rId20" xr:uid="{3B0CF5F5-ED29-4D38-BFCE-3989F24A008A}"/>
    <hyperlink ref="C180" r:id="rId21" xr:uid="{566431A8-AB3E-4B2B-B094-4D90F116A457}"/>
    <hyperlink ref="C209" r:id="rId22" xr:uid="{464E4ACD-6748-4D0F-9621-F1EF2998D476}"/>
    <hyperlink ref="C212" r:id="rId23" xr:uid="{7F5E028A-725D-45C0-854A-5CA777A5104F}"/>
    <hyperlink ref="C215" r:id="rId24" xr:uid="{9BD2981C-A6C5-4D23-BA39-506461D77714}"/>
    <hyperlink ref="C134" r:id="rId25" xr:uid="{A15CCAAD-702E-49BB-8D12-0C1D1088B45C}"/>
    <hyperlink ref="C110" r:id="rId26" xr:uid="{DE08F14B-0E89-41C3-A292-5377F334B08B}"/>
    <hyperlink ref="C152" r:id="rId27" xr:uid="{076CC22E-A04E-4737-8591-6D6E6F165E6C}"/>
    <hyperlink ref="C226" r:id="rId28" xr:uid="{6EC4A1F1-B52B-4D9E-B0E3-3B6171C5198E}"/>
    <hyperlink ref="C146" r:id="rId29" xr:uid="{5B0BA2EC-E349-4701-8ECF-1CEB985BB57A}"/>
    <hyperlink ref="C140" r:id="rId30" xr:uid="{EB720D63-FA9C-4145-A467-AF8A71276648}"/>
    <hyperlink ref="C137" r:id="rId31" xr:uid="{74DF0835-A002-47A6-BBAC-3C64139BFC16}"/>
    <hyperlink ref="C92" r:id="rId32" xr:uid="{A9AA5576-53D6-4B24-8E64-6EFEB63AFBE4}"/>
    <hyperlink ref="C115" r:id="rId33" xr:uid="{0F09CB31-B7C1-403A-AF8A-008B17919D32}"/>
    <hyperlink ref="C95" r:id="rId34" xr:uid="{77B6A1BF-84FD-4984-97BF-57BD4915F307}"/>
    <hyperlink ref="C101" r:id="rId35" xr:uid="{E9FC72F6-C980-4E11-80FE-A0492ECE6555}"/>
    <hyperlink ref="C128" r:id="rId36" xr:uid="{DC344D00-5744-4738-A164-3C33829D8DC6}"/>
    <hyperlink ref="C169" r:id="rId37" xr:uid="{DF2440EC-14AB-44CC-BFEB-4EE2B7CECDD6}"/>
    <hyperlink ref="C192" r:id="rId38" xr:uid="{1B84904B-6D9C-4F8C-A20D-D603F663A023}"/>
    <hyperlink ref="C143" r:id="rId39" xr:uid="{58E6C6F3-3D16-493B-AF02-E93BAEA28BA7}"/>
    <hyperlink ref="C87" r:id="rId40" xr:uid="{89035CA2-1660-4339-89FF-CB02733EB4B3}"/>
    <hyperlink ref="C62" r:id="rId41" xr:uid="{F2595DED-D07C-4DAF-BBD9-B7E703AAFA57}"/>
    <hyperlink ref="C166" r:id="rId42" xr:uid="{F375235B-2149-4F6A-A247-802BBD6849DA}"/>
    <hyperlink ref="D233" r:id="rId43" xr:uid="{ED5D639D-9964-4D2B-9291-34509F8DB0D0}"/>
    <hyperlink ref="C131" r:id="rId44" xr:uid="{7F6C4DFB-5869-436B-8F4C-90D8C7F67562}"/>
    <hyperlink ref="D223" r:id="rId45" xr:uid="{3297AB64-5678-4BEA-8C73-38CFFF315221}"/>
    <hyperlink ref="C42" r:id="rId46" xr:uid="{944C98BB-1C96-487A-B6E7-A60464FB847F}"/>
    <hyperlink ref="C118" r:id="rId47" xr:uid="{79150841-E2E8-4A81-A823-BE1B79FA519F}"/>
    <hyperlink ref="C155" r:id="rId48" xr:uid="{9A54E50A-F4B2-434D-878A-53BD0D51C938}"/>
    <hyperlink ref="C158" r:id="rId49" xr:uid="{CA6B3581-8A57-417A-ABF9-3448B1419FD8}"/>
    <hyperlink ref="C161" r:id="rId50" xr:uid="{59BCC91D-4FCF-4158-927F-A752F506CF52}"/>
    <hyperlink ref="C105" r:id="rId51" display="Faire des SI imbriqués dans Excel" xr:uid="{C3F133DE-1AF2-4CA2-8F15-037646774583}"/>
    <hyperlink ref="C251" r:id="rId52" xr:uid="{9F271FAD-ED4A-4AA4-84B6-AD5AFB8E8338}"/>
    <hyperlink ref="C275" r:id="rId53" xr:uid="{144C2FF7-E5F2-4F7D-8658-834CC56A5507}"/>
    <hyperlink ref="C103" r:id="rId54" xr:uid="{A6D40C68-B9F5-4A24-9DC4-759A6A9C016F}"/>
    <hyperlink ref="C273" r:id="rId55" xr:uid="{8E002369-47DC-41C6-9177-B66409D6B726}"/>
    <hyperlink ref="C271" r:id="rId56" xr:uid="{D140BA9D-754D-40B9-B00E-2F5E248AE535}"/>
    <hyperlink ref="C89" r:id="rId57" xr:uid="{6664C0F6-DCCE-4F4B-9BEC-B6B3678C441D}"/>
    <hyperlink ref="C269" r:id="rId58" xr:uid="{B4027DEE-59CA-4AC6-A267-65E5BBDF9B1A}"/>
    <hyperlink ref="C267" r:id="rId59" xr:uid="{BC4B62CE-D2F7-41B3-8FD5-1970237402EE}"/>
    <hyperlink ref="C281" r:id="rId60" xr:uid="{BF88541B-C289-4C8A-90AC-1EEA021735A9}"/>
    <hyperlink ref="C107" r:id="rId61" xr:uid="{C4A96CED-7FE5-42F6-873C-079810B08736}"/>
    <hyperlink ref="C277" r:id="rId62" xr:uid="{ED98B65C-895C-40BD-9E41-CFAF29FAA796}"/>
    <hyperlink ref="C121" r:id="rId63" xr:uid="{4EF04493-9187-4139-9FF9-045E95DE52DC}"/>
    <hyperlink ref="C279" r:id="rId64" xr:uid="{E110A263-768C-485F-9E22-2F6A33785574}"/>
    <hyperlink ref="C263" r:id="rId65" xr:uid="{D3ECE677-1BD9-46E1-864B-190952812969}"/>
    <hyperlink ref="C253" r:id="rId66" xr:uid="{B4805AEE-5529-4BEA-B00F-59E907C4F313}"/>
    <hyperlink ref="C265" r:id="rId67" xr:uid="{CF3F2397-0878-49AD-A99E-B510D42BA581}"/>
    <hyperlink ref="C261" r:id="rId68" xr:uid="{A6782619-E229-4E3B-B2F7-F145117F8101}"/>
    <hyperlink ref="C259" r:id="rId69" xr:uid="{69E2D457-DFFE-4CAC-8A9B-6CB39FA4B75D}"/>
    <hyperlink ref="C257" r:id="rId70" xr:uid="{25EDE22A-E972-4023-86D9-C1382B0BBAC8}"/>
    <hyperlink ref="C255" r:id="rId71" xr:uid="{0D8E92D0-1223-455B-A973-1C15561E54C5}"/>
    <hyperlink ref="C123" r:id="rId72" xr:uid="{B8B909AB-D644-4418-AE3F-E3114B811932}"/>
    <hyperlink ref="C125" r:id="rId73" xr:uid="{91A8571D-A9F0-477D-BCF7-B3101D2027B7}"/>
    <hyperlink ref="C246" r:id="rId74" xr:uid="{C1CA2EB6-11F5-408B-9F6E-CB12B9F2C8EF}"/>
    <hyperlink ref="C249" r:id="rId75" xr:uid="{DBEA515A-08CC-4F5B-B03A-37A9776B9768}"/>
  </hyperlinks>
  <pageMargins left="0.7" right="0.7" top="0.75" bottom="0.75" header="0.3" footer="0.3"/>
  <pageSetup paperSize="9" orientation="portrait" r:id="rId7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F410-C5C8-4E0B-AC77-ECE16107CE02}">
  <dimension ref="A1:AR227"/>
  <sheetViews>
    <sheetView zoomScale="75" zoomScaleNormal="75" workbookViewId="0">
      <selection activeCell="S11" sqref="S11"/>
    </sheetView>
  </sheetViews>
  <sheetFormatPr baseColWidth="10" defaultRowHeight="12.75"/>
  <cols>
    <col min="1" max="27" width="15.7109375" style="1885" customWidth="1"/>
    <col min="28" max="16384" width="11.42578125" style="1885"/>
  </cols>
  <sheetData>
    <row r="1" spans="1:33" ht="30" customHeight="1">
      <c r="A1" s="1959">
        <f t="shared" ref="A1:AA1" ca="1" si="0">CELL("largeur",A1)</f>
        <v>15</v>
      </c>
      <c r="B1" s="1959">
        <f t="shared" ca="1" si="0"/>
        <v>15</v>
      </c>
      <c r="C1" s="1959">
        <f t="shared" ca="1" si="0"/>
        <v>15</v>
      </c>
      <c r="D1" s="1959">
        <f t="shared" ca="1" si="0"/>
        <v>15</v>
      </c>
      <c r="E1" s="1959">
        <f t="shared" ca="1" si="0"/>
        <v>15</v>
      </c>
      <c r="F1" s="1959">
        <f t="shared" ca="1" si="0"/>
        <v>15</v>
      </c>
      <c r="G1" s="1959">
        <f t="shared" ca="1" si="0"/>
        <v>15</v>
      </c>
      <c r="H1" s="1959">
        <f t="shared" ca="1" si="0"/>
        <v>15</v>
      </c>
      <c r="I1" s="1959">
        <f t="shared" ca="1" si="0"/>
        <v>15</v>
      </c>
      <c r="J1" s="1959">
        <f t="shared" ca="1" si="0"/>
        <v>15</v>
      </c>
      <c r="K1" s="1959">
        <f t="shared" ca="1" si="0"/>
        <v>15</v>
      </c>
      <c r="L1" s="1959">
        <f t="shared" ca="1" si="0"/>
        <v>15</v>
      </c>
      <c r="M1" s="1959">
        <f t="shared" ca="1" si="0"/>
        <v>15</v>
      </c>
      <c r="N1" s="1959">
        <f t="shared" ca="1" si="0"/>
        <v>15</v>
      </c>
      <c r="O1" s="1959">
        <f t="shared" ca="1" si="0"/>
        <v>15</v>
      </c>
      <c r="P1" s="1959">
        <f t="shared" ca="1" si="0"/>
        <v>15</v>
      </c>
      <c r="Q1" s="1959">
        <f t="shared" ca="1" si="0"/>
        <v>15</v>
      </c>
      <c r="R1" s="1959">
        <f t="shared" ca="1" si="0"/>
        <v>15</v>
      </c>
      <c r="S1" s="1959">
        <f t="shared" ca="1" si="0"/>
        <v>15</v>
      </c>
      <c r="T1" s="1959">
        <f t="shared" ca="1" si="0"/>
        <v>15</v>
      </c>
      <c r="U1" s="1959">
        <f t="shared" ca="1" si="0"/>
        <v>15</v>
      </c>
      <c r="V1" s="1959">
        <f t="shared" ca="1" si="0"/>
        <v>15</v>
      </c>
      <c r="W1" s="1959">
        <f t="shared" ca="1" si="0"/>
        <v>15</v>
      </c>
      <c r="X1" s="1959">
        <f t="shared" ca="1" si="0"/>
        <v>15</v>
      </c>
      <c r="Y1" s="1959">
        <f t="shared" ca="1" si="0"/>
        <v>15</v>
      </c>
      <c r="Z1" s="1959">
        <f t="shared" ca="1" si="0"/>
        <v>15</v>
      </c>
      <c r="AA1" s="1959">
        <f t="shared" ca="1" si="0"/>
        <v>15</v>
      </c>
    </row>
    <row r="2" spans="1:33" ht="30" customHeight="1">
      <c r="A2" s="1886"/>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row>
    <row r="3" spans="1:33" ht="30" customHeight="1">
      <c r="A3" s="1886"/>
      <c r="B3" s="2666" t="s">
        <v>2192</v>
      </c>
      <c r="C3" s="1886"/>
      <c r="D3" s="1886"/>
      <c r="E3" s="1886"/>
      <c r="F3" s="1886"/>
      <c r="G3" s="1886"/>
      <c r="H3" s="1886"/>
      <c r="I3" s="2975"/>
      <c r="J3" s="1886"/>
      <c r="K3" s="1886"/>
      <c r="L3" s="2975"/>
      <c r="M3" s="2975"/>
      <c r="N3" s="2975"/>
      <c r="O3" s="2975"/>
      <c r="P3" s="2667" t="s">
        <v>2413</v>
      </c>
      <c r="Q3" s="1884"/>
      <c r="R3" s="1884"/>
      <c r="S3" s="1884"/>
      <c r="T3" s="1884"/>
      <c r="U3" s="2667"/>
      <c r="V3" s="1884"/>
      <c r="W3" s="1884"/>
      <c r="X3" s="1884"/>
      <c r="Y3" s="1884"/>
      <c r="Z3" s="1884"/>
      <c r="AA3" s="1884"/>
    </row>
    <row r="4" spans="1:33" ht="30" customHeight="1">
      <c r="A4" s="1886"/>
      <c r="B4" s="2666" t="s">
        <v>2193</v>
      </c>
      <c r="C4" s="1884"/>
      <c r="D4" s="1884"/>
      <c r="E4" s="1884"/>
      <c r="F4" s="1884"/>
      <c r="G4" s="1884"/>
      <c r="H4" s="1884"/>
      <c r="I4" s="1884"/>
      <c r="J4" s="1884"/>
      <c r="K4" s="1884"/>
      <c r="L4" s="1884"/>
      <c r="M4" s="1884"/>
      <c r="N4" s="1884"/>
      <c r="O4" s="1884"/>
      <c r="P4" s="2667" t="s">
        <v>2194</v>
      </c>
      <c r="Q4" s="1884"/>
      <c r="R4" s="1884"/>
      <c r="S4" s="1884"/>
      <c r="T4" s="1884"/>
      <c r="U4" s="2667"/>
      <c r="V4" s="1884"/>
      <c r="W4" s="1884"/>
      <c r="X4" s="1884"/>
      <c r="Y4" s="1884"/>
      <c r="Z4" s="1884"/>
      <c r="AA4" s="1884"/>
    </row>
    <row r="5" spans="1:33" ht="30" customHeight="1">
      <c r="A5" s="1886"/>
      <c r="B5" s="1884"/>
      <c r="C5" s="1884"/>
      <c r="D5" s="1884"/>
      <c r="E5" s="1884"/>
      <c r="F5" s="1884"/>
      <c r="G5" s="1884"/>
      <c r="H5" s="1884"/>
      <c r="I5" s="1884"/>
      <c r="J5" s="1884"/>
      <c r="K5" s="1884"/>
      <c r="L5" s="1884"/>
      <c r="M5" s="1884"/>
      <c r="N5" s="1884"/>
      <c r="O5" s="1884"/>
      <c r="P5" s="1884"/>
      <c r="Q5" s="1884"/>
      <c r="R5" s="1884"/>
      <c r="S5" s="1884"/>
      <c r="T5" s="1884"/>
      <c r="U5" s="1884"/>
      <c r="V5" s="1884"/>
      <c r="W5" s="1884"/>
      <c r="X5" s="1884"/>
      <c r="Y5" s="1884"/>
      <c r="Z5" s="1884"/>
      <c r="AA5" s="1884"/>
    </row>
    <row r="6" spans="1:33" s="1915" customFormat="1" ht="40.5" customHeight="1">
      <c r="A6" s="1912"/>
      <c r="B6" s="1916"/>
      <c r="C6" s="2668" t="s">
        <v>1813</v>
      </c>
      <c r="D6" s="1913"/>
      <c r="E6" s="1913"/>
      <c r="F6" s="1913"/>
      <c r="G6" s="1913"/>
      <c r="H6" s="1913"/>
      <c r="I6" s="1913"/>
      <c r="J6" s="1913"/>
      <c r="K6" s="1913"/>
      <c r="L6" s="1913"/>
      <c r="M6" s="2975"/>
      <c r="N6" s="1913"/>
      <c r="O6" s="1913"/>
      <c r="P6" s="1913"/>
      <c r="Q6" s="1913"/>
      <c r="R6" s="1913"/>
      <c r="S6" s="1913"/>
      <c r="T6" s="1913"/>
      <c r="U6" s="1913"/>
      <c r="V6" s="1913"/>
      <c r="W6" s="1913"/>
      <c r="X6" s="1913"/>
      <c r="Y6" s="1913"/>
      <c r="Z6" s="1913"/>
      <c r="AA6" s="1913"/>
      <c r="AG6" s="1885"/>
    </row>
    <row r="7" spans="1:33" s="1915" customFormat="1" ht="40.5" customHeight="1">
      <c r="A7" s="1912"/>
      <c r="B7" s="1916"/>
      <c r="C7" s="1891"/>
      <c r="D7" s="1913"/>
      <c r="E7" s="2669" t="s">
        <v>2195</v>
      </c>
      <c r="F7" s="1913"/>
      <c r="G7" s="2670" t="s">
        <v>2196</v>
      </c>
      <c r="H7" s="1913"/>
      <c r="I7" s="1913"/>
      <c r="J7" s="1913"/>
      <c r="K7" s="1913"/>
      <c r="L7" s="2669" t="s">
        <v>2195</v>
      </c>
      <c r="M7" s="1913"/>
      <c r="N7" s="2670" t="s">
        <v>2196</v>
      </c>
      <c r="O7" s="1913"/>
      <c r="P7" s="1913"/>
      <c r="Q7" s="1913"/>
      <c r="R7" s="1913"/>
      <c r="S7" s="1913"/>
      <c r="T7" s="1913"/>
      <c r="U7" s="1913"/>
      <c r="V7" s="1913"/>
      <c r="W7" s="1913"/>
      <c r="X7" s="1913"/>
      <c r="Y7" s="1913"/>
      <c r="Z7" s="1913"/>
      <c r="AA7" s="1913"/>
      <c r="AG7" s="1885"/>
    </row>
    <row r="8" spans="1:33" s="1915" customFormat="1" ht="40.5" customHeight="1">
      <c r="A8" s="1912"/>
      <c r="B8" s="1916"/>
      <c r="C8" s="1943"/>
      <c r="D8" s="1945" t="s">
        <v>1816</v>
      </c>
      <c r="E8" s="1946">
        <f>COLUMN()</f>
        <v>5</v>
      </c>
      <c r="F8" s="1913"/>
      <c r="G8" s="2977" t="str">
        <f ca="1">_xlfn.FORMULATEXT(E8)</f>
        <v>=COLONNE()</v>
      </c>
      <c r="H8" s="2671"/>
      <c r="I8" s="1913"/>
      <c r="J8" s="1945"/>
      <c r="K8" s="1945" t="s">
        <v>1817</v>
      </c>
      <c r="L8" s="1947" t="str">
        <f>ADDRESS(ROW(),COLUMN(),4)</f>
        <v>L8</v>
      </c>
      <c r="M8" s="1913"/>
      <c r="N8" s="2977" t="str">
        <f ca="1">_xlfn.FORMULATEXT(L8)</f>
        <v>=ADRESSE(LIGNE();COLONNE();4)</v>
      </c>
      <c r="O8" s="1913"/>
      <c r="P8" s="1913"/>
      <c r="Q8" s="1913"/>
      <c r="R8" s="2671"/>
      <c r="S8" s="2671"/>
      <c r="T8" s="2671"/>
      <c r="U8" s="1913"/>
      <c r="V8" s="1913"/>
      <c r="W8" s="1913"/>
      <c r="X8" s="1913"/>
      <c r="Y8" s="1913"/>
      <c r="Z8" s="1913"/>
      <c r="AA8" s="1913"/>
      <c r="AG8" s="1885"/>
    </row>
    <row r="9" spans="1:33" s="1915" customFormat="1" ht="40.5" customHeight="1">
      <c r="A9" s="1912"/>
      <c r="B9" s="1916"/>
      <c r="C9" s="1913"/>
      <c r="D9" s="1913"/>
      <c r="E9" s="2669" t="s">
        <v>2195</v>
      </c>
      <c r="F9" s="1913"/>
      <c r="G9" s="2670" t="s">
        <v>2196</v>
      </c>
      <c r="H9" s="1913"/>
      <c r="I9" s="1913"/>
      <c r="J9" s="2975"/>
      <c r="K9" s="1913"/>
      <c r="L9" s="2669" t="s">
        <v>2195</v>
      </c>
      <c r="M9" s="1913"/>
      <c r="N9" s="2670" t="s">
        <v>2196</v>
      </c>
      <c r="O9" s="1913"/>
      <c r="P9" s="1913"/>
      <c r="Q9" s="1913"/>
      <c r="R9" s="1913"/>
      <c r="S9" s="1913"/>
      <c r="T9" s="1913"/>
      <c r="U9" s="1913"/>
      <c r="V9" s="1913"/>
      <c r="W9" s="1913"/>
      <c r="X9" s="1913"/>
      <c r="Y9" s="1913"/>
      <c r="Z9" s="1913"/>
      <c r="AA9" s="1913"/>
      <c r="AG9" s="1885"/>
    </row>
    <row r="10" spans="1:33" s="1915" customFormat="1" ht="40.5" customHeight="1">
      <c r="A10" s="1912"/>
      <c r="B10" s="1916"/>
      <c r="C10" s="1943"/>
      <c r="D10" s="1945" t="s">
        <v>1825</v>
      </c>
      <c r="E10" s="1956">
        <f>ROW()</f>
        <v>10</v>
      </c>
      <c r="F10" s="1913"/>
      <c r="G10" s="2977" t="str">
        <f ca="1">_xlfn.FORMULATEXT(E10)</f>
        <v>=LIGNE()</v>
      </c>
      <c r="H10" s="2671"/>
      <c r="I10" s="1913"/>
      <c r="J10" s="1943"/>
      <c r="K10" s="1945" t="s">
        <v>1831</v>
      </c>
      <c r="L10" s="1959">
        <f t="shared" ref="L10" ca="1" si="1">CELL("largeur",L10)</f>
        <v>15</v>
      </c>
      <c r="M10" s="1913"/>
      <c r="N10" s="2977" t="str">
        <f ca="1">_xlfn.FORMULATEXT(L10)</f>
        <v>=CELLULE("largeur";L10)</v>
      </c>
      <c r="O10" s="1913"/>
      <c r="P10" s="1913"/>
      <c r="Q10" s="1913"/>
      <c r="R10" s="2671"/>
      <c r="S10" s="2671"/>
      <c r="T10" s="2671"/>
      <c r="U10" s="1913"/>
      <c r="V10" s="1913"/>
      <c r="W10" s="1913"/>
      <c r="X10" s="1913"/>
      <c r="Y10" s="1913"/>
      <c r="Z10" s="1913"/>
      <c r="AA10" s="1913"/>
      <c r="AG10" s="1885"/>
    </row>
    <row r="11" spans="1:33" s="1915" customFormat="1" ht="40.5" customHeight="1">
      <c r="A11" s="1912"/>
      <c r="B11" s="1916"/>
      <c r="C11" s="1913"/>
      <c r="D11" s="1913"/>
      <c r="E11" s="2669" t="s">
        <v>2195</v>
      </c>
      <c r="F11" s="1913"/>
      <c r="G11" s="2670" t="s">
        <v>2196</v>
      </c>
      <c r="H11" s="1913"/>
      <c r="I11" s="1913"/>
      <c r="J11" s="1913"/>
      <c r="K11" s="1913"/>
      <c r="L11" s="1913"/>
      <c r="M11" s="2975"/>
      <c r="N11" s="1913"/>
      <c r="O11" s="1913"/>
      <c r="P11" s="1913"/>
      <c r="Q11" s="1913"/>
      <c r="R11" s="1913"/>
      <c r="S11" s="1913"/>
      <c r="T11" s="1913"/>
      <c r="U11" s="1913"/>
      <c r="V11" s="1913"/>
      <c r="W11" s="1913"/>
      <c r="X11" s="1913"/>
      <c r="Y11" s="1913"/>
      <c r="Z11" s="1913"/>
      <c r="AA11" s="1913"/>
      <c r="AG11" s="1885"/>
    </row>
    <row r="12" spans="1:33" s="1915" customFormat="1" ht="40.5" customHeight="1">
      <c r="A12" s="1912"/>
      <c r="B12" s="1916"/>
      <c r="C12" s="1945"/>
      <c r="D12" s="1945" t="s">
        <v>1826</v>
      </c>
      <c r="E12" s="1957" t="str">
        <f>LEFT(ADDRESS(1,COLUMN(),4),LEN(ADDRESS(1,COLUMN(),4))-1)</f>
        <v>E</v>
      </c>
      <c r="F12" s="1913"/>
      <c r="G12" s="2977" t="str">
        <f ca="1">_xlfn.FORMULATEXT(E12)</f>
        <v>=GAUCHE(ADRESSE(1;COLONNE();4);NBCAR(ADRESSE(1;COLONNE();4))-1)</v>
      </c>
      <c r="H12" s="2977"/>
      <c r="I12" s="2977"/>
      <c r="J12" s="2977"/>
      <c r="K12" s="2977"/>
      <c r="L12" s="2977"/>
      <c r="M12" s="2977"/>
      <c r="N12" s="2977"/>
      <c r="O12" s="2977"/>
      <c r="P12" s="1913"/>
      <c r="Q12" s="1913"/>
      <c r="R12" s="1913"/>
      <c r="S12" s="1913"/>
      <c r="T12" s="1913"/>
      <c r="U12" s="1913"/>
      <c r="V12" s="1913"/>
      <c r="W12" s="1913"/>
      <c r="X12" s="1913"/>
      <c r="Y12" s="1913"/>
      <c r="Z12" s="1913"/>
      <c r="AA12" s="1913"/>
      <c r="AG12" s="1885"/>
    </row>
    <row r="13" spans="1:33" s="2654" customFormat="1" ht="40.5" customHeight="1">
      <c r="A13" s="2650"/>
      <c r="B13" s="2651"/>
      <c r="C13" s="2652"/>
      <c r="D13" s="2650"/>
      <c r="E13" s="2652"/>
      <c r="F13" s="2650"/>
      <c r="G13" s="2650"/>
      <c r="H13" s="2975"/>
      <c r="I13" s="2975"/>
      <c r="J13" s="2975"/>
      <c r="K13" s="2978"/>
      <c r="L13" s="2979" t="str">
        <f ca="1">"Page "&amp;_xlfn.SHEET()&amp;" sur "&amp;_xlfn.SHEETS()</f>
        <v>Page 12 sur 16</v>
      </c>
      <c r="M13" s="2975"/>
      <c r="N13" s="2977" t="s">
        <v>2414</v>
      </c>
      <c r="O13" s="2653"/>
      <c r="P13" s="2653"/>
      <c r="Q13" s="2653"/>
      <c r="R13" s="2653"/>
      <c r="S13" s="2653"/>
      <c r="T13" s="2653"/>
      <c r="U13" s="2653"/>
      <c r="V13" s="2653"/>
      <c r="W13" s="2653"/>
      <c r="X13" s="2653"/>
      <c r="Y13" s="1960"/>
      <c r="Z13" s="2653"/>
      <c r="AA13" s="1960"/>
      <c r="AG13" s="1885"/>
    </row>
    <row r="14" spans="1:33" s="1915" customFormat="1" ht="40.5" customHeight="1">
      <c r="A14" s="1912"/>
      <c r="B14" s="1916"/>
      <c r="C14" s="1953"/>
      <c r="D14" s="1912"/>
      <c r="E14" s="1953"/>
      <c r="F14" s="2669" t="s">
        <v>2195</v>
      </c>
      <c r="G14" s="1912"/>
      <c r="H14" s="1912"/>
      <c r="I14" s="1912"/>
      <c r="J14" s="1912"/>
      <c r="K14" s="1912"/>
      <c r="L14" s="2975"/>
      <c r="M14" s="2975"/>
      <c r="N14" s="1913"/>
      <c r="O14" s="1913"/>
      <c r="P14" s="1913"/>
      <c r="Q14" s="1913"/>
      <c r="R14" s="1913"/>
      <c r="S14" s="1913"/>
      <c r="T14" s="1913"/>
      <c r="U14" s="1913"/>
      <c r="V14" s="1913"/>
      <c r="W14" s="1913"/>
      <c r="X14" s="1913"/>
      <c r="Y14" s="1913"/>
      <c r="Z14" s="1939"/>
      <c r="AA14" s="1939"/>
      <c r="AG14" s="1885"/>
    </row>
    <row r="15" spans="1:33" s="1915" customFormat="1" ht="40.5" customHeight="1">
      <c r="A15" s="1912"/>
      <c r="B15" s="1916"/>
      <c r="C15" s="2672" t="s">
        <v>2197</v>
      </c>
      <c r="D15" s="2671"/>
      <c r="E15" s="2671"/>
      <c r="F15" s="2673" t="str">
        <f ca="1">CELL("nomfichier")</f>
        <v>E:\0-UPRT\1-UPRT.FR-SITE-WEB\ff-fiches-fabrications\ff-fiches-fabrication-maj-08-2020\[ff-13-restauration.et.collectivite.xlsx]Nota</v>
      </c>
      <c r="G15" s="2674"/>
      <c r="H15" s="2674"/>
      <c r="I15" s="2674"/>
      <c r="J15" s="2674"/>
      <c r="K15" s="2674"/>
      <c r="L15" s="2980"/>
      <c r="M15" s="2980"/>
      <c r="N15" s="1961"/>
      <c r="O15" s="1961"/>
      <c r="P15" s="1961"/>
      <c r="Q15" s="1961"/>
      <c r="R15" s="1961"/>
      <c r="S15" s="1961"/>
      <c r="T15" s="1961"/>
      <c r="U15" s="1961"/>
      <c r="V15" s="1961"/>
      <c r="W15" s="1961"/>
      <c r="X15" s="1961"/>
      <c r="Y15" s="1913"/>
      <c r="Z15" s="1913"/>
      <c r="AA15" s="1913"/>
      <c r="AG15" s="1885"/>
    </row>
    <row r="16" spans="1:33" s="1915" customFormat="1" ht="40.5" customHeight="1">
      <c r="A16" s="1912"/>
      <c r="B16" s="1916"/>
      <c r="C16" s="1912"/>
      <c r="D16" s="1912"/>
      <c r="E16" s="1912"/>
      <c r="F16" s="2977" t="str">
        <f ca="1">_xlfn.FORMULATEXT(F15)</f>
        <v>=CELLULE("nomfichier")</v>
      </c>
      <c r="G16" s="2977"/>
      <c r="H16" s="2977"/>
      <c r="I16" s="2977"/>
      <c r="J16" s="1912"/>
      <c r="K16" s="1912"/>
      <c r="L16" s="2975"/>
      <c r="M16" s="2975"/>
      <c r="N16" s="1913"/>
      <c r="O16" s="1913"/>
      <c r="P16" s="1913"/>
      <c r="Q16" s="1913"/>
      <c r="R16" s="1913"/>
      <c r="S16" s="1913"/>
      <c r="T16" s="1913"/>
      <c r="U16" s="1913"/>
      <c r="V16" s="1913"/>
      <c r="W16" s="1913"/>
      <c r="X16" s="1913"/>
      <c r="Y16" s="1913"/>
      <c r="Z16" s="1913"/>
      <c r="AA16" s="1913"/>
      <c r="AG16" s="1885"/>
    </row>
    <row r="17" spans="1:44" s="2654" customFormat="1" ht="40.5" customHeight="1">
      <c r="A17" s="2650"/>
      <c r="B17" s="2651"/>
      <c r="C17" s="2652"/>
      <c r="D17" s="2650"/>
      <c r="E17" s="2652"/>
      <c r="F17" s="2675" t="s">
        <v>2196</v>
      </c>
      <c r="G17" s="2650"/>
      <c r="H17" s="2975"/>
      <c r="I17" s="2975"/>
      <c r="J17" s="2975"/>
      <c r="K17" s="2975"/>
      <c r="L17" s="2975"/>
      <c r="M17" s="2975"/>
      <c r="N17" s="2653"/>
      <c r="O17" s="2653"/>
      <c r="P17" s="2653"/>
      <c r="Q17" s="2653"/>
      <c r="R17" s="2653"/>
      <c r="S17" s="2653"/>
      <c r="T17" s="2653"/>
      <c r="U17" s="2653"/>
      <c r="V17" s="2653"/>
      <c r="W17" s="2653"/>
      <c r="X17" s="2653"/>
      <c r="Y17" s="1960"/>
      <c r="Z17" s="2653"/>
      <c r="AA17" s="1960"/>
      <c r="AG17" s="1885"/>
    </row>
    <row r="18" spans="1:44" s="2654" customFormat="1" ht="40.5" customHeight="1">
      <c r="A18" s="2650"/>
      <c r="B18" s="2651"/>
      <c r="C18" s="2652"/>
      <c r="D18" s="2650"/>
      <c r="E18" s="2652"/>
      <c r="F18" s="2650"/>
      <c r="G18" s="2650"/>
      <c r="H18" s="2975"/>
      <c r="I18" s="2975"/>
      <c r="J18" s="2975"/>
      <c r="K18" s="2975"/>
      <c r="L18" s="2975"/>
      <c r="M18" s="2975"/>
      <c r="N18" s="2653"/>
      <c r="O18" s="2653"/>
      <c r="P18" s="2653"/>
      <c r="Q18" s="2653"/>
      <c r="R18" s="2653"/>
      <c r="S18" s="2653"/>
      <c r="T18" s="2653"/>
      <c r="U18" s="2653"/>
      <c r="V18" s="2653"/>
      <c r="W18" s="2653"/>
      <c r="X18" s="2653"/>
      <c r="Y18" s="1960"/>
      <c r="Z18" s="2653"/>
      <c r="AA18" s="1960"/>
      <c r="AG18" s="1885"/>
    </row>
    <row r="19" spans="1:44" s="1914" customFormat="1" ht="53.25" customHeight="1">
      <c r="A19" s="2616"/>
      <c r="B19" s="2617"/>
      <c r="C19" s="2618"/>
      <c r="D19" s="2619"/>
      <c r="E19" s="2619"/>
      <c r="F19" s="2620"/>
      <c r="G19" s="2620"/>
      <c r="H19" s="2620"/>
      <c r="I19" s="2620"/>
      <c r="J19" s="2621"/>
      <c r="K19" s="2618"/>
      <c r="L19" s="2618"/>
      <c r="M19" s="2618"/>
      <c r="N19" s="2618"/>
      <c r="O19" s="2618"/>
      <c r="P19" s="2618"/>
      <c r="Q19" s="2618"/>
      <c r="R19" s="2618"/>
      <c r="S19" s="2618"/>
      <c r="T19" s="2618"/>
      <c r="U19" s="2618"/>
      <c r="V19" s="2618"/>
      <c r="W19" s="2618"/>
      <c r="X19" s="2618"/>
      <c r="Y19" s="2618"/>
      <c r="Z19" s="2618"/>
      <c r="AA19" s="2618"/>
    </row>
    <row r="20" spans="1:44" s="1914" customFormat="1" ht="24.95" customHeight="1">
      <c r="A20" s="1912"/>
      <c r="B20" s="4359" t="s">
        <v>2198</v>
      </c>
      <c r="C20" s="4359"/>
      <c r="D20" s="4359"/>
      <c r="E20" s="4359"/>
      <c r="F20" s="4359"/>
      <c r="G20" s="4359"/>
      <c r="H20" s="4359"/>
      <c r="I20" s="4359"/>
      <c r="J20" s="4359"/>
      <c r="K20" s="4359"/>
      <c r="L20" s="4359"/>
      <c r="M20" s="4359"/>
      <c r="N20" s="4359"/>
      <c r="O20" s="4359"/>
      <c r="P20" s="2975"/>
      <c r="Q20" s="1913"/>
      <c r="R20" s="1913"/>
      <c r="S20" s="1913"/>
      <c r="T20" s="1913"/>
      <c r="U20" s="1913"/>
      <c r="V20" s="1913"/>
      <c r="W20" s="1913"/>
      <c r="X20" s="1913"/>
      <c r="Y20" s="1913"/>
      <c r="Z20" s="1913"/>
      <c r="AA20" s="1913"/>
    </row>
    <row r="21" spans="1:44" s="1915" customFormat="1" ht="24.95" customHeight="1">
      <c r="A21" s="1912"/>
      <c r="B21" s="4359"/>
      <c r="C21" s="4359"/>
      <c r="D21" s="4359"/>
      <c r="E21" s="4359"/>
      <c r="F21" s="4359"/>
      <c r="G21" s="4359"/>
      <c r="H21" s="4359"/>
      <c r="I21" s="4359"/>
      <c r="J21" s="4359"/>
      <c r="K21" s="4359"/>
      <c r="L21" s="4359"/>
      <c r="M21" s="4359"/>
      <c r="N21" s="4359"/>
      <c r="O21" s="4359"/>
      <c r="P21" s="2975"/>
      <c r="Q21" s="1913"/>
      <c r="R21" s="1913"/>
      <c r="S21" s="1913"/>
      <c r="T21" s="1913"/>
      <c r="U21" s="1913"/>
      <c r="V21" s="1913"/>
      <c r="W21" s="1913"/>
      <c r="X21" s="1913"/>
      <c r="Y21" s="1913"/>
      <c r="Z21" s="1913"/>
      <c r="AA21" s="1913"/>
      <c r="AB21" s="1914"/>
      <c r="AC21" s="1914"/>
      <c r="AD21" s="1914"/>
      <c r="AE21" s="1914"/>
      <c r="AF21" s="1914"/>
      <c r="AG21" s="1914"/>
      <c r="AH21" s="1914"/>
      <c r="AI21" s="1914"/>
      <c r="AJ21" s="1914"/>
      <c r="AK21" s="1914"/>
      <c r="AL21" s="1914"/>
      <c r="AM21" s="1914"/>
      <c r="AN21" s="1914"/>
      <c r="AO21" s="1914"/>
      <c r="AP21" s="1914"/>
      <c r="AQ21" s="1914"/>
      <c r="AR21" s="1914"/>
    </row>
    <row r="22" spans="1:44" s="1914" customFormat="1" ht="24.95" customHeight="1">
      <c r="A22" s="2623"/>
      <c r="B22" s="4359"/>
      <c r="C22" s="4359"/>
      <c r="D22" s="4359"/>
      <c r="E22" s="4359"/>
      <c r="F22" s="4359"/>
      <c r="G22" s="4359"/>
      <c r="H22" s="4359"/>
      <c r="I22" s="4359"/>
      <c r="J22" s="4359"/>
      <c r="K22" s="4359"/>
      <c r="L22" s="4359"/>
      <c r="M22" s="4359"/>
      <c r="N22" s="4359"/>
      <c r="O22" s="4359"/>
      <c r="P22" s="2624"/>
      <c r="Q22" s="1913"/>
      <c r="R22" s="1913"/>
      <c r="S22" s="1913"/>
      <c r="T22" s="1913"/>
      <c r="U22" s="1913"/>
      <c r="V22" s="1913"/>
      <c r="W22" s="1913"/>
      <c r="X22" s="1913"/>
      <c r="Y22" s="1913"/>
      <c r="Z22" s="1913"/>
      <c r="AA22" s="1913"/>
    </row>
    <row r="23" spans="1:44" s="1914" customFormat="1" ht="24.95" customHeight="1">
      <c r="A23" s="2623"/>
      <c r="B23" s="4359"/>
      <c r="C23" s="4359"/>
      <c r="D23" s="4359"/>
      <c r="E23" s="4359"/>
      <c r="F23" s="4359"/>
      <c r="G23" s="4359"/>
      <c r="H23" s="4359"/>
      <c r="I23" s="4359"/>
      <c r="J23" s="4359"/>
      <c r="K23" s="4359"/>
      <c r="L23" s="4359"/>
      <c r="M23" s="4359"/>
      <c r="N23" s="4359"/>
      <c r="O23" s="4359"/>
      <c r="P23" s="2624"/>
      <c r="Q23" s="1913"/>
      <c r="R23" s="1913"/>
      <c r="S23" s="1913"/>
      <c r="T23" s="1913"/>
      <c r="U23" s="1913"/>
      <c r="V23" s="1913"/>
      <c r="W23" s="1913"/>
      <c r="X23" s="1913"/>
      <c r="Y23" s="1913"/>
      <c r="Z23" s="1913"/>
      <c r="AA23" s="1913"/>
    </row>
    <row r="24" spans="1:44" s="1914" customFormat="1" ht="24.95" customHeight="1">
      <c r="A24" s="2623"/>
      <c r="B24" s="2624"/>
      <c r="C24" s="2624"/>
      <c r="D24" s="2631"/>
      <c r="E24" s="2632"/>
      <c r="F24" s="2631"/>
      <c r="G24" s="2631"/>
      <c r="H24" s="2631"/>
      <c r="I24" s="2631"/>
      <c r="J24" s="2633"/>
      <c r="K24" s="2624"/>
      <c r="L24" s="2624"/>
      <c r="M24" s="2624"/>
      <c r="N24" s="2624"/>
      <c r="O24" s="2624"/>
      <c r="P24" s="2624"/>
      <c r="Q24" s="1913"/>
      <c r="R24" s="1913"/>
      <c r="S24" s="1913"/>
      <c r="T24" s="1913"/>
      <c r="U24" s="1913"/>
      <c r="V24" s="1913"/>
      <c r="W24" s="1913"/>
      <c r="X24" s="1913"/>
      <c r="Y24" s="1913"/>
      <c r="Z24" s="1913"/>
      <c r="AA24" s="1913"/>
    </row>
    <row r="25" spans="1:44" s="1914" customFormat="1" ht="24.95" customHeight="1">
      <c r="A25" s="2623"/>
      <c r="B25" s="2624"/>
      <c r="C25" s="2981" t="s">
        <v>2152</v>
      </c>
      <c r="D25" s="2631"/>
      <c r="E25" s="2632"/>
      <c r="F25" s="2631"/>
      <c r="G25" s="2631"/>
      <c r="H25" s="2631"/>
      <c r="I25" s="2631"/>
      <c r="J25" s="2633"/>
      <c r="K25" s="2624"/>
      <c r="L25" s="2624"/>
      <c r="M25" s="2624"/>
      <c r="N25" s="2624"/>
      <c r="O25" s="2624"/>
      <c r="P25" s="2624"/>
      <c r="Q25" s="1913"/>
      <c r="R25" s="1913"/>
      <c r="S25" s="1913"/>
      <c r="T25" s="1913"/>
      <c r="U25" s="1913"/>
      <c r="V25" s="1913"/>
      <c r="W25" s="1913"/>
      <c r="X25" s="1913"/>
      <c r="Y25" s="1913"/>
      <c r="Z25" s="1913"/>
      <c r="AA25" s="1913"/>
    </row>
    <row r="26" spans="1:44" s="1914" customFormat="1" ht="24.95" customHeight="1">
      <c r="A26" s="2623"/>
      <c r="B26" s="2624"/>
      <c r="C26" s="2982" t="s">
        <v>2154</v>
      </c>
      <c r="D26" s="2631"/>
      <c r="E26" s="2632"/>
      <c r="F26" s="2631"/>
      <c r="G26" s="2631"/>
      <c r="H26" s="2631"/>
      <c r="I26" s="2631"/>
      <c r="J26" s="2633"/>
      <c r="K26" s="2624"/>
      <c r="L26" s="2624"/>
      <c r="M26" s="2624"/>
      <c r="N26" s="2624"/>
      <c r="O26" s="2624"/>
      <c r="P26" s="2624"/>
      <c r="Q26" s="1913"/>
      <c r="R26" s="1913"/>
      <c r="S26" s="1913"/>
      <c r="T26" s="1913"/>
      <c r="U26" s="1913"/>
      <c r="V26" s="1913"/>
      <c r="W26" s="1913"/>
      <c r="X26" s="1913"/>
      <c r="Y26" s="1913"/>
      <c r="Z26" s="1913"/>
      <c r="AA26" s="1913"/>
    </row>
    <row r="27" spans="1:44" s="1914" customFormat="1" ht="24.95" customHeight="1">
      <c r="A27" s="2623"/>
      <c r="B27" s="2624"/>
      <c r="C27" s="2624"/>
      <c r="D27" s="2631"/>
      <c r="E27" s="2632"/>
      <c r="F27" s="2631"/>
      <c r="G27" s="2631"/>
      <c r="H27" s="2631"/>
      <c r="I27" s="2631"/>
      <c r="J27" s="2633"/>
      <c r="K27" s="2624"/>
      <c r="L27" s="2624"/>
      <c r="M27" s="2624"/>
      <c r="N27" s="2624"/>
      <c r="O27" s="2624"/>
      <c r="P27" s="2624"/>
      <c r="Q27" s="1913"/>
      <c r="R27" s="1913"/>
      <c r="S27" s="1913"/>
      <c r="T27" s="1913"/>
      <c r="U27" s="1913"/>
      <c r="V27" s="1913"/>
      <c r="W27" s="1913"/>
      <c r="X27" s="1913"/>
      <c r="Y27" s="1913"/>
      <c r="Z27" s="1913"/>
      <c r="AA27" s="1913"/>
    </row>
    <row r="28" spans="1:44" s="1914" customFormat="1" ht="24.95" customHeight="1">
      <c r="A28" s="2623"/>
      <c r="B28" s="2624"/>
      <c r="C28" s="2634" t="s">
        <v>2144</v>
      </c>
      <c r="D28" s="2635" t="s">
        <v>1758</v>
      </c>
      <c r="E28" s="2636" t="s">
        <v>2145</v>
      </c>
      <c r="F28" s="2629"/>
      <c r="G28" s="2629"/>
      <c r="H28" s="2629"/>
      <c r="I28" s="2629"/>
      <c r="J28" s="2629"/>
      <c r="K28" s="2629"/>
      <c r="L28" s="2624"/>
      <c r="M28" s="2624"/>
      <c r="N28" s="2624"/>
      <c r="O28" s="2624"/>
      <c r="P28" s="2624"/>
      <c r="Q28" s="1913"/>
      <c r="R28" s="2639"/>
      <c r="S28" s="1913"/>
      <c r="T28" s="1913"/>
      <c r="U28" s="1913"/>
      <c r="V28" s="1913"/>
      <c r="W28" s="1913"/>
      <c r="X28" s="1913"/>
      <c r="Y28" s="1913"/>
      <c r="Z28" s="1913"/>
      <c r="AA28" s="1913"/>
    </row>
    <row r="29" spans="1:44" s="1914" customFormat="1" ht="24.95" customHeight="1">
      <c r="A29" s="2623"/>
      <c r="B29" s="2624"/>
      <c r="C29" s="2623"/>
      <c r="D29" s="2623"/>
      <c r="E29" s="2623"/>
      <c r="F29" s="2623"/>
      <c r="G29" s="2623"/>
      <c r="H29" s="2623"/>
      <c r="I29" s="2623"/>
      <c r="J29" s="2623"/>
      <c r="K29" s="2623"/>
      <c r="L29" s="2623"/>
      <c r="M29" s="2623"/>
      <c r="N29" s="2623"/>
      <c r="O29" s="2624"/>
      <c r="P29" s="2624"/>
      <c r="Q29" s="1913"/>
      <c r="R29" s="2639"/>
      <c r="S29" s="1913"/>
      <c r="T29" s="1913"/>
      <c r="U29" s="1913"/>
      <c r="V29" s="1913"/>
      <c r="W29" s="1913"/>
      <c r="X29" s="1913"/>
      <c r="Y29" s="1913"/>
      <c r="Z29" s="1913"/>
      <c r="AA29" s="1913"/>
    </row>
    <row r="30" spans="1:44" s="1914" customFormat="1" ht="24.95" customHeight="1" thickBot="1">
      <c r="A30" s="2625"/>
      <c r="B30" s="2625"/>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row>
    <row r="31" spans="1:44" s="1914" customFormat="1" ht="24.95" customHeight="1">
      <c r="A31" s="2623"/>
      <c r="B31" s="2676"/>
      <c r="C31" s="2677"/>
      <c r="D31" s="2678"/>
      <c r="E31" s="2678"/>
      <c r="F31" s="2678"/>
      <c r="G31" s="2678"/>
      <c r="H31" s="2678"/>
      <c r="I31" s="2678"/>
      <c r="J31" s="2679"/>
      <c r="K31" s="2677"/>
      <c r="L31" s="2677"/>
      <c r="M31" s="2677"/>
      <c r="N31" s="2680"/>
      <c r="O31" s="2625"/>
      <c r="P31" s="2625"/>
      <c r="Q31" s="2625"/>
      <c r="R31" s="2625"/>
      <c r="S31" s="2625"/>
      <c r="T31" s="2625"/>
      <c r="U31" s="2625"/>
      <c r="V31" s="2625"/>
      <c r="W31" s="2625"/>
      <c r="X31" s="2625"/>
      <c r="Y31" s="2625"/>
      <c r="Z31" s="2625"/>
      <c r="AA31" s="2625"/>
    </row>
    <row r="32" spans="1:44" s="1914" customFormat="1" ht="24.95" customHeight="1">
      <c r="A32" s="2623"/>
      <c r="B32" s="2681" t="s">
        <v>1936</v>
      </c>
      <c r="C32" s="2682" t="s">
        <v>2199</v>
      </c>
      <c r="D32" s="2683"/>
      <c r="E32" s="2683"/>
      <c r="F32" s="2683"/>
      <c r="G32" s="2683"/>
      <c r="H32" s="2683"/>
      <c r="I32" s="2683"/>
      <c r="J32" s="2684"/>
      <c r="K32" s="2685"/>
      <c r="L32" s="2685"/>
      <c r="M32" s="2685"/>
      <c r="N32" s="2686"/>
      <c r="O32" s="2625"/>
      <c r="P32" s="2625"/>
      <c r="Q32" s="2625"/>
      <c r="R32" s="2625"/>
      <c r="S32" s="2625"/>
      <c r="T32" s="2625"/>
      <c r="U32" s="2625"/>
      <c r="V32" s="2625"/>
      <c r="W32" s="2625"/>
      <c r="X32" s="2625"/>
      <c r="Y32" s="2625"/>
      <c r="Z32" s="2625"/>
      <c r="AA32" s="2625"/>
    </row>
    <row r="33" spans="1:27" s="1914" customFormat="1" ht="24.95" customHeight="1">
      <c r="A33" s="2623"/>
      <c r="B33" s="2681"/>
      <c r="C33" s="2983" t="str">
        <f ca="1">MID(LEFT(CELL("filename",A1),FIND("[",CELL("filename",A1))-2),SEARCH("µ",SUBSTITUTE(LEFT(CELL("filename",A1),FIND("[",CELL("filename",A1))-2),"\","µ",LEN(LEFT(CELL("filename",A1),FIND("[",CELL("filename",A1))-2))-LEN(SUBSTITUTE(LEFT(CELL("filename",A1),FIND("[",CELL("filename",A1))-2),"\",""))))+1,100)</f>
        <v>ff-fiches-fabrication-maj-08-2020</v>
      </c>
      <c r="D33" s="2984"/>
      <c r="E33" s="2984"/>
      <c r="F33" s="2984"/>
      <c r="G33" s="2984"/>
      <c r="H33" s="2984"/>
      <c r="I33" s="2984"/>
      <c r="J33" s="2687"/>
      <c r="K33" s="2687"/>
      <c r="L33" s="2688"/>
      <c r="M33" s="2688"/>
      <c r="N33" s="2689"/>
      <c r="O33" s="2688"/>
      <c r="P33" s="2625"/>
      <c r="Q33" s="2625"/>
      <c r="R33" s="2625"/>
      <c r="S33" s="2625"/>
      <c r="T33" s="2625"/>
      <c r="U33" s="2625"/>
      <c r="V33" s="2625"/>
      <c r="W33" s="2625"/>
      <c r="X33" s="2625"/>
      <c r="Y33" s="2625"/>
      <c r="Z33" s="2625"/>
      <c r="AA33" s="2625"/>
    </row>
    <row r="34" spans="1:27" s="1914" customFormat="1" ht="24.95" customHeight="1">
      <c r="A34" s="2623"/>
      <c r="B34" s="2681">
        <f>ROW()</f>
        <v>34</v>
      </c>
      <c r="C34" s="2985"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2985"/>
      <c r="E34" s="2985"/>
      <c r="F34" s="2985"/>
      <c r="G34" s="2985"/>
      <c r="H34" s="2985"/>
      <c r="I34" s="2985"/>
      <c r="J34" s="2985"/>
      <c r="K34" s="2985"/>
      <c r="L34" s="2985"/>
      <c r="M34" s="2985"/>
      <c r="N34" s="2986"/>
      <c r="O34" s="2985" t="s">
        <v>630</v>
      </c>
      <c r="P34" s="2625"/>
      <c r="Q34" s="2625"/>
      <c r="R34" s="2625"/>
      <c r="S34" s="2625"/>
      <c r="T34" s="2625"/>
      <c r="U34" s="2625"/>
      <c r="V34" s="2625"/>
      <c r="W34" s="2625"/>
      <c r="X34" s="2625"/>
      <c r="Y34" s="2625"/>
      <c r="Z34" s="2625"/>
      <c r="AA34" s="2625"/>
    </row>
    <row r="35" spans="1:27" s="1914" customFormat="1" ht="24.95" customHeight="1" thickBot="1">
      <c r="A35" s="2623"/>
      <c r="B35" s="2690"/>
      <c r="C35" s="2691" t="s">
        <v>2200</v>
      </c>
      <c r="D35" s="2692"/>
      <c r="E35" s="2692"/>
      <c r="F35" s="2692"/>
      <c r="G35" s="2692"/>
      <c r="H35" s="2692"/>
      <c r="I35" s="2692"/>
      <c r="J35" s="2693"/>
      <c r="K35" s="2694"/>
      <c r="L35" s="2694"/>
      <c r="M35" s="2694"/>
      <c r="N35" s="2695"/>
      <c r="O35" s="2625"/>
      <c r="P35" s="2625"/>
      <c r="Q35" s="2625"/>
      <c r="R35" s="2625"/>
      <c r="S35" s="2625"/>
      <c r="T35" s="2625"/>
      <c r="U35" s="2625"/>
      <c r="V35" s="2625"/>
      <c r="W35" s="2625"/>
      <c r="X35" s="2625"/>
      <c r="Y35" s="2625"/>
      <c r="Z35" s="2625"/>
      <c r="AA35" s="2625"/>
    </row>
    <row r="36" spans="1:27" s="1914" customFormat="1" ht="24.95" customHeight="1" thickBot="1">
      <c r="A36" s="2623"/>
      <c r="B36" s="2624"/>
      <c r="C36" s="2625"/>
      <c r="D36" s="2626"/>
      <c r="E36" s="2626"/>
      <c r="F36" s="2627"/>
      <c r="G36" s="2627"/>
      <c r="H36" s="2627"/>
      <c r="I36" s="2627"/>
      <c r="J36" s="2637"/>
      <c r="K36" s="2625"/>
      <c r="L36" s="2625"/>
      <c r="M36" s="2625"/>
      <c r="N36" s="2625"/>
      <c r="O36" s="2625"/>
      <c r="P36" s="2625"/>
      <c r="Q36" s="2625"/>
      <c r="R36" s="2625"/>
      <c r="S36" s="2625"/>
      <c r="T36" s="2625"/>
      <c r="U36" s="2625"/>
      <c r="V36" s="2625"/>
      <c r="W36" s="2625"/>
      <c r="X36" s="2625"/>
      <c r="Y36" s="2625"/>
      <c r="Z36" s="2625"/>
      <c r="AA36" s="2625"/>
    </row>
    <row r="37" spans="1:27" s="1914" customFormat="1" ht="24.95" customHeight="1">
      <c r="A37" s="2623"/>
      <c r="B37" s="2696"/>
      <c r="C37" s="2697"/>
      <c r="D37" s="2698"/>
      <c r="E37" s="2698"/>
      <c r="F37" s="2699"/>
      <c r="G37" s="2699"/>
      <c r="H37" s="2699"/>
      <c r="I37" s="2699"/>
      <c r="J37" s="2700"/>
      <c r="K37" s="2697"/>
      <c r="L37" s="2701"/>
      <c r="M37" s="2625"/>
      <c r="N37" s="2625"/>
      <c r="O37" s="2625"/>
      <c r="P37" s="2625"/>
      <c r="Q37" s="2625"/>
      <c r="R37" s="2625"/>
      <c r="S37" s="2625"/>
      <c r="T37" s="2625"/>
      <c r="U37" s="2625"/>
      <c r="V37" s="2625"/>
      <c r="W37" s="2625"/>
      <c r="X37" s="2625"/>
      <c r="Y37" s="2625"/>
      <c r="Z37" s="2625"/>
      <c r="AA37" s="2625"/>
    </row>
    <row r="38" spans="1:27" s="1914" customFormat="1" ht="24.95" customHeight="1">
      <c r="A38" s="2623"/>
      <c r="B38" s="2681" t="s">
        <v>1936</v>
      </c>
      <c r="C38" s="2702" t="s">
        <v>2201</v>
      </c>
      <c r="D38" s="2683"/>
      <c r="E38" s="2683"/>
      <c r="F38" s="2683"/>
      <c r="G38" s="2683"/>
      <c r="H38" s="2683"/>
      <c r="I38" s="2683"/>
      <c r="J38" s="2684"/>
      <c r="K38" s="2685"/>
      <c r="L38" s="2686"/>
      <c r="M38" s="2625"/>
      <c r="N38" s="2625"/>
      <c r="O38" s="2625"/>
      <c r="P38" s="2625"/>
      <c r="Q38" s="2625"/>
      <c r="R38" s="2625"/>
      <c r="S38" s="2625"/>
      <c r="T38" s="2625"/>
      <c r="U38" s="2625"/>
      <c r="V38" s="2625"/>
      <c r="W38" s="2625"/>
      <c r="X38" s="2625"/>
      <c r="Y38" s="2625"/>
      <c r="Z38" s="2625"/>
      <c r="AA38" s="2625"/>
    </row>
    <row r="39" spans="1:27" s="1914" customFormat="1" ht="24.95" customHeight="1">
      <c r="A39" s="2623"/>
      <c r="B39" s="2681"/>
      <c r="C39" s="2983" t="str">
        <f ca="1">RIGHT(CELL("filename",A1),LEN(CELL("filename",A1))-SEARCH("]",CELL("filename",A1)))</f>
        <v>Formats-Formules-Fonctions</v>
      </c>
      <c r="D39" s="2987"/>
      <c r="E39" s="2987"/>
      <c r="F39" s="2984"/>
      <c r="G39" s="2984"/>
      <c r="H39" s="2984"/>
      <c r="I39" s="2984"/>
      <c r="J39" s="2687"/>
      <c r="K39" s="2687"/>
      <c r="L39" s="2686"/>
      <c r="M39" s="2625"/>
      <c r="N39" s="2688"/>
      <c r="O39" s="2688"/>
      <c r="P39" s="2625"/>
      <c r="Q39" s="2625"/>
      <c r="R39" s="2625"/>
      <c r="S39" s="2625"/>
      <c r="T39" s="2625"/>
      <c r="U39" s="2625"/>
      <c r="V39" s="2625"/>
      <c r="W39" s="2625"/>
      <c r="X39" s="2625"/>
      <c r="Y39" s="2625"/>
      <c r="Z39" s="2625"/>
      <c r="AA39" s="2625"/>
    </row>
    <row r="40" spans="1:27" s="1914" customFormat="1" ht="24.95" customHeight="1">
      <c r="A40" s="2623"/>
      <c r="B40" s="2681">
        <f>ROW()</f>
        <v>40</v>
      </c>
      <c r="C40" s="2985" t="str">
        <f ca="1">_xlfn.FORMULATEXT(C39)</f>
        <v>=DROITE(CELLULE("filename";A1);NBCAR(CELLULE("filename";A1))-CHERCHE("]";CELLULE("filename";A1)))</v>
      </c>
      <c r="D40" s="2985"/>
      <c r="E40" s="2985"/>
      <c r="F40" s="2985"/>
      <c r="G40" s="2985"/>
      <c r="H40" s="2985"/>
      <c r="I40" s="2985"/>
      <c r="J40" s="2985"/>
      <c r="K40" s="2985"/>
      <c r="L40" s="2686"/>
      <c r="M40" s="2625"/>
      <c r="N40" s="2985"/>
      <c r="O40" s="2985"/>
      <c r="P40" s="2625"/>
      <c r="Q40" s="2625"/>
      <c r="R40" s="2625"/>
      <c r="S40" s="2625"/>
      <c r="T40" s="2625"/>
      <c r="U40" s="2625"/>
      <c r="V40" s="2625"/>
      <c r="W40" s="2625"/>
      <c r="X40" s="2625"/>
      <c r="Y40" s="2625"/>
      <c r="Z40" s="2625"/>
      <c r="AA40" s="2625"/>
    </row>
    <row r="41" spans="1:27" s="1914" customFormat="1" ht="24.95" customHeight="1" thickBot="1">
      <c r="A41" s="2623"/>
      <c r="B41" s="2703"/>
      <c r="C41" s="2691" t="s">
        <v>2200</v>
      </c>
      <c r="D41" s="2692"/>
      <c r="E41" s="2692"/>
      <c r="F41" s="2692"/>
      <c r="G41" s="2692"/>
      <c r="H41" s="2692"/>
      <c r="I41" s="2692"/>
      <c r="J41" s="2693"/>
      <c r="K41" s="2694"/>
      <c r="L41" s="2695"/>
      <c r="M41" s="2625"/>
      <c r="N41" s="2625"/>
      <c r="O41" s="2625"/>
      <c r="P41" s="2625"/>
      <c r="Q41" s="2625"/>
      <c r="R41" s="2625"/>
      <c r="S41" s="2625"/>
      <c r="T41" s="2625"/>
      <c r="U41" s="2625"/>
      <c r="V41" s="2625"/>
      <c r="W41" s="2625"/>
      <c r="X41" s="2625"/>
      <c r="Y41" s="2625"/>
      <c r="Z41" s="2625"/>
      <c r="AA41" s="2625"/>
    </row>
    <row r="42" spans="1:27" s="1914" customFormat="1" ht="24.95" customHeight="1" thickBot="1">
      <c r="A42" s="2623"/>
      <c r="B42" s="2624"/>
      <c r="C42" s="2625"/>
      <c r="D42" s="2626"/>
      <c r="E42" s="2626"/>
      <c r="F42" s="2627"/>
      <c r="G42" s="2627"/>
      <c r="H42" s="2627"/>
      <c r="I42" s="2627"/>
      <c r="J42" s="2637"/>
      <c r="K42" s="2625"/>
      <c r="L42" s="2625"/>
      <c r="M42" s="2625"/>
      <c r="N42" s="2625"/>
      <c r="O42" s="2625"/>
      <c r="P42" s="2625"/>
      <c r="Q42" s="2625"/>
      <c r="R42" s="2625"/>
      <c r="S42" s="2625"/>
      <c r="T42" s="2625"/>
      <c r="U42" s="2625"/>
      <c r="V42" s="2625"/>
      <c r="W42" s="2625"/>
      <c r="X42" s="2625"/>
      <c r="Y42" s="2625"/>
      <c r="Z42" s="2625"/>
      <c r="AA42" s="2625"/>
    </row>
    <row r="43" spans="1:27" s="1914" customFormat="1" ht="24.95" customHeight="1">
      <c r="A43" s="2623"/>
      <c r="B43" s="2676"/>
      <c r="C43" s="2677"/>
      <c r="D43" s="2678"/>
      <c r="E43" s="2678"/>
      <c r="F43" s="2678"/>
      <c r="G43" s="2678"/>
      <c r="H43" s="2678"/>
      <c r="I43" s="2678"/>
      <c r="J43" s="2679"/>
      <c r="K43" s="2677"/>
      <c r="L43" s="2677"/>
      <c r="M43" s="2677"/>
      <c r="N43" s="2680"/>
      <c r="O43" s="2625"/>
      <c r="P43" s="2625"/>
      <c r="Q43" s="2625"/>
      <c r="R43" s="2625"/>
      <c r="S43" s="2625"/>
      <c r="T43" s="2625"/>
      <c r="U43" s="2625"/>
      <c r="V43" s="2625"/>
      <c r="W43" s="2625"/>
      <c r="X43" s="2625"/>
      <c r="Y43" s="2625"/>
      <c r="Z43" s="2625"/>
      <c r="AA43" s="2625"/>
    </row>
    <row r="44" spans="1:27" s="1914" customFormat="1" ht="24.95" customHeight="1">
      <c r="A44" s="2623"/>
      <c r="B44" s="2681" t="s">
        <v>1936</v>
      </c>
      <c r="C44" s="2702" t="s">
        <v>2202</v>
      </c>
      <c r="D44" s="2683"/>
      <c r="E44" s="2683"/>
      <c r="F44" s="2683"/>
      <c r="G44" s="2683"/>
      <c r="H44" s="2683"/>
      <c r="I44" s="2683"/>
      <c r="J44" s="2684"/>
      <c r="K44" s="2685"/>
      <c r="L44" s="2685"/>
      <c r="M44" s="2685"/>
      <c r="N44" s="2686"/>
      <c r="O44" s="2625"/>
      <c r="P44" s="2625"/>
      <c r="Q44" s="2625"/>
      <c r="R44" s="2625"/>
      <c r="S44" s="2625"/>
      <c r="T44" s="2625"/>
      <c r="U44" s="2625"/>
      <c r="V44" s="2625"/>
      <c r="W44" s="2625"/>
      <c r="X44" s="2625"/>
      <c r="Y44" s="2625"/>
      <c r="Z44" s="2625"/>
      <c r="AA44" s="2625"/>
    </row>
    <row r="45" spans="1:27" s="1914" customFormat="1" ht="24.95" customHeight="1">
      <c r="A45" s="2623"/>
      <c r="B45" s="2681"/>
      <c r="C45" s="2983" t="str">
        <f t="array" aca="1" ref="C45" ca="1">MID(CELL("filename",A1),SEARCH("[",CELL("filename",A1))+1,SEARCH("]",CELL("filename",A1))-SEARCH("[",CELL("filename",A1))-1)</f>
        <v>ff-13-restauration.et.collectivite.xlsx</v>
      </c>
      <c r="D45" s="2987"/>
      <c r="E45" s="2987"/>
      <c r="F45" s="2987"/>
      <c r="G45" s="2987"/>
      <c r="H45" s="2984"/>
      <c r="I45" s="2984"/>
      <c r="J45" s="2687"/>
      <c r="K45" s="2687"/>
      <c r="L45" s="2688"/>
      <c r="M45" s="2688"/>
      <c r="N45" s="2686"/>
      <c r="O45" s="2625"/>
      <c r="P45" s="2625"/>
      <c r="Q45" s="2625"/>
      <c r="R45" s="2625"/>
      <c r="S45" s="2625"/>
      <c r="T45" s="2625"/>
      <c r="U45" s="2625"/>
      <c r="V45" s="2625"/>
      <c r="W45" s="2625"/>
      <c r="X45" s="2625"/>
      <c r="Y45" s="2625"/>
      <c r="Z45" s="2625"/>
      <c r="AA45" s="2625"/>
    </row>
    <row r="46" spans="1:27" s="1914" customFormat="1" ht="24.95" customHeight="1">
      <c r="A46" s="2623"/>
      <c r="B46" s="2681">
        <f>ROW()</f>
        <v>46</v>
      </c>
      <c r="C46" s="2985" t="str">
        <f ca="1">_xlfn.FORMULATEXT(C45)</f>
        <v>{=STXT(CELLULE("filename";A1);CHERCHE("[";CELLULE("filename";A1))+1;CHERCHE("]";CELLULE("filename";A1))-CHERCHE("[";CELLULE("filename";A1))-1)}</v>
      </c>
      <c r="D46" s="2985"/>
      <c r="E46" s="2985"/>
      <c r="F46" s="2985"/>
      <c r="G46" s="2985"/>
      <c r="H46" s="2985"/>
      <c r="I46" s="2985"/>
      <c r="J46" s="2985"/>
      <c r="K46" s="2985"/>
      <c r="L46" s="2985"/>
      <c r="M46" s="2985"/>
      <c r="N46" s="2686"/>
      <c r="O46" s="2625" t="s">
        <v>630</v>
      </c>
      <c r="P46" s="2625"/>
      <c r="Q46" s="2625"/>
      <c r="R46" s="2625"/>
      <c r="S46" s="2625"/>
      <c r="T46" s="2625"/>
      <c r="U46" s="2625"/>
      <c r="V46" s="2625"/>
      <c r="W46" s="2625"/>
      <c r="X46" s="2625"/>
      <c r="Y46" s="2625"/>
      <c r="Z46" s="2625"/>
      <c r="AA46" s="2625"/>
    </row>
    <row r="47" spans="1:27" s="1914" customFormat="1" ht="24.95" customHeight="1" thickBot="1">
      <c r="A47" s="2623"/>
      <c r="B47" s="2690"/>
      <c r="C47" s="2691" t="s">
        <v>2200</v>
      </c>
      <c r="D47" s="2704"/>
      <c r="E47" s="2704"/>
      <c r="F47" s="2704"/>
      <c r="G47" s="2704"/>
      <c r="H47" s="2704"/>
      <c r="I47" s="2704"/>
      <c r="J47" s="2704"/>
      <c r="K47" s="2704"/>
      <c r="L47" s="2704"/>
      <c r="M47" s="2704"/>
      <c r="N47" s="2705"/>
      <c r="O47" s="2625"/>
      <c r="P47" s="2625"/>
      <c r="Q47" s="2625"/>
      <c r="R47" s="2625"/>
      <c r="S47" s="2625"/>
      <c r="T47" s="2625"/>
      <c r="U47" s="2625"/>
      <c r="V47" s="2625"/>
      <c r="W47" s="2625"/>
      <c r="X47" s="2625"/>
      <c r="Y47" s="2625"/>
      <c r="Z47" s="2625"/>
      <c r="AA47" s="2625"/>
    </row>
    <row r="48" spans="1:27" s="1914" customFormat="1" ht="24.95" customHeight="1" thickBot="1">
      <c r="A48" s="2623"/>
      <c r="B48" s="2624"/>
      <c r="C48" s="2625"/>
      <c r="D48" s="2626"/>
      <c r="E48" s="2626"/>
      <c r="F48" s="2627"/>
      <c r="G48" s="2627"/>
      <c r="H48" s="2627"/>
      <c r="I48" s="2627"/>
      <c r="J48" s="2637"/>
      <c r="K48" s="2625"/>
      <c r="L48" s="2625"/>
      <c r="M48" s="2625"/>
      <c r="N48" s="2625"/>
      <c r="O48" s="2625"/>
      <c r="P48" s="2625"/>
      <c r="Q48" s="2625"/>
      <c r="R48" s="2625"/>
      <c r="S48" s="2625"/>
      <c r="T48" s="2625"/>
      <c r="U48" s="2625"/>
      <c r="V48" s="2625"/>
      <c r="W48" s="2625"/>
      <c r="X48" s="2625"/>
      <c r="Y48" s="2625"/>
      <c r="Z48" s="2625"/>
      <c r="AA48" s="2625"/>
    </row>
    <row r="49" spans="1:27" s="1914" customFormat="1" ht="24.95" customHeight="1">
      <c r="A49" s="2623"/>
      <c r="B49" s="2696"/>
      <c r="C49" s="2697"/>
      <c r="D49" s="2698"/>
      <c r="E49" s="2698"/>
      <c r="F49" s="2699"/>
      <c r="G49" s="2699"/>
      <c r="H49" s="2699"/>
      <c r="I49" s="2699"/>
      <c r="J49" s="2700"/>
      <c r="K49" s="2697"/>
      <c r="L49" s="2701"/>
      <c r="M49" s="2625"/>
      <c r="N49" s="2625"/>
      <c r="O49" s="2625"/>
      <c r="P49" s="2625"/>
      <c r="Q49" s="2625"/>
      <c r="R49" s="2625"/>
      <c r="S49" s="2625"/>
      <c r="T49" s="2625"/>
      <c r="U49" s="2625"/>
      <c r="V49" s="2625"/>
      <c r="W49" s="2625"/>
      <c r="X49" s="2625"/>
      <c r="Y49" s="2625"/>
      <c r="Z49" s="2625"/>
      <c r="AA49" s="2625"/>
    </row>
    <row r="50" spans="1:27" s="1914" customFormat="1" ht="24.95" customHeight="1">
      <c r="A50" s="2623"/>
      <c r="B50" s="2681" t="s">
        <v>1936</v>
      </c>
      <c r="C50" s="2702" t="s">
        <v>2203</v>
      </c>
      <c r="D50" s="2683"/>
      <c r="E50" s="2683"/>
      <c r="F50" s="2683"/>
      <c r="G50" s="2683"/>
      <c r="H50" s="2683"/>
      <c r="I50" s="2683"/>
      <c r="J50" s="2684"/>
      <c r="K50" s="2685"/>
      <c r="L50" s="2686"/>
      <c r="M50" s="2625"/>
      <c r="N50" s="2625"/>
      <c r="O50" s="2625"/>
      <c r="P50" s="2625"/>
      <c r="Q50" s="2625"/>
      <c r="R50" s="2625"/>
      <c r="S50" s="2625"/>
      <c r="T50" s="2625"/>
      <c r="U50" s="2625"/>
      <c r="V50" s="2625"/>
      <c r="W50" s="2625"/>
      <c r="X50" s="2625"/>
      <c r="Y50" s="2625"/>
      <c r="Z50" s="2625"/>
      <c r="AA50" s="2625"/>
    </row>
    <row r="51" spans="1:27" s="1914" customFormat="1" ht="24.95" customHeight="1">
      <c r="A51" s="2623"/>
      <c r="B51" s="2681"/>
      <c r="C51" s="2983" t="str">
        <f ca="1">RIGHT(CELL("filename",A1),LEN(CELL("filename",A1))-SEARCH("[",CELL("filename",A1))+1)</f>
        <v>[ff-13-restauration.et.collectivite.xlsx]Formats-Formules-Fonctions</v>
      </c>
      <c r="D51" s="2987"/>
      <c r="E51" s="2987"/>
      <c r="F51" s="2987"/>
      <c r="G51" s="2987"/>
      <c r="H51" s="2987"/>
      <c r="I51" s="2987"/>
      <c r="J51" s="2687"/>
      <c r="K51" s="2687"/>
      <c r="L51" s="2686"/>
      <c r="M51" s="2625"/>
      <c r="N51" s="2688"/>
      <c r="O51" s="2688"/>
      <c r="P51" s="2625"/>
      <c r="Q51" s="2625"/>
      <c r="R51" s="2625"/>
      <c r="S51" s="2625"/>
      <c r="T51" s="2625"/>
      <c r="U51" s="2625"/>
      <c r="V51" s="2625"/>
      <c r="W51" s="2625"/>
      <c r="X51" s="2625"/>
      <c r="Y51" s="2625"/>
      <c r="Z51" s="2625"/>
      <c r="AA51" s="2625"/>
    </row>
    <row r="52" spans="1:27" s="1914" customFormat="1" ht="24.95" customHeight="1">
      <c r="A52" s="2623"/>
      <c r="B52" s="2681">
        <f>ROW()</f>
        <v>52</v>
      </c>
      <c r="C52" s="2985" t="str">
        <f ca="1">_xlfn.FORMULATEXT(C51)</f>
        <v>=DROITE(CELLULE("filename";A1);NBCAR(CELLULE("filename";A1))-CHERCHE("[";CELLULE("filename";A1))+1)</v>
      </c>
      <c r="D52" s="2985"/>
      <c r="E52" s="2985"/>
      <c r="F52" s="2985"/>
      <c r="G52" s="2985"/>
      <c r="H52" s="2985"/>
      <c r="I52" s="2985"/>
      <c r="J52" s="2985"/>
      <c r="K52" s="2985"/>
      <c r="L52" s="2686"/>
      <c r="M52" s="2625"/>
      <c r="N52" s="2985"/>
      <c r="O52" s="2985"/>
      <c r="P52" s="2625"/>
      <c r="Q52" s="2625"/>
      <c r="R52" s="2625"/>
      <c r="S52" s="2625"/>
      <c r="T52" s="2625"/>
      <c r="U52" s="2625"/>
      <c r="V52" s="2625"/>
      <c r="W52" s="2625"/>
      <c r="X52" s="2625"/>
      <c r="Y52" s="2625"/>
      <c r="Z52" s="2625"/>
      <c r="AA52" s="2625"/>
    </row>
    <row r="53" spans="1:27" s="1914" customFormat="1" ht="24.95" customHeight="1" thickBot="1">
      <c r="A53" s="2623"/>
      <c r="B53" s="2703"/>
      <c r="C53" s="2691" t="s">
        <v>2200</v>
      </c>
      <c r="D53" s="2692"/>
      <c r="E53" s="2692"/>
      <c r="F53" s="2692"/>
      <c r="G53" s="2692"/>
      <c r="H53" s="2692"/>
      <c r="I53" s="2692"/>
      <c r="J53" s="2693"/>
      <c r="K53" s="2694"/>
      <c r="L53" s="2695"/>
      <c r="M53" s="2625"/>
      <c r="N53" s="2625"/>
      <c r="O53" s="2625"/>
      <c r="P53" s="2625"/>
      <c r="Q53" s="2625"/>
      <c r="R53" s="2625"/>
      <c r="S53" s="2625"/>
      <c r="T53" s="2625"/>
      <c r="U53" s="2625"/>
      <c r="V53" s="2625"/>
      <c r="W53" s="2625"/>
      <c r="X53" s="2625"/>
      <c r="Y53" s="2625"/>
      <c r="Z53" s="2625"/>
      <c r="AA53" s="2625"/>
    </row>
    <row r="54" spans="1:27" s="1914" customFormat="1" ht="24.95" customHeight="1" thickBot="1">
      <c r="A54" s="2623"/>
      <c r="B54" s="2625"/>
      <c r="C54" s="2625"/>
      <c r="D54" s="2625"/>
      <c r="E54" s="2625"/>
      <c r="F54" s="2625"/>
      <c r="G54" s="2625"/>
      <c r="H54" s="2625"/>
      <c r="I54" s="2625"/>
      <c r="J54" s="2625"/>
      <c r="K54" s="2625"/>
      <c r="L54" s="2625"/>
      <c r="M54" s="2625"/>
      <c r="N54" s="2625"/>
      <c r="O54" s="2625"/>
      <c r="P54" s="2625"/>
      <c r="Q54" s="2625"/>
      <c r="R54" s="2625"/>
      <c r="S54" s="2625"/>
      <c r="T54" s="2625"/>
      <c r="U54" s="2625"/>
      <c r="V54" s="2625"/>
      <c r="W54" s="2625"/>
      <c r="X54" s="2625"/>
      <c r="Y54" s="2625"/>
      <c r="Z54" s="2625"/>
      <c r="AA54" s="2625"/>
    </row>
    <row r="55" spans="1:27" s="1914" customFormat="1" ht="24.95" customHeight="1">
      <c r="A55" s="2623"/>
      <c r="B55" s="2696"/>
      <c r="C55" s="2677"/>
      <c r="D55" s="2678"/>
      <c r="E55" s="2678"/>
      <c r="F55" s="2678"/>
      <c r="G55" s="2678"/>
      <c r="H55" s="2678"/>
      <c r="I55" s="2678"/>
      <c r="J55" s="2706"/>
      <c r="K55" s="2625"/>
      <c r="L55" s="2625"/>
      <c r="M55" s="2625"/>
      <c r="N55" s="2625"/>
      <c r="O55" s="2625"/>
      <c r="P55" s="2625"/>
      <c r="Q55" s="2625"/>
      <c r="R55" s="2625"/>
      <c r="S55" s="2625"/>
      <c r="T55" s="2625"/>
      <c r="U55" s="2625"/>
      <c r="V55" s="2625"/>
      <c r="W55" s="2625"/>
      <c r="X55" s="2625"/>
      <c r="Y55" s="2625"/>
      <c r="Z55" s="2625"/>
      <c r="AA55" s="2625"/>
    </row>
    <row r="56" spans="1:27" s="1914" customFormat="1" ht="24.95" customHeight="1">
      <c r="A56" s="2623"/>
      <c r="B56" s="2681" t="s">
        <v>1936</v>
      </c>
      <c r="C56" s="2702" t="s">
        <v>2146</v>
      </c>
      <c r="D56" s="2707"/>
      <c r="E56" s="2685"/>
      <c r="F56" s="2685"/>
      <c r="G56" s="2985"/>
      <c r="H56" s="2985"/>
      <c r="I56" s="2708"/>
      <c r="J56" s="2686"/>
      <c r="K56" s="2625"/>
      <c r="L56" s="2625"/>
      <c r="M56" s="2625"/>
      <c r="N56" s="2625"/>
      <c r="O56" s="2625"/>
      <c r="P56" s="2625"/>
      <c r="Q56" s="2625"/>
      <c r="R56" s="2625"/>
      <c r="S56" s="2625"/>
      <c r="T56" s="2625"/>
      <c r="U56" s="2625"/>
      <c r="V56" s="2625"/>
      <c r="W56" s="2625"/>
      <c r="X56" s="2625"/>
      <c r="Y56" s="2625"/>
      <c r="Z56" s="2625"/>
      <c r="AA56" s="2625"/>
    </row>
    <row r="57" spans="1:27" s="1914" customFormat="1" ht="24.95" customHeight="1">
      <c r="A57" s="2623"/>
      <c r="B57" s="2681"/>
      <c r="C57" s="2983" t="str">
        <f t="array" aca="1" ref="C57" ca="1">LEFT(CELL("filename",A1),SEARCH("[",CELL("filename",A1))-1)</f>
        <v>E:\0-UPRT\1-UPRT.FR-SITE-WEB\ff-fiches-fabrications\ff-fiches-fabrication-maj-08-2020\</v>
      </c>
      <c r="D57" s="2987"/>
      <c r="E57" s="2987"/>
      <c r="F57" s="2987"/>
      <c r="G57" s="2987"/>
      <c r="H57" s="2987"/>
      <c r="I57" s="2984"/>
      <c r="J57" s="2686"/>
      <c r="K57" s="2625"/>
      <c r="L57" s="2688"/>
      <c r="M57" s="2688"/>
      <c r="N57" s="2688"/>
      <c r="O57" s="2688"/>
      <c r="P57" s="2625"/>
      <c r="Q57" s="2625"/>
      <c r="R57" s="2625"/>
      <c r="S57" s="2625"/>
      <c r="T57" s="2625"/>
      <c r="U57" s="2625"/>
      <c r="V57" s="2625"/>
      <c r="W57" s="2625"/>
      <c r="X57" s="2625"/>
      <c r="Y57" s="2625"/>
      <c r="Z57" s="2625"/>
      <c r="AA57" s="2625"/>
    </row>
    <row r="58" spans="1:27" s="1914" customFormat="1" ht="24.95" customHeight="1">
      <c r="A58" s="2623"/>
      <c r="B58" s="2681">
        <f>ROW()</f>
        <v>58</v>
      </c>
      <c r="C58" s="2985" t="str">
        <f ca="1">_xlfn.FORMULATEXT(C57)</f>
        <v>{=GAUCHE(CELLULE("filename";A1);CHERCHE("[";CELLULE("filename";A1))-1)}</v>
      </c>
      <c r="D58" s="2985"/>
      <c r="E58" s="2985"/>
      <c r="F58" s="2985"/>
      <c r="G58" s="2985"/>
      <c r="H58" s="2985"/>
      <c r="I58" s="2985"/>
      <c r="J58" s="2686"/>
      <c r="K58" s="2625"/>
      <c r="L58" s="2985"/>
      <c r="M58" s="2985"/>
      <c r="N58" s="2985"/>
      <c r="O58" s="2688"/>
      <c r="P58" s="2625"/>
      <c r="Q58" s="2625"/>
      <c r="R58" s="2625"/>
      <c r="S58" s="2625"/>
      <c r="T58" s="2625"/>
      <c r="U58" s="2625"/>
      <c r="V58" s="2625"/>
      <c r="W58" s="2625"/>
      <c r="X58" s="2625"/>
      <c r="Y58" s="2625"/>
      <c r="Z58" s="2625"/>
      <c r="AA58" s="2625"/>
    </row>
    <row r="59" spans="1:27" s="1914" customFormat="1" ht="24.95" customHeight="1" thickBot="1">
      <c r="A59" s="2623"/>
      <c r="B59" s="2703"/>
      <c r="C59" s="2691" t="s">
        <v>2200</v>
      </c>
      <c r="D59" s="2694"/>
      <c r="E59" s="2694"/>
      <c r="F59" s="2694"/>
      <c r="G59" s="2694"/>
      <c r="H59" s="2694"/>
      <c r="I59" s="2694"/>
      <c r="J59" s="2695"/>
      <c r="K59" s="2625"/>
      <c r="L59" s="2625"/>
      <c r="M59" s="2625"/>
      <c r="N59" s="2625"/>
      <c r="O59" s="2625"/>
      <c r="P59" s="2625"/>
      <c r="Q59" s="2625"/>
      <c r="R59" s="2625"/>
      <c r="S59" s="2625"/>
      <c r="T59" s="2625"/>
      <c r="U59" s="2625"/>
      <c r="V59" s="2625"/>
      <c r="W59" s="2625"/>
      <c r="X59" s="2625"/>
      <c r="Y59" s="2625"/>
      <c r="Z59" s="2625"/>
      <c r="AA59" s="2625"/>
    </row>
    <row r="60" spans="1:27" s="1914" customFormat="1" ht="24.95" customHeight="1" thickBot="1">
      <c r="A60" s="2623"/>
      <c r="B60" s="2624"/>
      <c r="C60" s="2625"/>
      <c r="D60" s="2626"/>
      <c r="E60" s="2626"/>
      <c r="F60" s="2627"/>
      <c r="G60" s="2627"/>
      <c r="H60" s="2627"/>
      <c r="I60" s="2627"/>
      <c r="J60" s="2637"/>
      <c r="K60" s="2625"/>
      <c r="L60" s="2625"/>
      <c r="M60" s="2625"/>
      <c r="N60" s="2625"/>
      <c r="O60" s="2625"/>
      <c r="P60" s="2625"/>
      <c r="Q60" s="2625"/>
      <c r="R60" s="2625"/>
      <c r="S60" s="2625"/>
      <c r="T60" s="2625"/>
      <c r="U60" s="2625"/>
      <c r="V60" s="2625"/>
      <c r="W60" s="2625"/>
      <c r="X60" s="2625"/>
      <c r="Y60" s="2625"/>
      <c r="Z60" s="2625"/>
      <c r="AA60" s="2625"/>
    </row>
    <row r="61" spans="1:27" s="1914" customFormat="1" ht="24.95" customHeight="1">
      <c r="A61" s="2623"/>
      <c r="B61" s="2676"/>
      <c r="C61" s="2677"/>
      <c r="D61" s="2678"/>
      <c r="E61" s="2678"/>
      <c r="F61" s="2678"/>
      <c r="G61" s="2678"/>
      <c r="H61" s="2678"/>
      <c r="I61" s="2678"/>
      <c r="J61" s="2679"/>
      <c r="K61" s="2677"/>
      <c r="L61" s="2680"/>
      <c r="M61" s="2625"/>
      <c r="N61" s="2625"/>
      <c r="O61" s="2625"/>
      <c r="P61" s="2625"/>
      <c r="Q61" s="2625"/>
      <c r="R61" s="2625"/>
      <c r="S61" s="2625"/>
      <c r="T61" s="2625"/>
      <c r="U61" s="2625"/>
      <c r="V61" s="2625"/>
      <c r="W61" s="2625"/>
      <c r="X61" s="2625"/>
      <c r="Y61" s="2625"/>
      <c r="Z61" s="2625"/>
      <c r="AA61" s="2625"/>
    </row>
    <row r="62" spans="1:27" s="1914" customFormat="1" ht="24.95" customHeight="1">
      <c r="A62" s="2623"/>
      <c r="B62" s="2681" t="s">
        <v>1936</v>
      </c>
      <c r="C62" s="2702" t="s">
        <v>2147</v>
      </c>
      <c r="D62" s="2707"/>
      <c r="E62" s="2685"/>
      <c r="F62" s="2685"/>
      <c r="G62" s="2685"/>
      <c r="H62" s="2685"/>
      <c r="I62" s="2685"/>
      <c r="J62" s="2685"/>
      <c r="K62" s="2685"/>
      <c r="L62" s="2686"/>
      <c r="M62" s="2625"/>
      <c r="N62" s="2625"/>
      <c r="O62" s="2625"/>
      <c r="P62" s="2625"/>
      <c r="Q62" s="2625"/>
      <c r="R62" s="2625"/>
      <c r="S62" s="2625"/>
      <c r="T62" s="2625"/>
      <c r="U62" s="2625"/>
      <c r="V62" s="2625"/>
      <c r="W62" s="2625"/>
      <c r="X62" s="2625"/>
      <c r="Y62" s="2625"/>
      <c r="Z62" s="2625"/>
      <c r="AA62" s="2625"/>
    </row>
    <row r="63" spans="1:27" s="1914" customFormat="1" ht="24.95" customHeight="1">
      <c r="A63" s="2623"/>
      <c r="B63" s="2681"/>
      <c r="C63" s="2983" t="str">
        <f t="array" aca="1" ref="C63" ca="1">LEFT(CELL("filename",A1),SEARCH("]",CELL("filename",A1)))</f>
        <v>E:\0-UPRT\1-UPRT.FR-SITE-WEB\ff-fiches-fabrications\ff-fiches-fabrication-maj-08-2020\[ff-13-restauration.et.collectivite.xlsx]</v>
      </c>
      <c r="D63" s="2987"/>
      <c r="E63" s="2988"/>
      <c r="F63" s="2988"/>
      <c r="G63" s="2988"/>
      <c r="H63" s="2988"/>
      <c r="I63" s="2988"/>
      <c r="J63" s="2709"/>
      <c r="K63" s="2709"/>
      <c r="L63" s="2710"/>
      <c r="M63" s="2625"/>
      <c r="N63" s="2688"/>
      <c r="O63" s="2688"/>
      <c r="P63" s="2625"/>
      <c r="Q63" s="2625"/>
      <c r="R63" s="2625"/>
      <c r="S63" s="2625"/>
      <c r="T63" s="2625"/>
      <c r="U63" s="2625"/>
      <c r="V63" s="2625"/>
      <c r="W63" s="2625"/>
      <c r="X63" s="2625"/>
      <c r="Y63" s="2625"/>
      <c r="Z63" s="2625"/>
      <c r="AA63" s="2625"/>
    </row>
    <row r="64" spans="1:27" s="1914" customFormat="1" ht="24.95" customHeight="1">
      <c r="A64" s="2623"/>
      <c r="B64" s="2681">
        <f>ROW()</f>
        <v>64</v>
      </c>
      <c r="C64" s="2985" t="str">
        <f ca="1">_xlfn.FORMULATEXT(C63)</f>
        <v>{=GAUCHE(CELLULE("filename";A1);CHERCHE("]";CELLULE("filename";A1)))}</v>
      </c>
      <c r="D64" s="2985"/>
      <c r="E64" s="2985"/>
      <c r="F64" s="2985"/>
      <c r="G64" s="2985"/>
      <c r="H64" s="2985"/>
      <c r="I64" s="2985"/>
      <c r="J64" s="2985"/>
      <c r="K64" s="2985"/>
      <c r="L64" s="2686"/>
      <c r="M64" s="2625"/>
      <c r="N64" s="2985"/>
      <c r="O64" s="2985"/>
      <c r="P64" s="2625"/>
      <c r="Q64" s="2625"/>
      <c r="R64" s="2625"/>
      <c r="S64" s="2625"/>
      <c r="T64" s="2625"/>
      <c r="U64" s="2625"/>
      <c r="V64" s="2625"/>
      <c r="W64" s="2625"/>
      <c r="X64" s="2625"/>
      <c r="Y64" s="2625"/>
      <c r="Z64" s="2625"/>
      <c r="AA64" s="2625"/>
    </row>
    <row r="65" spans="1:27" s="1914" customFormat="1" ht="24.95" customHeight="1" thickBot="1">
      <c r="A65" s="2623"/>
      <c r="B65" s="2690"/>
      <c r="C65" s="2691" t="s">
        <v>2200</v>
      </c>
      <c r="D65" s="2694"/>
      <c r="E65" s="2694"/>
      <c r="F65" s="2694"/>
      <c r="G65" s="2694"/>
      <c r="H65" s="2694"/>
      <c r="I65" s="2694"/>
      <c r="J65" s="2694"/>
      <c r="K65" s="2694"/>
      <c r="L65" s="2695"/>
      <c r="M65" s="2625"/>
      <c r="N65" s="2625"/>
      <c r="O65" s="2625"/>
      <c r="P65" s="2625"/>
      <c r="Q65" s="2625"/>
      <c r="R65" s="2625"/>
      <c r="S65" s="2625"/>
      <c r="T65" s="2625"/>
      <c r="U65" s="2625"/>
      <c r="V65" s="2625"/>
      <c r="W65" s="2625"/>
      <c r="X65" s="2625"/>
      <c r="Y65" s="2625"/>
      <c r="Z65" s="2625"/>
      <c r="AA65" s="2625"/>
    </row>
    <row r="66" spans="1:27" s="1914" customFormat="1" ht="24.95" customHeight="1" thickBot="1">
      <c r="A66" s="2623"/>
      <c r="B66" s="2624"/>
      <c r="C66" s="2625"/>
      <c r="D66" s="2626"/>
      <c r="E66" s="2626"/>
      <c r="F66" s="2627"/>
      <c r="G66" s="2627"/>
      <c r="H66" s="2627"/>
      <c r="I66" s="2627"/>
      <c r="J66" s="2637"/>
      <c r="K66" s="2625"/>
      <c r="L66" s="2625"/>
      <c r="M66" s="2625"/>
      <c r="N66" s="2625"/>
      <c r="O66" s="2625"/>
      <c r="P66" s="2625"/>
      <c r="Q66" s="2625"/>
      <c r="R66" s="2625"/>
      <c r="S66" s="2625"/>
      <c r="T66" s="2625"/>
      <c r="U66" s="2625"/>
      <c r="V66" s="2625"/>
      <c r="W66" s="2625"/>
      <c r="X66" s="2625"/>
      <c r="Y66" s="2625"/>
      <c r="Z66" s="2625"/>
      <c r="AA66" s="2625"/>
    </row>
    <row r="67" spans="1:27" s="1914" customFormat="1" ht="24.95" customHeight="1">
      <c r="A67" s="2623"/>
      <c r="B67" s="2696"/>
      <c r="C67" s="2697"/>
      <c r="D67" s="2698"/>
      <c r="E67" s="2698"/>
      <c r="F67" s="2699"/>
      <c r="G67" s="2699"/>
      <c r="H67" s="2699"/>
      <c r="I67" s="2711"/>
      <c r="J67" s="2637"/>
      <c r="K67" s="2625"/>
      <c r="L67" s="2625"/>
      <c r="M67" s="2625"/>
      <c r="N67" s="2625"/>
      <c r="O67" s="2625"/>
      <c r="P67" s="2625"/>
      <c r="Q67" s="2625"/>
      <c r="R67" s="2625"/>
      <c r="S67" s="2625"/>
      <c r="T67" s="2625"/>
      <c r="U67" s="2625"/>
      <c r="V67" s="2625"/>
      <c r="W67" s="2625"/>
      <c r="X67" s="2625"/>
      <c r="Y67" s="2625"/>
      <c r="Z67" s="2625"/>
      <c r="AA67" s="2625"/>
    </row>
    <row r="68" spans="1:27" s="1914" customFormat="1" ht="24.95" customHeight="1">
      <c r="A68" s="2623"/>
      <c r="B68" s="2681" t="s">
        <v>1936</v>
      </c>
      <c r="C68" s="2702" t="s">
        <v>2204</v>
      </c>
      <c r="D68" s="2625"/>
      <c r="E68" s="2626"/>
      <c r="F68" s="2627"/>
      <c r="G68" s="2627"/>
      <c r="H68" s="2627"/>
      <c r="I68" s="2712"/>
      <c r="J68" s="2637"/>
      <c r="K68" s="2625"/>
      <c r="L68" s="2625"/>
      <c r="M68" s="2625"/>
      <c r="N68" s="2625"/>
      <c r="O68" s="2625"/>
      <c r="P68" s="2625"/>
      <c r="Q68" s="2625"/>
      <c r="R68" s="2625"/>
      <c r="S68" s="2625"/>
      <c r="T68" s="2625"/>
      <c r="U68" s="2625"/>
      <c r="V68" s="2625"/>
      <c r="W68" s="2625"/>
      <c r="X68" s="2625"/>
      <c r="Y68" s="2625"/>
      <c r="Z68" s="2625"/>
      <c r="AA68" s="2625"/>
    </row>
    <row r="69" spans="1:27" s="1914" customFormat="1" ht="24.95" customHeight="1">
      <c r="A69" s="2623"/>
      <c r="B69" s="2681">
        <f>ROW()</f>
        <v>69</v>
      </c>
      <c r="C69" s="2989" t="s">
        <v>2205</v>
      </c>
      <c r="D69" s="2713"/>
      <c r="E69" s="2626"/>
      <c r="F69" s="2627"/>
      <c r="G69" s="2627"/>
      <c r="H69" s="2627"/>
      <c r="I69" s="2712"/>
      <c r="J69" s="2637"/>
      <c r="K69" s="2625"/>
      <c r="L69" s="2625"/>
      <c r="M69" s="2625"/>
      <c r="N69" s="2625"/>
      <c r="O69" s="2625"/>
      <c r="P69" s="2625"/>
      <c r="Q69" s="2625"/>
      <c r="R69" s="2625"/>
      <c r="S69" s="2625"/>
      <c r="T69" s="2625"/>
      <c r="U69" s="2625"/>
      <c r="V69" s="2625"/>
      <c r="W69" s="2625"/>
      <c r="X69" s="2625"/>
      <c r="Y69" s="2625"/>
      <c r="Z69" s="2625"/>
      <c r="AA69" s="2625"/>
    </row>
    <row r="70" spans="1:27" s="1914" customFormat="1" ht="24.95" customHeight="1" thickBot="1">
      <c r="A70" s="2623"/>
      <c r="B70" s="2703"/>
      <c r="C70" s="2691" t="s">
        <v>2206</v>
      </c>
      <c r="D70" s="2714"/>
      <c r="E70" s="2715"/>
      <c r="F70" s="2716"/>
      <c r="G70" s="2716"/>
      <c r="H70" s="2716"/>
      <c r="I70" s="2717"/>
      <c r="J70" s="2637"/>
      <c r="K70" s="2625"/>
      <c r="L70" s="2625"/>
      <c r="M70" s="2625"/>
      <c r="N70" s="2625"/>
      <c r="O70" s="2625"/>
      <c r="P70" s="2625"/>
      <c r="Q70" s="2625"/>
      <c r="R70" s="2625"/>
      <c r="S70" s="2625"/>
      <c r="T70" s="2625"/>
      <c r="U70" s="2625"/>
      <c r="V70" s="2625"/>
      <c r="W70" s="2625"/>
      <c r="X70" s="2625"/>
      <c r="Y70" s="2625"/>
      <c r="Z70" s="2625"/>
      <c r="AA70" s="2625"/>
    </row>
    <row r="71" spans="1:27" s="1914" customFormat="1" ht="24.95" customHeight="1">
      <c r="A71" s="2623"/>
      <c r="B71" s="2624"/>
      <c r="C71" s="2625"/>
      <c r="D71" s="2626"/>
      <c r="E71" s="2626"/>
      <c r="F71" s="2627"/>
      <c r="G71" s="2627"/>
      <c r="H71" s="2627"/>
      <c r="I71" s="2627"/>
      <c r="J71" s="2637"/>
      <c r="K71" s="2625"/>
      <c r="L71" s="2625"/>
      <c r="M71" s="2625"/>
      <c r="N71" s="2625"/>
      <c r="O71" s="2625"/>
      <c r="P71" s="2625"/>
      <c r="Q71" s="2625"/>
      <c r="R71" s="2625"/>
      <c r="S71" s="2625"/>
      <c r="T71" s="2625"/>
      <c r="U71" s="2625"/>
      <c r="V71" s="2625"/>
      <c r="W71" s="2625"/>
      <c r="X71" s="2625"/>
      <c r="Y71" s="2625"/>
      <c r="Z71" s="2625"/>
      <c r="AA71" s="2625"/>
    </row>
    <row r="72" spans="1:27" s="1914" customFormat="1" ht="24.95" customHeight="1">
      <c r="A72" s="2616"/>
      <c r="B72" s="2617"/>
      <c r="C72" s="2618"/>
      <c r="D72" s="2619"/>
      <c r="E72" s="2619"/>
      <c r="F72" s="2620"/>
      <c r="G72" s="2620"/>
      <c r="H72" s="2620"/>
      <c r="I72" s="2620"/>
      <c r="J72" s="2621"/>
      <c r="K72" s="2618"/>
      <c r="L72" s="2618"/>
      <c r="M72" s="2618"/>
      <c r="N72" s="2618"/>
      <c r="O72" s="2618"/>
      <c r="P72" s="2618"/>
      <c r="Q72" s="2618"/>
      <c r="R72" s="2618"/>
      <c r="S72" s="2618"/>
      <c r="T72" s="2618"/>
      <c r="U72" s="2618"/>
      <c r="V72" s="2618"/>
      <c r="W72" s="2618"/>
      <c r="X72" s="2618"/>
      <c r="Y72" s="2618"/>
      <c r="Z72" s="2618"/>
      <c r="AA72" s="2618"/>
    </row>
    <row r="73" spans="1:27" s="1914" customFormat="1" ht="24.95" customHeight="1">
      <c r="A73" s="2623"/>
      <c r="B73" s="2624"/>
      <c r="C73" s="2625"/>
      <c r="D73" s="2626"/>
      <c r="E73" s="2626"/>
      <c r="F73" s="2627"/>
      <c r="G73" s="2627"/>
      <c r="H73" s="2627"/>
      <c r="I73" s="2627"/>
      <c r="J73" s="2637"/>
      <c r="K73" s="2625"/>
      <c r="L73" s="2625"/>
      <c r="M73" s="2625"/>
      <c r="N73" s="2625"/>
      <c r="O73" s="2625"/>
      <c r="P73" s="2625"/>
      <c r="Q73" s="2625"/>
      <c r="R73" s="2625"/>
      <c r="S73" s="2625"/>
      <c r="T73" s="2625"/>
      <c r="U73" s="2625"/>
      <c r="V73" s="2625"/>
      <c r="W73" s="2625"/>
      <c r="X73" s="2625"/>
      <c r="Y73" s="2625"/>
      <c r="Z73" s="2625"/>
      <c r="AA73" s="2625"/>
    </row>
    <row r="74" spans="1:27" s="1914" customFormat="1" ht="24.95" customHeight="1" thickBot="1">
      <c r="A74" s="2623"/>
      <c r="B74" s="2624"/>
      <c r="C74" s="2625"/>
      <c r="D74" s="2626"/>
      <c r="E74" s="2626"/>
      <c r="F74" s="2627"/>
      <c r="G74" s="2627"/>
      <c r="H74" s="2627"/>
      <c r="I74" s="2627"/>
      <c r="J74" s="2637"/>
      <c r="K74" s="2625"/>
      <c r="L74" s="2625"/>
      <c r="M74" s="2625"/>
      <c r="N74" s="2625"/>
      <c r="O74" s="2625"/>
      <c r="P74" s="2625"/>
      <c r="Q74" s="2625"/>
      <c r="R74" s="2625"/>
      <c r="S74" s="2625"/>
      <c r="T74" s="2625"/>
      <c r="U74" s="2625"/>
      <c r="V74" s="2625"/>
      <c r="W74" s="2625"/>
      <c r="X74" s="2625"/>
      <c r="Y74" s="2625"/>
      <c r="Z74" s="2625"/>
      <c r="AA74" s="2625"/>
    </row>
    <row r="75" spans="1:27" s="1914" customFormat="1" ht="24.95" customHeight="1">
      <c r="A75" s="2623"/>
      <c r="B75" s="2676"/>
      <c r="C75" s="2677"/>
      <c r="D75" s="2678"/>
      <c r="E75" s="2678"/>
      <c r="F75" s="2678"/>
      <c r="G75" s="2678"/>
      <c r="H75" s="2678"/>
      <c r="I75" s="2678"/>
      <c r="J75" s="2679"/>
      <c r="K75" s="2677"/>
      <c r="L75" s="2677"/>
      <c r="M75" s="2680"/>
      <c r="N75" s="2625"/>
      <c r="O75" s="2625"/>
      <c r="P75" s="2625"/>
      <c r="Q75" s="2625"/>
      <c r="R75" s="2625"/>
      <c r="S75" s="2625"/>
      <c r="T75" s="2625"/>
      <c r="U75" s="2625"/>
      <c r="V75" s="2625"/>
      <c r="W75" s="2625"/>
      <c r="X75" s="2625"/>
      <c r="Y75" s="2625"/>
      <c r="Z75" s="2625"/>
      <c r="AA75" s="2625"/>
    </row>
    <row r="76" spans="1:27" s="1914" customFormat="1" ht="24.95" customHeight="1">
      <c r="A76" s="2623"/>
      <c r="B76" s="2681" t="s">
        <v>1936</v>
      </c>
      <c r="C76" s="2702" t="s">
        <v>2148</v>
      </c>
      <c r="D76" s="2683"/>
      <c r="E76" s="2683"/>
      <c r="F76" s="2683"/>
      <c r="G76" s="2683"/>
      <c r="H76" s="2683"/>
      <c r="I76" s="2683"/>
      <c r="J76" s="2684"/>
      <c r="K76" s="2685"/>
      <c r="L76" s="2685"/>
      <c r="M76" s="2686"/>
      <c r="N76" s="2625"/>
      <c r="O76" s="2625"/>
      <c r="P76" s="2625"/>
      <c r="Q76" s="2625"/>
      <c r="R76" s="2625"/>
      <c r="S76" s="2625"/>
      <c r="T76" s="2625"/>
      <c r="U76" s="2625"/>
      <c r="V76" s="2625"/>
      <c r="W76" s="2625"/>
      <c r="X76" s="2625"/>
      <c r="Y76" s="2625"/>
      <c r="Z76" s="2625"/>
      <c r="AA76" s="2625"/>
    </row>
    <row r="77" spans="1:27" s="1914" customFormat="1" ht="24.95" customHeight="1">
      <c r="A77" s="2623"/>
      <c r="B77" s="2681">
        <f>ROW()</f>
        <v>77</v>
      </c>
      <c r="C77" s="2983" t="str">
        <f ca="1">CELL("nomfichier")</f>
        <v>E:\0-UPRT\1-UPRT.FR-SITE-WEB\ff-fiches-fabrications\ff-fiches-fabrication-maj-08-2020\[ff-13-restauration.et.collectivite.xlsx]Nota</v>
      </c>
      <c r="D77" s="2987"/>
      <c r="E77" s="2987"/>
      <c r="F77" s="2987"/>
      <c r="G77" s="2987"/>
      <c r="H77" s="2987"/>
      <c r="I77" s="2987"/>
      <c r="J77" s="2718"/>
      <c r="K77" s="2718"/>
      <c r="L77" s="2719"/>
      <c r="M77" s="2720"/>
      <c r="N77" s="2625" t="s">
        <v>630</v>
      </c>
      <c r="O77" s="2688"/>
      <c r="P77" s="2625"/>
      <c r="Q77" s="2625"/>
      <c r="R77" s="2625"/>
      <c r="S77" s="2625"/>
      <c r="T77" s="2625"/>
      <c r="U77" s="2625"/>
      <c r="V77" s="2625"/>
      <c r="W77" s="2625"/>
      <c r="X77" s="2625"/>
      <c r="Y77" s="2625"/>
      <c r="Z77" s="2625"/>
      <c r="AA77" s="2625"/>
    </row>
    <row r="78" spans="1:27" s="1914" customFormat="1" ht="24.95" customHeight="1">
      <c r="A78" s="2623"/>
      <c r="B78" s="2721"/>
      <c r="C78" s="2985" t="str">
        <f ca="1">_xlfn.FORMULATEXT(C77)</f>
        <v>=CELLULE("nomfichier")</v>
      </c>
      <c r="D78" s="2985"/>
      <c r="E78" s="2985"/>
      <c r="F78" s="2985"/>
      <c r="G78" s="2985"/>
      <c r="H78" s="2985"/>
      <c r="I78" s="2985"/>
      <c r="J78" s="2985"/>
      <c r="K78" s="2985"/>
      <c r="L78" s="2985"/>
      <c r="M78" s="2686"/>
      <c r="N78" s="2625"/>
      <c r="O78" s="2985"/>
      <c r="P78" s="2625"/>
      <c r="Q78" s="2625"/>
      <c r="R78" s="2625"/>
      <c r="S78" s="2625"/>
      <c r="T78" s="2625"/>
      <c r="U78" s="2625"/>
      <c r="V78" s="2625"/>
      <c r="W78" s="2625"/>
      <c r="X78" s="2625"/>
      <c r="Y78" s="2625"/>
      <c r="Z78" s="2625"/>
      <c r="AA78" s="2625"/>
    </row>
    <row r="79" spans="1:27" s="1914" customFormat="1" ht="24.95" customHeight="1" thickBot="1">
      <c r="A79" s="2623"/>
      <c r="B79" s="2690"/>
      <c r="C79" s="2722" t="s">
        <v>2207</v>
      </c>
      <c r="D79" s="2692"/>
      <c r="E79" s="2692"/>
      <c r="F79" s="2692"/>
      <c r="G79" s="2692"/>
      <c r="H79" s="2692"/>
      <c r="I79" s="2692"/>
      <c r="J79" s="2693"/>
      <c r="K79" s="2694"/>
      <c r="L79" s="2694"/>
      <c r="M79" s="2695"/>
      <c r="N79" s="2625"/>
      <c r="O79" s="2625"/>
      <c r="P79" s="2625"/>
      <c r="Q79" s="2625"/>
      <c r="R79" s="2625"/>
      <c r="S79" s="2625"/>
      <c r="T79" s="2625"/>
      <c r="U79" s="2625"/>
      <c r="V79" s="2625"/>
      <c r="W79" s="2625"/>
      <c r="X79" s="2625"/>
      <c r="Y79" s="2625"/>
      <c r="Z79" s="2625"/>
      <c r="AA79" s="2625"/>
    </row>
    <row r="80" spans="1:27" s="1914" customFormat="1" ht="24.95" customHeight="1" thickBot="1">
      <c r="A80" s="2623"/>
      <c r="B80" s="2624"/>
      <c r="C80" s="2625"/>
      <c r="D80" s="2626"/>
      <c r="E80" s="2626"/>
      <c r="F80" s="2627"/>
      <c r="G80" s="2627"/>
      <c r="H80" s="2627"/>
      <c r="I80" s="2627"/>
      <c r="J80" s="2637"/>
      <c r="K80" s="2625"/>
      <c r="L80" s="2625"/>
      <c r="M80" s="2625"/>
      <c r="N80" s="2625"/>
      <c r="O80" s="2625"/>
      <c r="P80" s="2625"/>
      <c r="Q80" s="2625"/>
      <c r="R80" s="2625"/>
      <c r="S80" s="2625"/>
      <c r="T80" s="2625"/>
      <c r="U80" s="2625"/>
      <c r="V80" s="2625"/>
      <c r="W80" s="2625"/>
      <c r="X80" s="2625"/>
      <c r="Y80" s="2625"/>
      <c r="Z80" s="2625"/>
      <c r="AA80" s="2625"/>
    </row>
    <row r="81" spans="1:27" s="1914" customFormat="1" ht="24.95" customHeight="1">
      <c r="A81" s="2623"/>
      <c r="B81" s="2676"/>
      <c r="C81" s="2677"/>
      <c r="D81" s="2678"/>
      <c r="E81" s="2678"/>
      <c r="F81" s="2678"/>
      <c r="G81" s="2678"/>
      <c r="H81" s="2678"/>
      <c r="I81" s="2678"/>
      <c r="J81" s="2679"/>
      <c r="K81" s="2680"/>
      <c r="L81" s="2625"/>
      <c r="M81" s="2625"/>
      <c r="N81" s="2625"/>
      <c r="O81" s="2625"/>
      <c r="P81" s="2625"/>
      <c r="Q81" s="2625"/>
      <c r="R81" s="2625"/>
      <c r="S81" s="2625"/>
      <c r="T81" s="2625"/>
      <c r="U81" s="2625"/>
      <c r="V81" s="2625"/>
      <c r="W81" s="2625"/>
      <c r="X81" s="2625"/>
      <c r="Y81" s="2625"/>
      <c r="Z81" s="2625"/>
      <c r="AA81" s="2625"/>
    </row>
    <row r="82" spans="1:27" s="1914" customFormat="1" ht="24.95" customHeight="1">
      <c r="A82" s="2623"/>
      <c r="B82" s="2681" t="s">
        <v>1936</v>
      </c>
      <c r="C82" s="2702" t="s">
        <v>2150</v>
      </c>
      <c r="D82" s="2683"/>
      <c r="E82" s="2683"/>
      <c r="F82" s="2683"/>
      <c r="G82" s="2683"/>
      <c r="H82" s="2683"/>
      <c r="I82" s="2683"/>
      <c r="J82" s="2684"/>
      <c r="K82" s="2686"/>
      <c r="L82" s="2625"/>
      <c r="M82" s="2625"/>
      <c r="N82" s="2625"/>
      <c r="O82" s="2625"/>
      <c r="P82" s="2625"/>
      <c r="Q82" s="2625"/>
      <c r="R82" s="2625"/>
      <c r="S82" s="2625"/>
      <c r="T82" s="2625"/>
      <c r="U82" s="2625"/>
      <c r="V82" s="2625"/>
      <c r="W82" s="2625"/>
      <c r="X82" s="2625"/>
      <c r="Y82" s="2625"/>
      <c r="Z82" s="2625"/>
      <c r="AA82" s="2625"/>
    </row>
    <row r="83" spans="1:27" s="1914" customFormat="1" ht="24.95" customHeight="1">
      <c r="A83" s="2623"/>
      <c r="B83" s="2681">
        <f>ROW()</f>
        <v>83</v>
      </c>
      <c r="C83" s="2990" t="s">
        <v>2208</v>
      </c>
      <c r="D83" s="2638"/>
      <c r="E83" s="2638"/>
      <c r="F83" s="2638"/>
      <c r="G83" s="2638"/>
      <c r="H83" s="2638"/>
      <c r="I83" s="2638"/>
      <c r="J83" s="2638"/>
      <c r="K83" s="2686"/>
      <c r="L83" s="2625"/>
      <c r="M83" s="2625"/>
      <c r="N83" s="2625"/>
      <c r="O83" s="2625"/>
      <c r="P83" s="2625"/>
      <c r="Q83" s="2625"/>
      <c r="R83" s="2625"/>
      <c r="S83" s="2625"/>
      <c r="T83" s="2625"/>
      <c r="U83" s="2625"/>
      <c r="V83" s="2625"/>
      <c r="W83" s="2625"/>
      <c r="X83" s="2625"/>
      <c r="Y83" s="2625"/>
      <c r="Z83" s="2625"/>
      <c r="AA83" s="2625"/>
    </row>
    <row r="84" spans="1:27" s="1914" customFormat="1" ht="24.95" customHeight="1" thickBot="1">
      <c r="A84" s="2623"/>
      <c r="B84" s="2690"/>
      <c r="C84" s="2722" t="s">
        <v>2209</v>
      </c>
      <c r="D84" s="2692"/>
      <c r="E84" s="2692"/>
      <c r="F84" s="2692"/>
      <c r="G84" s="2692"/>
      <c r="H84" s="2692"/>
      <c r="I84" s="2692"/>
      <c r="J84" s="2693"/>
      <c r="K84" s="2695"/>
      <c r="L84" s="2625"/>
      <c r="M84" s="2625"/>
      <c r="N84" s="2625"/>
      <c r="O84" s="2625"/>
      <c r="P84" s="2625"/>
      <c r="Q84" s="2625"/>
      <c r="R84" s="2625"/>
      <c r="S84" s="2625"/>
      <c r="T84" s="2625"/>
      <c r="U84" s="2625"/>
      <c r="V84" s="2625"/>
      <c r="W84" s="2625"/>
      <c r="X84" s="2625"/>
      <c r="Y84" s="2625"/>
      <c r="Z84" s="2625"/>
      <c r="AA84" s="2625"/>
    </row>
    <row r="85" spans="1:27" s="1914" customFormat="1" ht="24.95" customHeight="1" thickBot="1">
      <c r="A85" s="2623"/>
      <c r="B85" s="2624"/>
      <c r="C85" s="2625"/>
      <c r="D85" s="2626"/>
      <c r="E85" s="2626"/>
      <c r="F85" s="2627"/>
      <c r="G85" s="2627"/>
      <c r="H85" s="2627"/>
      <c r="I85" s="2627"/>
      <c r="J85" s="2637"/>
      <c r="K85" s="2625"/>
      <c r="L85" s="2625"/>
      <c r="M85" s="2625"/>
      <c r="N85" s="2625"/>
      <c r="O85" s="2625"/>
      <c r="P85" s="2625"/>
      <c r="Q85" s="2625"/>
      <c r="R85" s="2625"/>
      <c r="S85" s="2625"/>
      <c r="T85" s="2625"/>
      <c r="U85" s="2625"/>
      <c r="V85" s="2625"/>
      <c r="W85" s="2625"/>
      <c r="X85" s="2625"/>
      <c r="Y85" s="2625"/>
      <c r="Z85" s="2625"/>
      <c r="AA85" s="2625"/>
    </row>
    <row r="86" spans="1:27" s="1914" customFormat="1" ht="24.95" customHeight="1">
      <c r="A86" s="2623"/>
      <c r="B86" s="2676"/>
      <c r="C86" s="2677"/>
      <c r="D86" s="2678"/>
      <c r="E86" s="2678"/>
      <c r="F86" s="2678"/>
      <c r="G86" s="2678"/>
      <c r="H86" s="2678"/>
      <c r="I86" s="2678"/>
      <c r="J86" s="2679"/>
      <c r="K86" s="2677"/>
      <c r="L86" s="2677"/>
      <c r="M86" s="2677"/>
      <c r="N86" s="2677"/>
      <c r="O86" s="2677"/>
      <c r="P86" s="2680"/>
      <c r="Q86" s="2625"/>
      <c r="R86" s="2625"/>
      <c r="S86" s="2625"/>
      <c r="T86" s="2625"/>
      <c r="U86" s="2625"/>
      <c r="V86" s="2625"/>
      <c r="W86" s="2625"/>
      <c r="X86" s="2625"/>
      <c r="Y86" s="2625"/>
      <c r="Z86" s="2625"/>
      <c r="AA86" s="2625"/>
    </row>
    <row r="87" spans="1:27" s="1914" customFormat="1" ht="24.95" customHeight="1">
      <c r="A87" s="2623"/>
      <c r="B87" s="2681" t="s">
        <v>1936</v>
      </c>
      <c r="C87" s="2702" t="s">
        <v>2149</v>
      </c>
      <c r="D87" s="2707"/>
      <c r="E87" s="2685"/>
      <c r="F87" s="2685"/>
      <c r="G87" s="2685"/>
      <c r="H87" s="2685"/>
      <c r="I87" s="2685"/>
      <c r="J87" s="2685"/>
      <c r="K87" s="2685"/>
      <c r="L87" s="2685"/>
      <c r="M87" s="2685"/>
      <c r="N87" s="2685"/>
      <c r="O87" s="2685"/>
      <c r="P87" s="2686"/>
      <c r="Q87" s="2622"/>
      <c r="R87" s="2625"/>
      <c r="S87" s="2625"/>
      <c r="T87" s="2625"/>
      <c r="U87" s="2625"/>
      <c r="V87" s="2625"/>
      <c r="W87" s="2625"/>
      <c r="X87" s="2625"/>
      <c r="Y87" s="2625"/>
      <c r="Z87" s="2625"/>
      <c r="AA87" s="2625"/>
    </row>
    <row r="88" spans="1:27" s="1914" customFormat="1" ht="24.95" customHeight="1">
      <c r="A88" s="2623"/>
      <c r="B88" s="2681"/>
      <c r="C88" s="2983" t="str">
        <f ca="1">SUBSTITUTE(SUBSTITUTE(RIGHT(CELL("filename",A1),LEN(CELL("filename",A1))-SEARCH("[",CELL("filename",A1))+1),"[",""),"]"," ")</f>
        <v>ff-13-restauration.et.collectivite.xlsx Formats-Formules-Fonctions</v>
      </c>
      <c r="D88" s="2987"/>
      <c r="E88" s="2987"/>
      <c r="F88" s="2987"/>
      <c r="G88" s="2987"/>
      <c r="H88" s="2987"/>
      <c r="I88" s="2987"/>
      <c r="J88" s="2687"/>
      <c r="K88" s="2687"/>
      <c r="L88" s="2688"/>
      <c r="M88" s="2688"/>
      <c r="N88" s="2688"/>
      <c r="O88" s="2688"/>
      <c r="P88" s="2723"/>
      <c r="Q88" s="2622"/>
      <c r="R88" s="2625"/>
      <c r="S88" s="2625"/>
      <c r="T88" s="2625"/>
      <c r="U88" s="2625"/>
      <c r="V88" s="2625"/>
      <c r="W88" s="2625"/>
      <c r="X88" s="2625"/>
      <c r="Y88" s="2625"/>
      <c r="Z88" s="2625"/>
      <c r="AA88" s="2625"/>
    </row>
    <row r="89" spans="1:27" s="1914" customFormat="1" ht="24.95" customHeight="1">
      <c r="A89" s="2623"/>
      <c r="B89" s="2681">
        <f>ROW()</f>
        <v>89</v>
      </c>
      <c r="C89" s="2985" t="str">
        <f ca="1">_xlfn.FORMULATEXT(C88)</f>
        <v>=SUBSTITUE(SUBSTITUE(DROITE(CELLULE("filename";A1);NBCAR(CELLULE("filename";A1))-CHERCHE("[";CELLULE("filename";A1))+1);"[";"");"]";" ")</v>
      </c>
      <c r="D89" s="2985"/>
      <c r="E89" s="2985"/>
      <c r="F89" s="2985"/>
      <c r="G89" s="2985"/>
      <c r="H89" s="2985"/>
      <c r="I89" s="2985"/>
      <c r="J89" s="2985"/>
      <c r="K89" s="2985"/>
      <c r="L89" s="2985"/>
      <c r="M89" s="2985"/>
      <c r="N89" s="2985"/>
      <c r="O89" s="2985"/>
      <c r="P89" s="2991"/>
      <c r="Q89" s="2622"/>
      <c r="R89" s="2625"/>
      <c r="S89" s="2625"/>
      <c r="T89" s="2625"/>
      <c r="U89" s="2625"/>
      <c r="V89" s="2625"/>
      <c r="W89" s="2625"/>
      <c r="X89" s="2625"/>
      <c r="Y89" s="2625"/>
      <c r="Z89" s="2625"/>
      <c r="AA89" s="2625"/>
    </row>
    <row r="90" spans="1:27" s="1914" customFormat="1" ht="24.95" customHeight="1" thickBot="1">
      <c r="A90" s="2623"/>
      <c r="B90" s="2690"/>
      <c r="C90" s="2691" t="s">
        <v>2200</v>
      </c>
      <c r="D90" s="2992"/>
      <c r="E90" s="2692"/>
      <c r="F90" s="2692"/>
      <c r="G90" s="2692"/>
      <c r="H90" s="2692"/>
      <c r="I90" s="2692"/>
      <c r="J90" s="2694"/>
      <c r="K90" s="2694"/>
      <c r="L90" s="2694"/>
      <c r="M90" s="2694"/>
      <c r="N90" s="2694"/>
      <c r="O90" s="2694"/>
      <c r="P90" s="2695"/>
      <c r="Q90" s="2622"/>
      <c r="R90" s="2625"/>
      <c r="S90" s="2625"/>
      <c r="T90" s="2625"/>
      <c r="U90" s="2625"/>
      <c r="V90" s="2625"/>
      <c r="W90" s="2625"/>
      <c r="X90" s="2625"/>
      <c r="Y90" s="2625"/>
      <c r="Z90" s="2625"/>
      <c r="AA90" s="2625"/>
    </row>
    <row r="91" spans="1:27" s="1914" customFormat="1" ht="24.95" customHeight="1" thickBot="1">
      <c r="A91" s="2623"/>
      <c r="B91" s="2624"/>
      <c r="C91" s="2625"/>
      <c r="D91" s="2626"/>
      <c r="E91" s="2626"/>
      <c r="F91" s="2627"/>
      <c r="G91" s="2627"/>
      <c r="H91" s="2627"/>
      <c r="I91" s="2627"/>
      <c r="J91" s="2637"/>
      <c r="K91" s="2625"/>
      <c r="L91" s="2625"/>
      <c r="M91" s="2625"/>
      <c r="N91" s="2625"/>
      <c r="O91" s="2625"/>
      <c r="P91" s="2625"/>
      <c r="Q91" s="2625"/>
      <c r="R91" s="2625"/>
      <c r="S91" s="2625"/>
      <c r="T91" s="2625"/>
      <c r="U91" s="2625"/>
      <c r="V91" s="2625"/>
      <c r="W91" s="2625"/>
      <c r="X91" s="2625"/>
      <c r="Y91" s="2625"/>
      <c r="Z91" s="2625"/>
      <c r="AA91" s="2625"/>
    </row>
    <row r="92" spans="1:27" s="1914" customFormat="1" ht="24.95" customHeight="1">
      <c r="A92" s="2623"/>
      <c r="B92" s="2696"/>
      <c r="C92" s="2697"/>
      <c r="D92" s="2698"/>
      <c r="E92" s="2698"/>
      <c r="F92" s="2699"/>
      <c r="G92" s="2699"/>
      <c r="H92" s="2699"/>
      <c r="I92" s="2699"/>
      <c r="J92" s="2700"/>
      <c r="K92" s="2697"/>
      <c r="L92" s="2697"/>
      <c r="M92" s="2701"/>
      <c r="N92" s="2625"/>
      <c r="O92" s="2625"/>
      <c r="P92" s="2625"/>
      <c r="Q92" s="2625"/>
      <c r="R92" s="2625"/>
      <c r="S92" s="2625"/>
      <c r="T92" s="2625"/>
      <c r="U92" s="2625"/>
      <c r="V92" s="2625"/>
      <c r="W92" s="2625"/>
      <c r="X92" s="2625"/>
      <c r="Y92" s="2625"/>
      <c r="Z92" s="2625"/>
      <c r="AA92" s="2625"/>
    </row>
    <row r="93" spans="1:27" s="1914" customFormat="1" ht="24.95" customHeight="1">
      <c r="A93" s="2623"/>
      <c r="B93" s="2681" t="s">
        <v>1936</v>
      </c>
      <c r="C93" s="2702" t="s">
        <v>2151</v>
      </c>
      <c r="D93" s="2628"/>
      <c r="E93" s="2625"/>
      <c r="F93" s="2625"/>
      <c r="G93" s="2625"/>
      <c r="H93" s="2625"/>
      <c r="I93" s="2625"/>
      <c r="J93" s="2625"/>
      <c r="K93" s="2625"/>
      <c r="L93" s="2625"/>
      <c r="M93" s="2686"/>
      <c r="N93" s="2625"/>
      <c r="O93" s="2625"/>
      <c r="P93" s="2625"/>
      <c r="Q93" s="2625"/>
      <c r="R93" s="2625"/>
      <c r="S93" s="2625"/>
      <c r="T93" s="2625"/>
      <c r="U93" s="2625"/>
      <c r="V93" s="2625"/>
      <c r="W93" s="2625"/>
      <c r="X93" s="2625"/>
      <c r="Y93" s="2625"/>
      <c r="Z93" s="2625"/>
      <c r="AA93" s="2625"/>
    </row>
    <row r="94" spans="1:27" s="1914" customFormat="1" ht="24.95" customHeight="1">
      <c r="A94" s="2623"/>
      <c r="B94" s="2681"/>
      <c r="C94" s="2983" t="str">
        <f ca="1">SUBSTITUTE(SUBSTITUTE(LEFT(CELL("filename",A1),SEARCH("]",CELL("filename",A1))),"[",""),"]","")</f>
        <v>E:\0-UPRT\1-UPRT.FR-SITE-WEB\ff-fiches-fabrications\ff-fiches-fabrication-maj-08-2020\ff-13-restauration.et.collectivite.xlsx</v>
      </c>
      <c r="D94" s="2987"/>
      <c r="E94" s="2987"/>
      <c r="F94" s="2987"/>
      <c r="G94" s="2987"/>
      <c r="H94" s="2987"/>
      <c r="I94" s="2987"/>
      <c r="J94" s="2987"/>
      <c r="K94" s="2987"/>
      <c r="L94" s="2987"/>
      <c r="M94" s="2686"/>
      <c r="N94" s="2625"/>
      <c r="O94" s="2688"/>
      <c r="P94" s="2625"/>
      <c r="Q94" s="2625"/>
      <c r="R94" s="2625"/>
      <c r="S94" s="2625"/>
      <c r="T94" s="2625"/>
      <c r="U94" s="2625"/>
      <c r="V94" s="2625"/>
      <c r="W94" s="2625"/>
      <c r="X94" s="2625"/>
      <c r="Y94" s="2625"/>
      <c r="Z94" s="2625"/>
      <c r="AA94" s="2625"/>
    </row>
    <row r="95" spans="1:27" s="1914" customFormat="1" ht="24.95" customHeight="1">
      <c r="A95" s="2623"/>
      <c r="B95" s="2681">
        <f>ROW()</f>
        <v>95</v>
      </c>
      <c r="C95" s="2985" t="str">
        <f ca="1">_xlfn.FORMULATEXT(C94)</f>
        <v>=SUBSTITUE(SUBSTITUE(GAUCHE(CELLULE("filename";A1);CHERCHE("]";CELLULE("filename";A1)));"[";"");"]";"")</v>
      </c>
      <c r="D95" s="2985"/>
      <c r="E95" s="2985"/>
      <c r="F95" s="2985"/>
      <c r="G95" s="2985"/>
      <c r="H95" s="2985"/>
      <c r="I95" s="2985"/>
      <c r="J95" s="2985"/>
      <c r="K95" s="2985"/>
      <c r="L95" s="2985"/>
      <c r="M95" s="2686"/>
      <c r="N95" s="2625"/>
      <c r="O95" s="2985"/>
      <c r="P95" s="2625"/>
      <c r="Q95" s="2625"/>
      <c r="R95" s="2625"/>
      <c r="S95" s="2625"/>
      <c r="T95" s="2625"/>
      <c r="U95" s="2625"/>
      <c r="V95" s="2625"/>
      <c r="W95" s="2625"/>
      <c r="X95" s="2625"/>
      <c r="Y95" s="2625"/>
      <c r="Z95" s="2625"/>
      <c r="AA95" s="2625"/>
    </row>
    <row r="96" spans="1:27" s="1914" customFormat="1" ht="24.95" customHeight="1" thickBot="1">
      <c r="A96" s="2623"/>
      <c r="B96" s="2703"/>
      <c r="C96" s="2691" t="s">
        <v>2200</v>
      </c>
      <c r="D96" s="2992"/>
      <c r="E96" s="2692"/>
      <c r="F96" s="2692"/>
      <c r="G96" s="2692"/>
      <c r="H96" s="2692"/>
      <c r="I96" s="2692"/>
      <c r="J96" s="2724"/>
      <c r="K96" s="2714"/>
      <c r="L96" s="2714"/>
      <c r="M96" s="2725"/>
      <c r="N96" s="2625"/>
      <c r="O96" s="2625"/>
      <c r="P96" s="2625"/>
      <c r="Q96" s="2625"/>
      <c r="R96" s="2625"/>
      <c r="S96" s="2625"/>
      <c r="T96" s="2625"/>
      <c r="U96" s="2625"/>
      <c r="V96" s="2625"/>
      <c r="W96" s="2625"/>
      <c r="X96" s="2625"/>
      <c r="Y96" s="2625"/>
      <c r="Z96" s="2625"/>
      <c r="AA96" s="2625"/>
    </row>
    <row r="97" spans="1:27" s="1914" customFormat="1" ht="24.95" customHeight="1" thickBot="1">
      <c r="A97" s="2623"/>
      <c r="B97" s="2624"/>
      <c r="C97" s="2625"/>
      <c r="D97" s="2626"/>
      <c r="E97" s="2626"/>
      <c r="F97" s="2627"/>
      <c r="G97" s="2627"/>
      <c r="H97" s="2627"/>
      <c r="I97" s="2627"/>
      <c r="J97" s="2637"/>
      <c r="K97" s="2625"/>
      <c r="L97" s="2625"/>
      <c r="M97" s="2625"/>
      <c r="N97" s="2625"/>
      <c r="O97" s="2625"/>
      <c r="P97" s="2625"/>
      <c r="Q97" s="2625"/>
      <c r="R97" s="2625"/>
      <c r="S97" s="2625"/>
      <c r="T97" s="2625"/>
      <c r="U97" s="2625"/>
      <c r="V97" s="2625"/>
      <c r="W97" s="2625"/>
      <c r="X97" s="2625"/>
      <c r="Y97" s="2625"/>
      <c r="Z97" s="2625"/>
      <c r="AA97" s="2625"/>
    </row>
    <row r="98" spans="1:27" s="1914" customFormat="1" ht="24.95" customHeight="1">
      <c r="A98" s="2623"/>
      <c r="B98" s="2726"/>
      <c r="C98" s="2727"/>
      <c r="D98" s="2728"/>
      <c r="E98" s="2728"/>
      <c r="F98" s="2729"/>
      <c r="G98" s="2729"/>
      <c r="H98" s="2729"/>
      <c r="I98" s="2729"/>
      <c r="J98" s="2730"/>
      <c r="K98" s="2727"/>
      <c r="L98" s="2727"/>
      <c r="M98" s="2727"/>
      <c r="N98" s="2727"/>
      <c r="O98" s="2727"/>
      <c r="P98" s="2731"/>
      <c r="Q98" s="2625"/>
      <c r="R98" s="2625"/>
      <c r="S98" s="2625"/>
      <c r="T98" s="2625"/>
      <c r="U98" s="2625"/>
      <c r="V98" s="2625"/>
      <c r="W98" s="2625"/>
      <c r="X98" s="2625"/>
      <c r="Y98" s="2625"/>
      <c r="Z98" s="2625"/>
      <c r="AA98" s="2625"/>
    </row>
    <row r="99" spans="1:27" s="1914" customFormat="1" ht="24.95" customHeight="1">
      <c r="A99" s="2623"/>
      <c r="B99" s="2681" t="s">
        <v>1936</v>
      </c>
      <c r="C99" s="2702" t="s">
        <v>2210</v>
      </c>
      <c r="D99" s="2683"/>
      <c r="E99" s="2683"/>
      <c r="F99" s="2732"/>
      <c r="G99" s="2732"/>
      <c r="H99" s="2732"/>
      <c r="I99" s="2732"/>
      <c r="J99" s="2733"/>
      <c r="K99" s="2688"/>
      <c r="L99" s="2688"/>
      <c r="M99" s="2688"/>
      <c r="N99" s="2688"/>
      <c r="O99" s="2688"/>
      <c r="P99" s="2723"/>
      <c r="Q99" s="2625"/>
      <c r="R99" s="2625"/>
      <c r="S99" s="2625"/>
      <c r="T99" s="2625"/>
      <c r="U99" s="2625"/>
      <c r="V99" s="2625"/>
      <c r="W99" s="2625"/>
      <c r="X99" s="2625"/>
      <c r="Y99" s="2625"/>
      <c r="Z99" s="2625"/>
      <c r="AA99" s="2625"/>
    </row>
    <row r="100" spans="1:27" s="1914" customFormat="1" ht="24.95" customHeight="1">
      <c r="A100" s="2623"/>
      <c r="B100" s="2681"/>
      <c r="C100" s="2983" t="str">
        <f ca="1">IF(CELL("nomfichier",C55)="\\rcg006bur\usei_cartographie\[ff-29-formats-formules-pourcentages.xlsx]sites","","ff-29-formats-formules-pourcentages COPIE")</f>
        <v>ff-29-formats-formules-pourcentages COPIE</v>
      </c>
      <c r="D100" s="2987"/>
      <c r="E100" s="2987"/>
      <c r="F100" s="2987"/>
      <c r="G100" s="2984"/>
      <c r="H100" s="2984"/>
      <c r="I100" s="2984"/>
      <c r="J100" s="2687"/>
      <c r="K100" s="2687"/>
      <c r="L100" s="2688"/>
      <c r="M100" s="2688"/>
      <c r="N100" s="2688"/>
      <c r="O100" s="2688"/>
      <c r="P100" s="2723"/>
      <c r="Q100" s="2625"/>
      <c r="R100" s="2625"/>
      <c r="S100" s="2625"/>
      <c r="T100" s="2625"/>
      <c r="U100" s="2625"/>
      <c r="V100" s="2625"/>
      <c r="W100" s="2625"/>
      <c r="X100" s="2625"/>
      <c r="Y100" s="2625"/>
      <c r="Z100" s="2625"/>
      <c r="AA100" s="2625"/>
    </row>
    <row r="101" spans="1:27" s="1914" customFormat="1" ht="24.95" customHeight="1">
      <c r="A101" s="2623"/>
      <c r="B101" s="2681">
        <f>ROW()</f>
        <v>101</v>
      </c>
      <c r="C101" s="2985" t="str">
        <f ca="1">_xlfn.FORMULATEXT(C100)</f>
        <v>=SI(CELLULE("nomfichier";C55)="\\rcg006bur\usei_cartographie\[ff-29-formats-formules-pourcentages.xlsx]sites";"";"ff-29-formats-formules-pourcentages COPIE")</v>
      </c>
      <c r="D101" s="2985"/>
      <c r="E101" s="2985"/>
      <c r="F101" s="2985"/>
      <c r="G101" s="2985"/>
      <c r="H101" s="2985"/>
      <c r="I101" s="2985"/>
      <c r="J101" s="2985"/>
      <c r="K101" s="2985"/>
      <c r="L101" s="2985"/>
      <c r="M101" s="2985"/>
      <c r="N101" s="2985"/>
      <c r="O101" s="2985"/>
      <c r="P101" s="2991"/>
      <c r="Q101" s="2625"/>
      <c r="R101" s="2625"/>
      <c r="S101" s="2625"/>
      <c r="T101" s="2625"/>
      <c r="U101" s="2625"/>
      <c r="V101" s="2625"/>
      <c r="W101" s="2625"/>
      <c r="X101" s="2625"/>
      <c r="Y101" s="2625"/>
      <c r="Z101" s="2625"/>
      <c r="AA101" s="2625"/>
    </row>
    <row r="102" spans="1:27" s="1914" customFormat="1" ht="24.95" customHeight="1" thickBot="1">
      <c r="A102" s="2623"/>
      <c r="B102" s="2734"/>
      <c r="C102" s="2735" t="s">
        <v>2211</v>
      </c>
      <c r="D102" s="2736"/>
      <c r="E102" s="2736"/>
      <c r="F102" s="2737"/>
      <c r="G102" s="2737"/>
      <c r="H102" s="2737"/>
      <c r="I102" s="2737"/>
      <c r="J102" s="2738"/>
      <c r="K102" s="2738"/>
      <c r="L102" s="2738"/>
      <c r="M102" s="2738"/>
      <c r="N102" s="2738"/>
      <c r="O102" s="2738"/>
      <c r="P102" s="2739"/>
      <c r="Q102" s="2625"/>
      <c r="R102" s="2625"/>
      <c r="S102" s="2625"/>
      <c r="T102" s="2625"/>
      <c r="U102" s="2625"/>
      <c r="V102" s="2625"/>
      <c r="W102" s="2625"/>
      <c r="X102" s="2625"/>
      <c r="Y102" s="2625"/>
      <c r="Z102" s="2625"/>
      <c r="AA102" s="2625"/>
    </row>
    <row r="103" spans="1:27" s="1914" customFormat="1" ht="24.95" customHeight="1" thickBot="1">
      <c r="A103" s="2623"/>
      <c r="B103" s="2624"/>
      <c r="C103" s="2625"/>
      <c r="D103" s="2626"/>
      <c r="E103" s="2626"/>
      <c r="F103" s="2627"/>
      <c r="G103" s="2627"/>
      <c r="H103" s="2627"/>
      <c r="I103" s="2627"/>
      <c r="J103" s="2637"/>
      <c r="K103" s="2625"/>
      <c r="L103" s="2625"/>
      <c r="M103" s="2625"/>
      <c r="N103" s="2625"/>
      <c r="O103" s="2625"/>
      <c r="P103" s="2625"/>
      <c r="Q103" s="2625"/>
      <c r="R103" s="2625"/>
      <c r="S103" s="2625"/>
      <c r="T103" s="2625"/>
      <c r="U103" s="2625"/>
      <c r="V103" s="2625"/>
      <c r="W103" s="2625"/>
      <c r="X103" s="2625"/>
      <c r="Y103" s="2625"/>
      <c r="Z103" s="2625"/>
      <c r="AA103" s="2625"/>
    </row>
    <row r="104" spans="1:27" s="1914" customFormat="1" ht="24.95" customHeight="1">
      <c r="A104" s="2623"/>
      <c r="B104" s="2676"/>
      <c r="C104" s="2677"/>
      <c r="D104" s="2678"/>
      <c r="E104" s="2678"/>
      <c r="F104" s="2678"/>
      <c r="G104" s="2678"/>
      <c r="H104" s="2678"/>
      <c r="I104" s="2678"/>
      <c r="J104" s="2679"/>
      <c r="K104" s="2677"/>
      <c r="L104" s="2680"/>
      <c r="M104" s="2625"/>
      <c r="N104" s="2625"/>
      <c r="O104" s="2625"/>
      <c r="P104" s="2625"/>
      <c r="Q104" s="2625"/>
      <c r="R104" s="2625"/>
      <c r="S104" s="2625"/>
      <c r="T104" s="2625"/>
      <c r="U104" s="2625"/>
      <c r="V104" s="2625"/>
      <c r="W104" s="2625"/>
      <c r="X104" s="2625"/>
      <c r="Y104" s="2625"/>
      <c r="Z104" s="2625"/>
      <c r="AA104" s="2625"/>
    </row>
    <row r="105" spans="1:27" s="1914" customFormat="1" ht="24.95" customHeight="1">
      <c r="A105" s="2623"/>
      <c r="B105" s="2721"/>
      <c r="C105" s="2702" t="s">
        <v>2155</v>
      </c>
      <c r="D105" s="2740"/>
      <c r="E105" s="2741"/>
      <c r="F105" s="2683"/>
      <c r="G105" s="2683"/>
      <c r="H105" s="2683"/>
      <c r="I105" s="2683"/>
      <c r="J105" s="2684"/>
      <c r="K105" s="2685"/>
      <c r="L105" s="2686"/>
      <c r="M105" s="2625"/>
      <c r="N105" s="2625"/>
      <c r="O105" s="2625"/>
      <c r="P105" s="2625"/>
      <c r="Q105" s="2625"/>
      <c r="R105" s="2625"/>
      <c r="S105" s="2625"/>
      <c r="T105" s="2625"/>
      <c r="U105" s="2625"/>
      <c r="V105" s="2625"/>
      <c r="W105" s="2625"/>
      <c r="X105" s="2625"/>
      <c r="Y105" s="2625"/>
      <c r="Z105" s="2625"/>
      <c r="AA105" s="2625"/>
    </row>
    <row r="106" spans="1:27" s="1914" customFormat="1" ht="24.95" customHeight="1" thickBot="1">
      <c r="A106" s="2623"/>
      <c r="B106" s="2681" t="s">
        <v>1936</v>
      </c>
      <c r="C106" s="2993" t="s">
        <v>2157</v>
      </c>
      <c r="D106" s="2740"/>
      <c r="E106" s="2741"/>
      <c r="F106" s="2683"/>
      <c r="G106" s="2683"/>
      <c r="H106" s="2683"/>
      <c r="I106" s="2683"/>
      <c r="J106" s="2684"/>
      <c r="K106" s="2685"/>
      <c r="L106" s="2686"/>
      <c r="M106" s="2625"/>
      <c r="N106" s="2625"/>
      <c r="O106" s="2625"/>
      <c r="P106" s="2625"/>
      <c r="Q106" s="2625"/>
      <c r="R106" s="2625"/>
      <c r="S106" s="2625"/>
      <c r="T106" s="2625"/>
      <c r="U106" s="2625"/>
      <c r="V106" s="2625"/>
      <c r="W106" s="2625"/>
      <c r="X106" s="2625"/>
      <c r="Y106" s="2625"/>
      <c r="Z106" s="2625"/>
      <c r="AA106" s="2625"/>
    </row>
    <row r="107" spans="1:27" s="1914" customFormat="1" ht="24.95" customHeight="1" thickBot="1">
      <c r="A107" s="2623"/>
      <c r="B107" s="2681">
        <f>ROW()</f>
        <v>107</v>
      </c>
      <c r="C107" s="2994" t="s">
        <v>2158</v>
      </c>
      <c r="D107" s="2995"/>
      <c r="E107" s="2996" t="str">
        <f>RIGHT(C107,LEN(C107)-SEARCH(" ",C107))&amp;" "&amp;LEFT(C107,SEARCH(" ",C107))</f>
        <v xml:space="preserve">paul  legendre </v>
      </c>
      <c r="F107" s="2997"/>
      <c r="G107" s="2984"/>
      <c r="H107" s="2984"/>
      <c r="I107" s="2984"/>
      <c r="J107" s="2984"/>
      <c r="K107" s="2984"/>
      <c r="L107" s="2686"/>
      <c r="M107" s="2625"/>
      <c r="N107" s="2688"/>
      <c r="O107" s="2688"/>
      <c r="P107" s="2688"/>
      <c r="Q107" s="2688"/>
      <c r="R107" s="2625"/>
      <c r="S107" s="2625"/>
      <c r="T107" s="2625"/>
      <c r="U107" s="2625"/>
      <c r="V107" s="2625"/>
      <c r="W107" s="2625"/>
      <c r="X107" s="2625"/>
      <c r="Y107" s="2625"/>
      <c r="Z107" s="2625"/>
      <c r="AA107" s="2625"/>
    </row>
    <row r="108" spans="1:27" s="1914" customFormat="1" ht="24.95" customHeight="1">
      <c r="A108" s="2623"/>
      <c r="B108" s="2721"/>
      <c r="C108" s="2685"/>
      <c r="D108" s="2683"/>
      <c r="E108" s="2985" t="str">
        <f ca="1">_xlfn.FORMULATEXT(E107)</f>
        <v>=DROITE(C107;NBCAR(C107)-CHERCHE(" ";C107))&amp;" "&amp;GAUCHE(C107;CHERCHE(" ";C107))</v>
      </c>
      <c r="F108" s="2985"/>
      <c r="G108" s="2985"/>
      <c r="H108" s="2985"/>
      <c r="I108" s="2985"/>
      <c r="J108" s="2985"/>
      <c r="K108" s="2985"/>
      <c r="L108" s="2686"/>
      <c r="M108" s="2625"/>
      <c r="N108" s="2985"/>
      <c r="O108" s="2985"/>
      <c r="P108" s="2985"/>
      <c r="Q108" s="2985"/>
      <c r="R108" s="2625"/>
      <c r="S108" s="2625"/>
      <c r="T108" s="2625"/>
      <c r="U108" s="2625"/>
      <c r="V108" s="2625"/>
      <c r="W108" s="2625"/>
      <c r="X108" s="2625"/>
      <c r="Y108" s="2625"/>
      <c r="Z108" s="2625"/>
      <c r="AA108" s="2625"/>
    </row>
    <row r="109" spans="1:27" s="1914" customFormat="1" ht="24.95" customHeight="1" thickBot="1">
      <c r="A109" s="2623"/>
      <c r="B109" s="2690"/>
      <c r="C109" s="2694"/>
      <c r="D109" s="2692"/>
      <c r="E109" s="2691" t="s">
        <v>2212</v>
      </c>
      <c r="F109" s="2692"/>
      <c r="G109" s="2692"/>
      <c r="H109" s="2692"/>
      <c r="I109" s="2692"/>
      <c r="J109" s="2693"/>
      <c r="K109" s="2694"/>
      <c r="L109" s="2695"/>
      <c r="M109" s="2625"/>
      <c r="N109" s="2625"/>
      <c r="O109" s="2625"/>
      <c r="P109" s="2625"/>
      <c r="Q109" s="2625"/>
      <c r="R109" s="2625"/>
      <c r="S109" s="2625"/>
      <c r="T109" s="2625"/>
      <c r="U109" s="2625"/>
      <c r="V109" s="2625"/>
      <c r="W109" s="2625"/>
      <c r="X109" s="2625"/>
      <c r="Y109" s="2625"/>
      <c r="Z109" s="2625"/>
      <c r="AA109" s="2625"/>
    </row>
    <row r="110" spans="1:27" s="1914" customFormat="1" ht="24.95" customHeight="1" thickBot="1">
      <c r="A110" s="2623"/>
      <c r="B110" s="2624"/>
      <c r="C110" s="2625"/>
      <c r="D110" s="2626"/>
      <c r="E110" s="2626"/>
      <c r="F110" s="2627"/>
      <c r="G110" s="2627"/>
      <c r="H110" s="2627"/>
      <c r="I110" s="2627"/>
      <c r="J110" s="2637"/>
      <c r="K110" s="2625"/>
      <c r="L110" s="2625"/>
      <c r="M110" s="2625"/>
      <c r="N110" s="2625"/>
      <c r="O110" s="2625"/>
      <c r="P110" s="2625"/>
      <c r="Q110" s="2625"/>
      <c r="R110" s="2625"/>
      <c r="S110" s="2625"/>
      <c r="T110" s="2625"/>
      <c r="U110" s="2625"/>
      <c r="V110" s="2625"/>
      <c r="W110" s="2625"/>
      <c r="X110" s="2625"/>
      <c r="Y110" s="2625"/>
      <c r="Z110" s="2625"/>
      <c r="AA110" s="2625"/>
    </row>
    <row r="111" spans="1:27" s="1914" customFormat="1" ht="24.95" customHeight="1">
      <c r="A111" s="2623"/>
      <c r="B111" s="2676"/>
      <c r="C111" s="2677"/>
      <c r="D111" s="2678"/>
      <c r="E111" s="2678"/>
      <c r="F111" s="2678"/>
      <c r="G111" s="2678"/>
      <c r="H111" s="2678"/>
      <c r="I111" s="2678"/>
      <c r="J111" s="2700"/>
      <c r="K111" s="2701"/>
      <c r="L111" s="2625"/>
      <c r="M111" s="2625"/>
      <c r="N111" s="2625"/>
      <c r="O111" s="2625"/>
      <c r="P111" s="2625"/>
      <c r="Q111" s="2625"/>
      <c r="R111" s="2625"/>
      <c r="S111" s="2625"/>
      <c r="T111" s="2625"/>
      <c r="U111" s="2625"/>
      <c r="V111" s="2625"/>
      <c r="W111" s="2625"/>
      <c r="X111" s="2625"/>
      <c r="Y111" s="2625"/>
      <c r="Z111" s="2625"/>
      <c r="AA111" s="2625"/>
    </row>
    <row r="112" spans="1:27" s="1914" customFormat="1" ht="24.95" customHeight="1">
      <c r="A112" s="2623"/>
      <c r="B112" s="2721"/>
      <c r="C112" s="2702" t="s">
        <v>2213</v>
      </c>
      <c r="D112" s="2683"/>
      <c r="E112" s="2683"/>
      <c r="F112" s="2683"/>
      <c r="G112" s="2683"/>
      <c r="H112" s="2683"/>
      <c r="I112" s="2683"/>
      <c r="J112" s="2637"/>
      <c r="K112" s="2742"/>
      <c r="L112" s="2625"/>
      <c r="M112" s="2625"/>
      <c r="N112" s="2625"/>
      <c r="O112" s="2625"/>
      <c r="P112" s="2625"/>
      <c r="Q112" s="2625"/>
      <c r="R112" s="2625"/>
      <c r="S112" s="2625"/>
      <c r="T112" s="2625"/>
      <c r="U112" s="2625"/>
      <c r="V112" s="2625"/>
      <c r="W112" s="2625"/>
      <c r="X112" s="2625"/>
      <c r="Y112" s="2625"/>
      <c r="Z112" s="2625"/>
      <c r="AA112" s="2625"/>
    </row>
    <row r="113" spans="1:27" s="1914" customFormat="1" ht="24.95" customHeight="1">
      <c r="A113" s="2623"/>
      <c r="B113" s="2681" t="s">
        <v>1936</v>
      </c>
      <c r="C113" s="2683"/>
      <c r="D113" s="2683"/>
      <c r="E113" s="2683"/>
      <c r="F113" s="2683"/>
      <c r="G113" s="2683"/>
      <c r="H113" s="2683"/>
      <c r="I113" s="2683"/>
      <c r="J113" s="2637"/>
      <c r="K113" s="2742"/>
      <c r="L113" s="2625"/>
      <c r="M113" s="2625"/>
      <c r="N113" s="2625"/>
      <c r="O113" s="2625"/>
      <c r="P113" s="2625"/>
      <c r="Q113" s="2625"/>
      <c r="R113" s="2625"/>
      <c r="S113" s="2625"/>
      <c r="T113" s="2625"/>
      <c r="U113" s="2625"/>
      <c r="V113" s="2625"/>
      <c r="W113" s="2625"/>
      <c r="X113" s="2625"/>
      <c r="Y113" s="2625"/>
      <c r="Z113" s="2625"/>
      <c r="AA113" s="2625"/>
    </row>
    <row r="114" spans="1:27" s="1914" customFormat="1" ht="24.95" customHeight="1">
      <c r="A114" s="2623"/>
      <c r="B114" s="2681">
        <f>ROW()</f>
        <v>114</v>
      </c>
      <c r="C114" s="2743">
        <v>5</v>
      </c>
      <c r="D114" s="2998">
        <f>RANK(C114,C114:C118,0)</f>
        <v>3</v>
      </c>
      <c r="E114" s="2985" t="str">
        <f ca="1">_xlfn.FORMULATEXT(D114)</f>
        <v>=RANG(C114;C114:C118;0)</v>
      </c>
      <c r="F114" s="2741"/>
      <c r="G114" s="2683"/>
      <c r="H114" s="2626"/>
      <c r="I114" s="2683"/>
      <c r="J114" s="2637"/>
      <c r="K114" s="2742"/>
      <c r="L114" s="2625"/>
      <c r="M114" s="2625"/>
      <c r="N114" s="2625"/>
      <c r="O114" s="2625"/>
      <c r="P114" s="2625"/>
      <c r="Q114" s="2625"/>
      <c r="R114" s="2625"/>
      <c r="S114" s="2625"/>
      <c r="T114" s="2625"/>
      <c r="U114" s="2625"/>
      <c r="V114" s="2625"/>
      <c r="W114" s="2625"/>
      <c r="X114" s="2625"/>
      <c r="Y114" s="2625"/>
      <c r="Z114" s="2625"/>
      <c r="AA114" s="2625"/>
    </row>
    <row r="115" spans="1:27" s="1914" customFormat="1" ht="24.95" customHeight="1">
      <c r="A115" s="2623"/>
      <c r="B115" s="2721"/>
      <c r="C115" s="2743">
        <v>8</v>
      </c>
      <c r="D115" s="2998">
        <f>RANK(C115,C114:C118,0)</f>
        <v>1</v>
      </c>
      <c r="E115" s="2744" t="s">
        <v>2161</v>
      </c>
      <c r="F115" s="2741"/>
      <c r="G115" s="2683"/>
      <c r="H115" s="2683"/>
      <c r="I115" s="2683"/>
      <c r="J115" s="2637"/>
      <c r="K115" s="2742"/>
      <c r="L115" s="2625"/>
      <c r="M115" s="2625"/>
      <c r="N115" s="2625"/>
      <c r="O115" s="2625"/>
      <c r="P115" s="2625"/>
      <c r="Q115" s="2625"/>
      <c r="R115" s="2625"/>
      <c r="S115" s="2625"/>
      <c r="T115" s="2625"/>
      <c r="U115" s="2625"/>
      <c r="V115" s="2625"/>
      <c r="W115" s="2625"/>
      <c r="X115" s="2625"/>
      <c r="Y115" s="2625"/>
      <c r="Z115" s="2625"/>
      <c r="AA115" s="2625"/>
    </row>
    <row r="116" spans="1:27" s="1914" customFormat="1" ht="24.95" customHeight="1">
      <c r="A116" s="2623"/>
      <c r="B116" s="2721"/>
      <c r="C116" s="2743">
        <v>4</v>
      </c>
      <c r="D116" s="2998">
        <f>RANK(C116,C114:C118,0)</f>
        <v>4</v>
      </c>
      <c r="E116" s="2740"/>
      <c r="F116" s="2741"/>
      <c r="G116" s="2683"/>
      <c r="H116" s="2683"/>
      <c r="I116" s="2683"/>
      <c r="J116" s="2637"/>
      <c r="K116" s="2742"/>
      <c r="L116" s="2625"/>
      <c r="M116" s="2625"/>
      <c r="N116" s="2625"/>
      <c r="O116" s="2625"/>
      <c r="P116" s="2625"/>
      <c r="Q116" s="2625"/>
      <c r="R116" s="2625"/>
      <c r="S116" s="2625"/>
      <c r="T116" s="2625"/>
      <c r="U116" s="2625"/>
      <c r="V116" s="2625"/>
      <c r="W116" s="2625"/>
      <c r="X116" s="2625"/>
      <c r="Y116" s="2625"/>
      <c r="Z116" s="2625"/>
      <c r="AA116" s="2625"/>
    </row>
    <row r="117" spans="1:27" s="1914" customFormat="1" ht="24.95" customHeight="1">
      <c r="A117" s="2623"/>
      <c r="B117" s="2721"/>
      <c r="C117" s="2743">
        <v>1</v>
      </c>
      <c r="D117" s="2998">
        <f>RANK(C117,C114:C118,0)</f>
        <v>5</v>
      </c>
      <c r="E117" s="2740"/>
      <c r="F117" s="2741"/>
      <c r="G117" s="2683"/>
      <c r="H117" s="2683"/>
      <c r="I117" s="2683"/>
      <c r="J117" s="2637"/>
      <c r="K117" s="2742"/>
      <c r="L117" s="2625"/>
      <c r="M117" s="2625"/>
      <c r="N117" s="2625"/>
      <c r="O117" s="2625"/>
      <c r="P117" s="2625"/>
      <c r="Q117" s="2625"/>
      <c r="R117" s="2625"/>
      <c r="S117" s="2625"/>
      <c r="T117" s="2625"/>
      <c r="U117" s="2625"/>
      <c r="V117" s="2625"/>
      <c r="W117" s="2625"/>
      <c r="X117" s="2625"/>
      <c r="Y117" s="2625"/>
      <c r="Z117" s="2625"/>
      <c r="AA117" s="2625"/>
    </row>
    <row r="118" spans="1:27" s="1914" customFormat="1" ht="24.95" customHeight="1">
      <c r="A118" s="2623"/>
      <c r="B118" s="2721"/>
      <c r="C118" s="2743">
        <v>7</v>
      </c>
      <c r="D118" s="2998">
        <f>RANK(C118,C114:C118,0)</f>
        <v>2</v>
      </c>
      <c r="E118" s="2740"/>
      <c r="F118" s="2741"/>
      <c r="G118" s="2683"/>
      <c r="H118" s="2683"/>
      <c r="I118" s="2683"/>
      <c r="J118" s="2637"/>
      <c r="K118" s="2742"/>
      <c r="L118" s="2625"/>
      <c r="M118" s="2625"/>
      <c r="N118" s="2625"/>
      <c r="O118" s="2625"/>
      <c r="P118" s="2625"/>
      <c r="Q118" s="2625"/>
      <c r="R118" s="2625"/>
      <c r="S118" s="2625"/>
      <c r="T118" s="2625"/>
      <c r="U118" s="2625"/>
      <c r="V118" s="2625"/>
      <c r="W118" s="2625"/>
      <c r="X118" s="2625"/>
      <c r="Y118" s="2625"/>
      <c r="Z118" s="2625"/>
      <c r="AA118" s="2625"/>
    </row>
    <row r="119" spans="1:27" s="1914" customFormat="1" ht="24.95" customHeight="1" thickBot="1">
      <c r="A119" s="2623"/>
      <c r="B119" s="2745" t="s">
        <v>2415</v>
      </c>
      <c r="C119" s="2694"/>
      <c r="D119" s="2692"/>
      <c r="E119" s="2692"/>
      <c r="F119" s="2692"/>
      <c r="G119" s="2692"/>
      <c r="H119" s="2692"/>
      <c r="I119" s="2692"/>
      <c r="J119" s="2724"/>
      <c r="K119" s="2725"/>
      <c r="L119" s="2625"/>
      <c r="M119" s="2625"/>
      <c r="N119" s="2625"/>
      <c r="O119" s="2625"/>
      <c r="P119" s="2625"/>
      <c r="Q119" s="2625"/>
      <c r="R119" s="2625"/>
      <c r="S119" s="2625"/>
      <c r="T119" s="2625"/>
      <c r="U119" s="2625"/>
      <c r="V119" s="2625"/>
      <c r="W119" s="2625"/>
      <c r="X119" s="2625"/>
      <c r="Y119" s="2625"/>
      <c r="Z119" s="2625"/>
      <c r="AA119" s="2625"/>
    </row>
    <row r="120" spans="1:27" s="1914" customFormat="1" ht="24.95" customHeight="1" thickBot="1">
      <c r="A120" s="2623"/>
      <c r="B120" s="2624"/>
      <c r="C120" s="2625"/>
      <c r="D120" s="2626"/>
      <c r="E120" s="2626"/>
      <c r="F120" s="2627"/>
      <c r="G120" s="2627"/>
      <c r="H120" s="2627"/>
      <c r="I120" s="2627"/>
      <c r="J120" s="2637"/>
      <c r="K120" s="2625"/>
      <c r="L120" s="2625"/>
      <c r="M120" s="2625"/>
      <c r="N120" s="2625"/>
      <c r="O120" s="2625"/>
      <c r="P120" s="2625"/>
      <c r="Q120" s="2625"/>
      <c r="R120" s="2625"/>
      <c r="S120" s="2625"/>
      <c r="T120" s="2625"/>
      <c r="U120" s="2625"/>
      <c r="V120" s="2625"/>
      <c r="W120" s="2625"/>
      <c r="X120" s="2625"/>
      <c r="Y120" s="2625"/>
      <c r="Z120" s="2625"/>
      <c r="AA120" s="2625"/>
    </row>
    <row r="121" spans="1:27" s="1914" customFormat="1" ht="24.95" customHeight="1">
      <c r="A121" s="2623"/>
      <c r="B121" s="2676"/>
      <c r="C121" s="2677"/>
      <c r="D121" s="2678"/>
      <c r="E121" s="2678"/>
      <c r="F121" s="2678"/>
      <c r="G121" s="2678"/>
      <c r="H121" s="2678"/>
      <c r="I121" s="2678"/>
      <c r="J121" s="2679"/>
      <c r="K121" s="2680"/>
      <c r="L121" s="2625"/>
      <c r="M121" s="2625"/>
      <c r="N121" s="2625"/>
      <c r="O121" s="2625"/>
      <c r="P121" s="2625"/>
      <c r="Q121" s="2625"/>
      <c r="R121" s="2625"/>
      <c r="S121" s="2625"/>
      <c r="T121" s="2625"/>
      <c r="U121" s="2625"/>
      <c r="V121" s="2625"/>
      <c r="W121" s="2625"/>
      <c r="X121" s="2625"/>
      <c r="Y121" s="2625"/>
      <c r="Z121" s="2625"/>
      <c r="AA121" s="2625"/>
    </row>
    <row r="122" spans="1:27" s="1914" customFormat="1" ht="24.95" customHeight="1">
      <c r="A122" s="2623"/>
      <c r="B122" s="2721"/>
      <c r="C122" s="2702" t="s">
        <v>2163</v>
      </c>
      <c r="D122" s="2985"/>
      <c r="E122" s="2740"/>
      <c r="F122" s="2741"/>
      <c r="G122" s="2683"/>
      <c r="H122" s="2683"/>
      <c r="I122" s="2683"/>
      <c r="J122" s="2684"/>
      <c r="K122" s="2686"/>
      <c r="L122" s="2625"/>
      <c r="M122" s="2625"/>
      <c r="N122" s="2625"/>
      <c r="O122" s="2625"/>
      <c r="P122" s="2625"/>
      <c r="Q122" s="2625"/>
      <c r="R122" s="2625"/>
      <c r="S122" s="2625"/>
      <c r="T122" s="2625"/>
      <c r="U122" s="2625"/>
      <c r="V122" s="2625"/>
      <c r="W122" s="2625"/>
      <c r="X122" s="2625"/>
      <c r="Y122" s="2625"/>
      <c r="Z122" s="2625"/>
      <c r="AA122" s="2625"/>
    </row>
    <row r="123" spans="1:27" s="1914" customFormat="1" ht="24.95" customHeight="1">
      <c r="A123" s="2623"/>
      <c r="B123" s="2721"/>
      <c r="C123" s="2993" t="s">
        <v>2164</v>
      </c>
      <c r="D123" s="2685"/>
      <c r="E123" s="2740"/>
      <c r="F123" s="2741"/>
      <c r="G123" s="2683"/>
      <c r="H123" s="2683"/>
      <c r="I123" s="2683"/>
      <c r="J123" s="2684"/>
      <c r="K123" s="2686"/>
      <c r="L123" s="2625"/>
      <c r="M123" s="2625"/>
      <c r="N123" s="2625"/>
      <c r="O123" s="2625"/>
      <c r="P123" s="2625"/>
      <c r="Q123" s="2625"/>
      <c r="R123" s="2625"/>
      <c r="S123" s="2625"/>
      <c r="T123" s="2625"/>
      <c r="U123" s="2625"/>
      <c r="V123" s="2625"/>
      <c r="W123" s="2625"/>
      <c r="X123" s="2625"/>
      <c r="Y123" s="2625"/>
      <c r="Z123" s="2625"/>
      <c r="AA123" s="2625"/>
    </row>
    <row r="124" spans="1:27" s="1914" customFormat="1" ht="24.95" customHeight="1">
      <c r="A124" s="2623"/>
      <c r="B124" s="2721"/>
      <c r="C124" s="2993" t="s">
        <v>2165</v>
      </c>
      <c r="D124" s="2685"/>
      <c r="E124" s="2740"/>
      <c r="F124" s="2741"/>
      <c r="G124" s="2683"/>
      <c r="H124" s="2683"/>
      <c r="I124" s="2683"/>
      <c r="J124" s="2684"/>
      <c r="K124" s="2686"/>
      <c r="L124" s="2625"/>
      <c r="M124" s="2625"/>
      <c r="N124" s="2625"/>
      <c r="O124" s="2625"/>
      <c r="P124" s="2625"/>
      <c r="Q124" s="2625"/>
      <c r="R124" s="2625"/>
      <c r="S124" s="2625"/>
      <c r="T124" s="2625"/>
      <c r="U124" s="2625"/>
      <c r="V124" s="2625"/>
      <c r="W124" s="2625"/>
      <c r="X124" s="2625"/>
      <c r="Y124" s="2625"/>
      <c r="Z124" s="2625"/>
      <c r="AA124" s="2625"/>
    </row>
    <row r="125" spans="1:27" s="1914" customFormat="1" ht="24.95" customHeight="1">
      <c r="A125" s="2623"/>
      <c r="B125" s="2721"/>
      <c r="C125" s="2985" t="s">
        <v>2214</v>
      </c>
      <c r="D125" s="2685"/>
      <c r="E125" s="2740"/>
      <c r="F125" s="2741"/>
      <c r="G125" s="2683"/>
      <c r="H125" s="2683"/>
      <c r="I125" s="2683"/>
      <c r="J125" s="2684"/>
      <c r="K125" s="2686"/>
      <c r="L125" s="2625"/>
      <c r="M125" s="2625"/>
      <c r="N125" s="2625"/>
      <c r="O125" s="2625"/>
      <c r="P125" s="2625"/>
      <c r="Q125" s="2625"/>
      <c r="R125" s="2625"/>
      <c r="S125" s="2625"/>
      <c r="T125" s="2625"/>
      <c r="U125" s="2625"/>
      <c r="V125" s="2625"/>
      <c r="W125" s="2625"/>
      <c r="X125" s="2625"/>
      <c r="Y125" s="2625"/>
      <c r="Z125" s="2625"/>
      <c r="AA125" s="2625"/>
    </row>
    <row r="126" spans="1:27" s="1914" customFormat="1" ht="24.95" customHeight="1">
      <c r="A126" s="2623"/>
      <c r="B126" s="2681" t="s">
        <v>1936</v>
      </c>
      <c r="C126" s="2683"/>
      <c r="D126" s="2683"/>
      <c r="E126" s="2683"/>
      <c r="F126" s="2683"/>
      <c r="G126" s="2683"/>
      <c r="H126" s="2683"/>
      <c r="I126" s="2683"/>
      <c r="J126" s="2684"/>
      <c r="K126" s="2686"/>
      <c r="L126" s="2625"/>
      <c r="M126" s="2625"/>
      <c r="N126" s="2625"/>
      <c r="O126" s="2625"/>
      <c r="P126" s="2625"/>
      <c r="Q126" s="2625"/>
      <c r="R126" s="2625"/>
      <c r="S126" s="2625"/>
      <c r="T126" s="2625"/>
      <c r="U126" s="2625"/>
      <c r="V126" s="2625"/>
      <c r="W126" s="2625"/>
      <c r="X126" s="2625"/>
      <c r="Y126" s="2625"/>
      <c r="Z126" s="2625"/>
      <c r="AA126" s="2625"/>
    </row>
    <row r="127" spans="1:27" s="1914" customFormat="1" ht="24.95" customHeight="1">
      <c r="A127" s="2623"/>
      <c r="B127" s="2681">
        <f>ROW()</f>
        <v>127</v>
      </c>
      <c r="C127" s="2743">
        <v>5</v>
      </c>
      <c r="D127" s="2999" t="str">
        <f>REPT(CHAR(7),RANK(C127,C127:C131,1))</f>
        <v>_x0007__x0007__x0007_</v>
      </c>
      <c r="E127" s="2985" t="str">
        <f ca="1">_xlfn.FORMULATEXT(D127)</f>
        <v>=REPT(CAR(7);RANG(C127;C127:C131;1))</v>
      </c>
      <c r="F127" s="2741"/>
      <c r="G127" s="2741"/>
      <c r="H127" s="2741"/>
      <c r="I127" s="2683"/>
      <c r="J127" s="2684"/>
      <c r="K127" s="2686"/>
      <c r="L127" s="2625"/>
      <c r="M127" s="2625"/>
      <c r="N127" s="2625"/>
      <c r="O127" s="2625"/>
      <c r="P127" s="2625"/>
      <c r="Q127" s="2625"/>
      <c r="R127" s="2625"/>
      <c r="S127" s="2625"/>
      <c r="T127" s="2625"/>
      <c r="U127" s="2625"/>
      <c r="V127" s="2625"/>
      <c r="W127" s="2625"/>
      <c r="X127" s="2625"/>
      <c r="Y127" s="2625"/>
      <c r="Z127" s="2625"/>
      <c r="AA127" s="2625"/>
    </row>
    <row r="128" spans="1:27" s="1914" customFormat="1" ht="24.95" customHeight="1">
      <c r="A128" s="2623"/>
      <c r="B128" s="2721"/>
      <c r="C128" s="2743">
        <v>8</v>
      </c>
      <c r="D128" s="2999" t="str">
        <f>REPT(CHAR(7),RANK(C128,C127:C131,1))</f>
        <v>_x0007__x0007__x0007__x0007__x0007_</v>
      </c>
      <c r="E128" s="2740"/>
      <c r="F128" s="2741"/>
      <c r="G128" s="2683"/>
      <c r="H128" s="2683"/>
      <c r="I128" s="2683"/>
      <c r="J128" s="2684"/>
      <c r="K128" s="2686"/>
      <c r="L128" s="2625"/>
      <c r="M128" s="2625"/>
      <c r="N128" s="2625"/>
      <c r="O128" s="2625"/>
      <c r="P128" s="2625"/>
      <c r="Q128" s="2625"/>
      <c r="R128" s="2625"/>
      <c r="S128" s="2625"/>
      <c r="T128" s="2625"/>
      <c r="U128" s="2625"/>
      <c r="V128" s="2625"/>
      <c r="W128" s="2625"/>
      <c r="X128" s="2625"/>
      <c r="Y128" s="2625"/>
      <c r="Z128" s="2625"/>
      <c r="AA128" s="2625"/>
    </row>
    <row r="129" spans="1:27" s="1914" customFormat="1" ht="24.95" customHeight="1">
      <c r="A129" s="2623"/>
      <c r="B129" s="2721"/>
      <c r="C129" s="2743">
        <v>4</v>
      </c>
      <c r="D129" s="2999" t="str">
        <f>REPT(CHAR(7),RANK(C129,C127:C131,1))</f>
        <v>_x0007__x0007_</v>
      </c>
      <c r="E129" s="2740"/>
      <c r="F129" s="2741"/>
      <c r="G129" s="2683"/>
      <c r="H129" s="2683"/>
      <c r="I129" s="2683"/>
      <c r="J129" s="2684"/>
      <c r="K129" s="2686"/>
      <c r="L129" s="2625"/>
      <c r="M129" s="2625"/>
      <c r="N129" s="2625"/>
      <c r="O129" s="2625"/>
      <c r="P129" s="2625"/>
      <c r="Q129" s="2625"/>
      <c r="R129" s="2625"/>
      <c r="S129" s="2625"/>
      <c r="T129" s="2625"/>
      <c r="U129" s="2625"/>
      <c r="V129" s="2625"/>
      <c r="W129" s="2625"/>
      <c r="X129" s="2625"/>
      <c r="Y129" s="2625"/>
      <c r="Z129" s="2625"/>
      <c r="AA129" s="2625"/>
    </row>
    <row r="130" spans="1:27" s="1914" customFormat="1" ht="24.95" customHeight="1">
      <c r="A130" s="2623"/>
      <c r="B130" s="2721"/>
      <c r="C130" s="2743">
        <v>1</v>
      </c>
      <c r="D130" s="2999" t="str">
        <f>REPT(CHAR(7),RANK(C130,C127:C131,1))</f>
        <v>_x0007_</v>
      </c>
      <c r="E130" s="2740"/>
      <c r="F130" s="2741"/>
      <c r="G130" s="2683"/>
      <c r="H130" s="2683"/>
      <c r="I130" s="2683"/>
      <c r="J130" s="2684"/>
      <c r="K130" s="2686"/>
      <c r="L130" s="2625"/>
      <c r="M130" s="2625"/>
      <c r="N130" s="2625"/>
      <c r="O130" s="2625"/>
      <c r="P130" s="2625"/>
      <c r="Q130" s="2625"/>
      <c r="R130" s="2625"/>
      <c r="S130" s="2625"/>
      <c r="T130" s="2625"/>
      <c r="U130" s="2625"/>
      <c r="V130" s="2625"/>
      <c r="W130" s="2625"/>
      <c r="X130" s="2625"/>
      <c r="Y130" s="2625"/>
      <c r="Z130" s="2625"/>
      <c r="AA130" s="2625"/>
    </row>
    <row r="131" spans="1:27" s="1914" customFormat="1" ht="24.95" customHeight="1">
      <c r="A131" s="2623"/>
      <c r="B131" s="2721"/>
      <c r="C131" s="2743">
        <v>7</v>
      </c>
      <c r="D131" s="2999" t="str">
        <f>REPT(CHAR(7),RANK(C131,C127:C131,1))</f>
        <v>_x0007__x0007__x0007__x0007_</v>
      </c>
      <c r="E131" s="2740"/>
      <c r="F131" s="2741"/>
      <c r="G131" s="2683"/>
      <c r="H131" s="2683"/>
      <c r="I131" s="2683"/>
      <c r="J131" s="2684"/>
      <c r="K131" s="2686"/>
      <c r="L131" s="2625"/>
      <c r="M131" s="2625"/>
      <c r="N131" s="2625"/>
      <c r="O131" s="2625"/>
      <c r="P131" s="2625"/>
      <c r="Q131" s="2625"/>
      <c r="R131" s="2625"/>
      <c r="S131" s="2625"/>
      <c r="T131" s="2625"/>
      <c r="U131" s="2625"/>
      <c r="V131" s="2625"/>
      <c r="W131" s="2625"/>
      <c r="X131" s="2625"/>
      <c r="Y131" s="2625"/>
      <c r="Z131" s="2625"/>
      <c r="AA131" s="2625"/>
    </row>
    <row r="132" spans="1:27" s="1914" customFormat="1" ht="24.95" customHeight="1" thickBot="1">
      <c r="A132" s="2623"/>
      <c r="B132" s="2745" t="s">
        <v>2415</v>
      </c>
      <c r="C132" s="2694"/>
      <c r="D132" s="2746"/>
      <c r="E132" s="2746"/>
      <c r="F132" s="2746"/>
      <c r="G132" s="2692"/>
      <c r="H132" s="2692"/>
      <c r="I132" s="2692"/>
      <c r="J132" s="2693"/>
      <c r="K132" s="2695"/>
      <c r="L132" s="2625"/>
      <c r="M132" s="2625"/>
      <c r="N132" s="2625"/>
      <c r="O132" s="2625"/>
      <c r="P132" s="2625"/>
      <c r="Q132" s="2625"/>
      <c r="R132" s="2625"/>
      <c r="S132" s="2625"/>
      <c r="T132" s="2625"/>
      <c r="U132" s="2625"/>
      <c r="V132" s="2625"/>
      <c r="W132" s="2625"/>
      <c r="X132" s="2625"/>
      <c r="Y132" s="2625"/>
      <c r="Z132" s="2625"/>
      <c r="AA132" s="2625"/>
    </row>
    <row r="133" spans="1:27" s="1914" customFormat="1" ht="24.95" customHeight="1" thickBot="1">
      <c r="A133" s="2623"/>
      <c r="B133" s="2624"/>
      <c r="C133" s="2625"/>
      <c r="D133" s="2626"/>
      <c r="E133" s="2626"/>
      <c r="F133" s="2627"/>
      <c r="G133" s="2627"/>
      <c r="H133" s="2627"/>
      <c r="I133" s="2627"/>
      <c r="J133" s="2637"/>
      <c r="K133" s="2625"/>
      <c r="L133" s="2625"/>
      <c r="M133" s="2625"/>
      <c r="N133" s="2625"/>
      <c r="O133" s="2625"/>
      <c r="P133" s="2625"/>
      <c r="Q133" s="2625"/>
      <c r="R133" s="2625"/>
      <c r="S133" s="2625"/>
      <c r="T133" s="2625"/>
      <c r="U133" s="2625"/>
      <c r="V133" s="2625"/>
      <c r="W133" s="2625"/>
      <c r="X133" s="2625"/>
      <c r="Y133" s="2625"/>
      <c r="Z133" s="2625"/>
      <c r="AA133" s="2625"/>
    </row>
    <row r="134" spans="1:27" s="1914" customFormat="1" ht="24.95" customHeight="1">
      <c r="A134" s="2747"/>
      <c r="B134" s="2748"/>
      <c r="C134" s="2749"/>
      <c r="D134" s="2728"/>
      <c r="E134" s="2728"/>
      <c r="F134" s="2728"/>
      <c r="G134" s="2728"/>
      <c r="H134" s="2728"/>
      <c r="I134" s="2750"/>
      <c r="J134" s="2684"/>
      <c r="K134" s="2685"/>
      <c r="L134" s="2685"/>
      <c r="M134" s="2625"/>
      <c r="N134" s="2625"/>
      <c r="O134" s="2625"/>
      <c r="P134" s="2625"/>
      <c r="Q134" s="2625"/>
      <c r="R134" s="2625"/>
      <c r="S134" s="2625"/>
      <c r="T134" s="2625"/>
      <c r="U134" s="2625"/>
      <c r="V134" s="2625"/>
      <c r="W134" s="2625"/>
      <c r="X134" s="2625"/>
      <c r="Y134" s="2625"/>
      <c r="Z134" s="2625"/>
      <c r="AA134" s="2625"/>
    </row>
    <row r="135" spans="1:27" s="1914" customFormat="1" ht="24.95" customHeight="1">
      <c r="A135" s="2747"/>
      <c r="B135" s="2751"/>
      <c r="C135" s="2702" t="s">
        <v>2153</v>
      </c>
      <c r="D135" s="2683"/>
      <c r="E135" s="2683"/>
      <c r="F135" s="2683"/>
      <c r="G135" s="2683"/>
      <c r="H135" s="2683"/>
      <c r="I135" s="2752"/>
      <c r="J135" s="2684"/>
      <c r="K135" s="2685"/>
      <c r="L135" s="2685"/>
      <c r="M135" s="2625"/>
      <c r="N135" s="2625"/>
      <c r="O135" s="2625"/>
      <c r="P135" s="2625"/>
      <c r="Q135" s="2625"/>
      <c r="R135" s="2625"/>
      <c r="S135" s="2625"/>
      <c r="T135" s="2625"/>
      <c r="U135" s="2625"/>
      <c r="V135" s="2625"/>
      <c r="W135" s="2625"/>
      <c r="X135" s="2625"/>
      <c r="Y135" s="2625"/>
      <c r="Z135" s="2625"/>
      <c r="AA135" s="2625"/>
    </row>
    <row r="136" spans="1:27" s="1914" customFormat="1" ht="24.95" customHeight="1">
      <c r="A136" s="2747"/>
      <c r="B136" s="2681" t="s">
        <v>2215</v>
      </c>
      <c r="C136" s="2685"/>
      <c r="D136" s="2685"/>
      <c r="E136" s="2683"/>
      <c r="F136" s="2683"/>
      <c r="G136" s="2753"/>
      <c r="H136" s="2685"/>
      <c r="I136" s="2754"/>
      <c r="J136" s="2685"/>
      <c r="K136" s="2685"/>
      <c r="L136" s="2685"/>
      <c r="M136" s="2625"/>
      <c r="N136" s="2625"/>
      <c r="O136" s="2625"/>
      <c r="P136" s="2625"/>
      <c r="Q136" s="2625"/>
      <c r="R136" s="2625"/>
      <c r="S136" s="2625"/>
      <c r="T136" s="2625"/>
      <c r="U136" s="2625"/>
      <c r="V136" s="2625"/>
      <c r="W136" s="2625"/>
      <c r="X136" s="2625"/>
      <c r="Y136" s="2625"/>
      <c r="Z136" s="2625"/>
      <c r="AA136" s="2625"/>
    </row>
    <row r="137" spans="1:27" s="1914" customFormat="1" ht="24.95" customHeight="1">
      <c r="A137" s="2747"/>
      <c r="B137" s="2755">
        <f>ROW()</f>
        <v>137</v>
      </c>
      <c r="C137" s="4360">
        <f ca="1">TODAY()</f>
        <v>44544</v>
      </c>
      <c r="D137" s="4360"/>
      <c r="E137" s="4360"/>
      <c r="F137" s="2744"/>
      <c r="G137" s="2985" t="str">
        <f ca="1">_xlfn.FORMULATEXT(C137)</f>
        <v>=AUJOURDHUI()</v>
      </c>
      <c r="H137" s="2685"/>
      <c r="I137" s="2754"/>
      <c r="J137" s="2685"/>
      <c r="K137" s="2685"/>
      <c r="L137" s="2685"/>
      <c r="M137" s="2625"/>
      <c r="N137" s="2625"/>
      <c r="O137" s="2625"/>
      <c r="P137" s="2625"/>
      <c r="Q137" s="2625"/>
      <c r="R137" s="2625"/>
      <c r="S137" s="2625"/>
      <c r="T137" s="2625"/>
      <c r="U137" s="2625"/>
      <c r="V137" s="2625"/>
      <c r="W137" s="2625"/>
      <c r="X137" s="2625"/>
      <c r="Y137" s="2625"/>
      <c r="Z137" s="2625"/>
      <c r="AA137" s="2625"/>
    </row>
    <row r="138" spans="1:27" s="1914" customFormat="1" ht="24.95" customHeight="1">
      <c r="A138" s="2747"/>
      <c r="B138" s="2751"/>
      <c r="C138" s="2744" t="s">
        <v>2156</v>
      </c>
      <c r="D138" s="2741"/>
      <c r="E138" s="2741"/>
      <c r="F138" s="2741"/>
      <c r="G138" s="2741"/>
      <c r="H138" s="2685"/>
      <c r="I138" s="2754"/>
      <c r="J138" s="2685"/>
      <c r="K138" s="2685"/>
      <c r="L138" s="2685"/>
      <c r="M138" s="2625"/>
      <c r="N138" s="2625"/>
      <c r="O138" s="2625"/>
      <c r="P138" s="2625"/>
      <c r="Q138" s="2625"/>
      <c r="R138" s="2625"/>
      <c r="S138" s="2625"/>
      <c r="T138" s="2625"/>
      <c r="U138" s="2625"/>
      <c r="V138" s="2625"/>
      <c r="W138" s="2625"/>
      <c r="X138" s="2625"/>
      <c r="Y138" s="2625"/>
      <c r="Z138" s="2625"/>
      <c r="AA138" s="2625"/>
    </row>
    <row r="139" spans="1:27" s="1914" customFormat="1" ht="24.95" customHeight="1">
      <c r="A139" s="2747"/>
      <c r="B139" s="2751"/>
      <c r="C139" s="2744"/>
      <c r="D139" s="2741"/>
      <c r="E139" s="2741"/>
      <c r="F139" s="2741"/>
      <c r="G139" s="2741"/>
      <c r="H139" s="2685"/>
      <c r="I139" s="2754"/>
      <c r="J139" s="2685"/>
      <c r="K139" s="2685"/>
      <c r="L139" s="2685"/>
      <c r="M139" s="2625"/>
      <c r="N139" s="2625"/>
      <c r="O139" s="2625"/>
      <c r="P139" s="2625"/>
      <c r="Q139" s="2625"/>
      <c r="R139" s="2625"/>
      <c r="S139" s="2625"/>
      <c r="T139" s="2625"/>
      <c r="U139" s="2625"/>
      <c r="V139" s="2625"/>
      <c r="W139" s="2625"/>
      <c r="X139" s="2625"/>
      <c r="Y139" s="2625"/>
      <c r="Z139" s="2625"/>
      <c r="AA139" s="2625"/>
    </row>
    <row r="140" spans="1:27" s="1914" customFormat="1" ht="24.95" customHeight="1">
      <c r="A140" s="2747"/>
      <c r="B140" s="2755">
        <f>ROW()</f>
        <v>140</v>
      </c>
      <c r="C140" s="4360">
        <f ca="1">NOW()</f>
        <v>44544.843471064814</v>
      </c>
      <c r="D140" s="4360"/>
      <c r="E140" s="4360"/>
      <c r="F140" s="2744"/>
      <c r="G140" s="2985" t="str">
        <f ca="1">_xlfn.FORMULATEXT(C140)</f>
        <v>=MAINTENANT()</v>
      </c>
      <c r="H140" s="2685"/>
      <c r="I140" s="2754"/>
      <c r="J140" s="2685"/>
      <c r="K140" s="2685"/>
      <c r="L140" s="2685"/>
      <c r="M140" s="2625"/>
      <c r="N140" s="2625"/>
      <c r="O140" s="2625"/>
      <c r="P140" s="2625"/>
      <c r="Q140" s="2625"/>
      <c r="R140" s="2625"/>
      <c r="S140" s="2625"/>
      <c r="T140" s="2625"/>
      <c r="U140" s="2625"/>
      <c r="V140" s="2625"/>
      <c r="W140" s="2625"/>
      <c r="X140" s="2625"/>
      <c r="Y140" s="2625"/>
      <c r="Z140" s="2625"/>
      <c r="AA140" s="2625"/>
    </row>
    <row r="141" spans="1:27" s="1914" customFormat="1" ht="24.95" customHeight="1">
      <c r="A141" s="2747"/>
      <c r="B141" s="2751"/>
      <c r="C141" s="2744" t="s">
        <v>2156</v>
      </c>
      <c r="D141" s="2741"/>
      <c r="E141" s="2741"/>
      <c r="F141" s="2741"/>
      <c r="G141" s="2741"/>
      <c r="H141" s="2685"/>
      <c r="I141" s="2754"/>
      <c r="J141" s="2685"/>
      <c r="K141" s="2685"/>
      <c r="L141" s="2685"/>
      <c r="M141" s="2625"/>
      <c r="N141" s="2625"/>
      <c r="O141" s="2625"/>
      <c r="P141" s="2625"/>
      <c r="Q141" s="2625"/>
      <c r="R141" s="2625"/>
      <c r="S141" s="2625"/>
      <c r="T141" s="2625"/>
      <c r="U141" s="2625"/>
      <c r="V141" s="2625"/>
      <c r="W141" s="2625"/>
      <c r="X141" s="2625"/>
      <c r="Y141" s="2625"/>
      <c r="Z141" s="2625"/>
      <c r="AA141" s="2625"/>
    </row>
    <row r="142" spans="1:27" s="1914" customFormat="1" ht="24.95" customHeight="1">
      <c r="A142" s="2747"/>
      <c r="B142" s="2751"/>
      <c r="C142" s="2741"/>
      <c r="D142" s="2741"/>
      <c r="E142" s="2741"/>
      <c r="F142" s="2741"/>
      <c r="G142" s="2741"/>
      <c r="H142" s="2685"/>
      <c r="I142" s="2754"/>
      <c r="J142" s="2685"/>
      <c r="K142" s="2685"/>
      <c r="L142" s="2685"/>
      <c r="M142" s="2625"/>
      <c r="N142" s="2625"/>
      <c r="O142" s="2625"/>
      <c r="P142" s="2625"/>
      <c r="Q142" s="2625"/>
      <c r="R142" s="2625"/>
      <c r="S142" s="2625"/>
      <c r="T142" s="2625"/>
      <c r="U142" s="2625"/>
      <c r="V142" s="2625"/>
      <c r="W142" s="2625"/>
      <c r="X142" s="2625"/>
      <c r="Y142" s="2625"/>
      <c r="Z142" s="2625"/>
      <c r="AA142" s="2625"/>
    </row>
    <row r="143" spans="1:27" s="1914" customFormat="1" ht="24.95" customHeight="1">
      <c r="A143" s="2747"/>
      <c r="B143" s="2755">
        <f>ROW()</f>
        <v>143</v>
      </c>
      <c r="C143" s="4361">
        <f ca="1">NOW()</f>
        <v>44544.843471064814</v>
      </c>
      <c r="D143" s="4361"/>
      <c r="E143" s="4361"/>
      <c r="F143" s="2744"/>
      <c r="G143" s="2985" t="str">
        <f ca="1">_xlfn.FORMULATEXT(C143)</f>
        <v>=MAINTENANT()</v>
      </c>
      <c r="H143" s="2685"/>
      <c r="I143" s="2754"/>
      <c r="J143" s="2685"/>
      <c r="K143" s="2685"/>
      <c r="L143" s="2685"/>
      <c r="M143" s="2625"/>
      <c r="N143" s="2625"/>
      <c r="O143" s="2625"/>
      <c r="P143" s="2625"/>
      <c r="Q143" s="2625"/>
      <c r="R143" s="2625"/>
      <c r="S143" s="2625"/>
      <c r="T143" s="2625"/>
      <c r="U143" s="2625"/>
      <c r="V143" s="2625"/>
      <c r="W143" s="2625"/>
      <c r="X143" s="2625"/>
      <c r="Y143" s="2625"/>
      <c r="Z143" s="2625"/>
      <c r="AA143" s="2625"/>
    </row>
    <row r="144" spans="1:27" s="1914" customFormat="1" ht="24.95" customHeight="1">
      <c r="A144" s="2747"/>
      <c r="B144" s="2751"/>
      <c r="C144" s="2744"/>
      <c r="D144" s="2756" t="s">
        <v>2159</v>
      </c>
      <c r="E144" s="2757" t="s">
        <v>2160</v>
      </c>
      <c r="F144" s="2741"/>
      <c r="G144" s="2741"/>
      <c r="H144" s="2685"/>
      <c r="I144" s="2754"/>
      <c r="J144" s="2685"/>
      <c r="K144" s="2685"/>
      <c r="L144" s="2685"/>
      <c r="M144" s="2625"/>
      <c r="N144" s="2625"/>
      <c r="O144" s="2625"/>
      <c r="P144" s="2625"/>
      <c r="Q144" s="2625"/>
      <c r="R144" s="2625"/>
      <c r="S144" s="2625"/>
      <c r="T144" s="2625"/>
      <c r="U144" s="2625"/>
      <c r="V144" s="2625"/>
      <c r="W144" s="2625"/>
      <c r="X144" s="2625"/>
      <c r="Y144" s="2625"/>
      <c r="Z144" s="2625"/>
      <c r="AA144" s="2625"/>
    </row>
    <row r="145" spans="1:27" s="1914" customFormat="1" ht="24.95" customHeight="1">
      <c r="A145" s="2747"/>
      <c r="B145" s="2751"/>
      <c r="C145" s="2744"/>
      <c r="D145" s="2741"/>
      <c r="E145" s="2741"/>
      <c r="F145" s="2741"/>
      <c r="G145" s="2741"/>
      <c r="H145" s="2685"/>
      <c r="I145" s="2754"/>
      <c r="J145" s="2685"/>
      <c r="K145" s="2685"/>
      <c r="L145" s="2685"/>
      <c r="M145" s="2625"/>
      <c r="N145" s="2625"/>
      <c r="O145" s="2625"/>
      <c r="P145" s="2625"/>
      <c r="Q145" s="2625"/>
      <c r="R145" s="2625"/>
      <c r="S145" s="2625"/>
      <c r="T145" s="2625"/>
      <c r="U145" s="2625"/>
      <c r="V145" s="2625"/>
      <c r="W145" s="2625"/>
      <c r="X145" s="2625"/>
      <c r="Y145" s="2625"/>
      <c r="Z145" s="2625"/>
      <c r="AA145" s="2625"/>
    </row>
    <row r="146" spans="1:27" s="1914" customFormat="1" ht="24.95" customHeight="1">
      <c r="A146" s="2747"/>
      <c r="B146" s="2755">
        <f>ROW()</f>
        <v>146</v>
      </c>
      <c r="C146" s="3000">
        <f ca="1">NOW()</f>
        <v>44544.843471064814</v>
      </c>
      <c r="D146" s="2740"/>
      <c r="E146" s="2685"/>
      <c r="F146" s="2744"/>
      <c r="G146" s="2985" t="str">
        <f ca="1">_xlfn.FORMULATEXT(C146)</f>
        <v>=MAINTENANT()</v>
      </c>
      <c r="H146" s="2685"/>
      <c r="I146" s="2754"/>
      <c r="J146" s="2685"/>
      <c r="K146" s="2685"/>
      <c r="L146" s="2685"/>
      <c r="M146" s="2625"/>
      <c r="N146" s="2625"/>
      <c r="O146" s="2625"/>
      <c r="P146" s="2625"/>
      <c r="Q146" s="2625"/>
      <c r="R146" s="2625"/>
      <c r="S146" s="2625"/>
      <c r="T146" s="2625"/>
      <c r="U146" s="2625"/>
      <c r="V146" s="2625"/>
      <c r="W146" s="2625"/>
      <c r="X146" s="2625"/>
      <c r="Y146" s="2625"/>
      <c r="Z146" s="2625"/>
      <c r="AA146" s="2625"/>
    </row>
    <row r="147" spans="1:27" s="1914" customFormat="1" ht="24.95" customHeight="1">
      <c r="A147" s="2747"/>
      <c r="B147" s="2751"/>
      <c r="C147" s="2744" t="s">
        <v>2162</v>
      </c>
      <c r="D147" s="2740"/>
      <c r="E147" s="2741"/>
      <c r="F147" s="3001"/>
      <c r="G147" s="3001"/>
      <c r="H147" s="2685"/>
      <c r="I147" s="2754"/>
      <c r="J147" s="2685"/>
      <c r="K147" s="2685"/>
      <c r="L147" s="2685"/>
      <c r="M147" s="2625"/>
      <c r="N147" s="2625"/>
      <c r="O147" s="2625"/>
      <c r="P147" s="2625"/>
      <c r="Q147" s="2625"/>
      <c r="R147" s="2625"/>
      <c r="S147" s="2625"/>
      <c r="T147" s="2625"/>
      <c r="U147" s="2625"/>
      <c r="V147" s="2625"/>
      <c r="W147" s="2625"/>
      <c r="X147" s="2625"/>
      <c r="Y147" s="2625"/>
      <c r="Z147" s="2625"/>
      <c r="AA147" s="2625"/>
    </row>
    <row r="148" spans="1:27" s="1914" customFormat="1" ht="24.95" customHeight="1">
      <c r="A148" s="2747"/>
      <c r="B148" s="2751"/>
      <c r="C148" s="2747"/>
      <c r="D148" s="2747"/>
      <c r="E148" s="2747"/>
      <c r="F148" s="2747"/>
      <c r="G148" s="2747"/>
      <c r="H148" s="2747"/>
      <c r="I148" s="2758"/>
      <c r="J148" s="2747"/>
      <c r="K148" s="2747"/>
      <c r="L148" s="2747"/>
      <c r="M148" s="2623"/>
      <c r="N148" s="2623"/>
      <c r="O148" s="2623"/>
      <c r="P148" s="2623"/>
      <c r="Q148" s="2623"/>
      <c r="R148" s="2625"/>
      <c r="S148" s="2625"/>
      <c r="T148" s="2625"/>
      <c r="U148" s="2625"/>
      <c r="V148" s="2625"/>
      <c r="W148" s="2625"/>
      <c r="X148" s="2625"/>
      <c r="Y148" s="2625"/>
      <c r="Z148" s="2625"/>
      <c r="AA148" s="2625"/>
    </row>
    <row r="149" spans="1:27" s="1914" customFormat="1" ht="24.95" customHeight="1">
      <c r="A149" s="2747"/>
      <c r="B149" s="2755">
        <f>ROW()</f>
        <v>149</v>
      </c>
      <c r="C149" s="4362">
        <f ca="1">TODAY()</f>
        <v>44544</v>
      </c>
      <c r="D149" s="4362"/>
      <c r="E149" s="2747"/>
      <c r="F149" s="2747"/>
      <c r="G149" s="2985" t="str">
        <f ca="1">_xlfn.FORMULATEXT(C149)</f>
        <v>=AUJOURDHUI()</v>
      </c>
      <c r="H149" s="2685"/>
      <c r="I149" s="2754"/>
      <c r="J149" s="2685"/>
      <c r="K149" s="2685"/>
      <c r="L149" s="2685"/>
      <c r="M149" s="2625"/>
      <c r="N149" s="2622"/>
      <c r="O149" s="2622"/>
      <c r="P149" s="2622"/>
      <c r="Q149" s="2622"/>
      <c r="R149" s="2625"/>
      <c r="S149" s="2625"/>
      <c r="T149" s="2625"/>
      <c r="U149" s="2625"/>
      <c r="V149" s="2625"/>
      <c r="W149" s="2625"/>
      <c r="X149" s="2625"/>
      <c r="Y149" s="2625"/>
      <c r="Z149" s="2625"/>
      <c r="AA149" s="2625"/>
    </row>
    <row r="150" spans="1:27" s="1914" customFormat="1" ht="24.95" customHeight="1">
      <c r="A150" s="2747"/>
      <c r="B150" s="2751"/>
      <c r="C150" s="2744" t="s">
        <v>2156</v>
      </c>
      <c r="D150" s="2684"/>
      <c r="E150" s="2744"/>
      <c r="F150" s="2684"/>
      <c r="G150" s="2684"/>
      <c r="H150" s="2684"/>
      <c r="I150" s="2759"/>
      <c r="J150" s="2685"/>
      <c r="K150" s="2685"/>
      <c r="L150" s="2685"/>
      <c r="M150" s="2625"/>
      <c r="N150" s="2622"/>
      <c r="O150" s="2622"/>
      <c r="P150" s="2622"/>
      <c r="Q150" s="2622"/>
      <c r="R150" s="2625"/>
      <c r="S150" s="2625"/>
      <c r="T150" s="2625"/>
      <c r="U150" s="2625"/>
      <c r="V150" s="2625"/>
      <c r="W150" s="2625"/>
      <c r="X150" s="2625"/>
      <c r="Y150" s="2625"/>
      <c r="Z150" s="2625"/>
      <c r="AA150" s="2625"/>
    </row>
    <row r="151" spans="1:27" s="1914" customFormat="1" ht="24.95" customHeight="1" thickBot="1">
      <c r="A151" s="2747"/>
      <c r="B151" s="2760"/>
      <c r="C151" s="2761"/>
      <c r="D151" s="2762"/>
      <c r="E151" s="2761"/>
      <c r="F151" s="2762"/>
      <c r="G151" s="2762"/>
      <c r="H151" s="2762"/>
      <c r="I151" s="2763"/>
      <c r="J151" s="2685"/>
      <c r="K151" s="2685"/>
      <c r="L151" s="2685"/>
      <c r="M151" s="2625"/>
      <c r="N151" s="2622"/>
      <c r="O151" s="2622"/>
      <c r="P151" s="2622"/>
      <c r="Q151" s="2622"/>
      <c r="R151" s="2625"/>
      <c r="S151" s="2625"/>
      <c r="T151" s="2625"/>
      <c r="U151" s="2625"/>
      <c r="V151" s="2625"/>
      <c r="W151" s="2625"/>
      <c r="X151" s="2625"/>
      <c r="Y151" s="2625"/>
      <c r="Z151" s="2625"/>
      <c r="AA151" s="2625"/>
    </row>
    <row r="152" spans="1:27" s="1914" customFormat="1" ht="24.95" customHeight="1" thickBot="1">
      <c r="A152" s="2747"/>
      <c r="B152" s="2747"/>
      <c r="C152" s="2744"/>
      <c r="D152" s="2684"/>
      <c r="E152" s="2744"/>
      <c r="F152" s="2684"/>
      <c r="G152" s="2684"/>
      <c r="H152" s="2684"/>
      <c r="I152" s="2684"/>
      <c r="J152" s="2685"/>
      <c r="K152" s="2685"/>
      <c r="L152" s="2685"/>
      <c r="M152" s="2625"/>
      <c r="N152" s="2622"/>
      <c r="O152" s="2622"/>
      <c r="P152" s="2622"/>
      <c r="Q152" s="2622"/>
      <c r="R152" s="2625"/>
      <c r="S152" s="2625"/>
      <c r="T152" s="2625"/>
      <c r="U152" s="2625"/>
      <c r="V152" s="2625"/>
      <c r="W152" s="2625"/>
      <c r="X152" s="2625"/>
      <c r="Y152" s="2625"/>
      <c r="Z152" s="2625"/>
      <c r="AA152" s="2625"/>
    </row>
    <row r="153" spans="1:27" s="1914" customFormat="1" ht="24.95" customHeight="1">
      <c r="A153" s="2747"/>
      <c r="B153" s="2676"/>
      <c r="C153" s="2677"/>
      <c r="D153" s="2679"/>
      <c r="E153" s="2679"/>
      <c r="F153" s="2679"/>
      <c r="G153" s="2679"/>
      <c r="H153" s="2679"/>
      <c r="I153" s="2679"/>
      <c r="J153" s="2677"/>
      <c r="K153" s="2677"/>
      <c r="L153" s="2680"/>
      <c r="M153" s="2625"/>
      <c r="N153" s="2622"/>
      <c r="O153" s="2622"/>
      <c r="P153" s="2622"/>
      <c r="Q153" s="2622"/>
      <c r="R153" s="2625"/>
      <c r="S153" s="2625"/>
      <c r="T153" s="2625"/>
      <c r="U153" s="2625"/>
      <c r="V153" s="2625"/>
      <c r="W153" s="2625"/>
      <c r="X153" s="2625"/>
      <c r="Y153" s="2625"/>
      <c r="Z153" s="2625"/>
      <c r="AA153" s="2625"/>
    </row>
    <row r="154" spans="1:27" s="1914" customFormat="1" ht="24.95" customHeight="1">
      <c r="A154" s="2747"/>
      <c r="B154" s="2721"/>
      <c r="C154" s="2702" t="s">
        <v>2216</v>
      </c>
      <c r="D154" s="2764"/>
      <c r="E154" s="2683"/>
      <c r="F154" s="2683"/>
      <c r="G154" s="2683"/>
      <c r="H154" s="2683"/>
      <c r="I154" s="2683"/>
      <c r="J154" s="2685"/>
      <c r="K154" s="2685"/>
      <c r="L154" s="2686"/>
      <c r="M154" s="2625"/>
      <c r="N154" s="2622"/>
      <c r="O154" s="2622"/>
      <c r="P154" s="2622"/>
      <c r="Q154" s="2622"/>
      <c r="R154" s="2625"/>
      <c r="S154" s="2625"/>
      <c r="T154" s="2625"/>
      <c r="U154" s="2625"/>
      <c r="V154" s="2625"/>
      <c r="W154" s="2625"/>
      <c r="X154" s="2625"/>
      <c r="Y154" s="2625"/>
      <c r="Z154" s="2625"/>
      <c r="AA154" s="2625"/>
    </row>
    <row r="155" spans="1:27" s="1914" customFormat="1" ht="24.95" customHeight="1">
      <c r="A155" s="2747"/>
      <c r="B155" s="2681" t="s">
        <v>2215</v>
      </c>
      <c r="C155" s="3002" t="s">
        <v>2217</v>
      </c>
      <c r="D155" s="2764"/>
      <c r="E155" s="2683"/>
      <c r="F155" s="2683"/>
      <c r="G155" s="2683"/>
      <c r="H155" s="2683"/>
      <c r="I155" s="2683"/>
      <c r="J155" s="2685"/>
      <c r="K155" s="2685"/>
      <c r="L155" s="2686"/>
      <c r="M155" s="2625"/>
      <c r="N155" s="2622"/>
      <c r="O155" s="2622"/>
      <c r="P155" s="2622"/>
      <c r="Q155" s="2622"/>
      <c r="R155" s="2625"/>
      <c r="S155" s="2625"/>
      <c r="T155" s="2625"/>
      <c r="U155" s="2625"/>
      <c r="V155" s="2625"/>
      <c r="W155" s="2625"/>
      <c r="X155" s="2625"/>
      <c r="Y155" s="2625"/>
      <c r="Z155" s="2625"/>
      <c r="AA155" s="2625"/>
    </row>
    <row r="156" spans="1:27" s="1914" customFormat="1" ht="24.95" customHeight="1">
      <c r="A156" s="2747"/>
      <c r="B156" s="2681">
        <f>ROW()</f>
        <v>156</v>
      </c>
      <c r="C156" s="3003">
        <f ca="1">INT((C149-(DATE(YEAR(C149-WEEKDAY(C149-1)+4),1,3)-WEEKDAY(DATE(YEAR(C149 -WEEKDAY(C149-1)+4),1,3)))+5)/7)</f>
        <v>50</v>
      </c>
      <c r="D156" s="3004"/>
      <c r="E156" s="2683"/>
      <c r="F156" s="2683"/>
      <c r="G156" s="2683"/>
      <c r="H156" s="2683"/>
      <c r="I156" s="2683"/>
      <c r="J156" s="2685"/>
      <c r="K156" s="2685"/>
      <c r="L156" s="2686"/>
      <c r="M156" s="2625"/>
      <c r="N156" s="2622"/>
      <c r="O156" s="2622"/>
      <c r="P156" s="2622"/>
      <c r="Q156" s="2622"/>
      <c r="R156" s="2625"/>
      <c r="S156" s="2625"/>
      <c r="T156" s="2625"/>
      <c r="U156" s="2625"/>
      <c r="V156" s="2625"/>
      <c r="W156" s="2625"/>
      <c r="X156" s="2625"/>
      <c r="Y156" s="2625"/>
      <c r="Z156" s="2625"/>
      <c r="AA156" s="2625"/>
    </row>
    <row r="157" spans="1:27" s="1914" customFormat="1" ht="24.95" customHeight="1">
      <c r="A157" s="2747"/>
      <c r="B157" s="2721"/>
      <c r="C157" s="2985" t="str">
        <f ca="1">_xlfn.FORMULATEXT(C156)</f>
        <v>=ENT((C149-(DATE(ANNEE(C149-JOURSEM(C149-1)+4);1;3)-JOURSEM(DATE(ANNEE(C149 -JOURSEM(C149-1)+4);1;3)))+5)/7)</v>
      </c>
      <c r="D157" s="2683"/>
      <c r="E157" s="2683"/>
      <c r="F157" s="2683"/>
      <c r="G157" s="2683"/>
      <c r="H157" s="2683"/>
      <c r="I157" s="2683"/>
      <c r="J157" s="2685"/>
      <c r="K157" s="2685"/>
      <c r="L157" s="2686"/>
      <c r="M157" s="2625"/>
      <c r="N157" s="2622"/>
      <c r="O157" s="2622"/>
      <c r="P157" s="2622"/>
      <c r="Q157" s="2622"/>
      <c r="R157" s="2625"/>
      <c r="S157" s="2625"/>
      <c r="T157" s="2625"/>
      <c r="U157" s="2625"/>
      <c r="V157" s="2625"/>
      <c r="W157" s="2625"/>
      <c r="X157" s="2625"/>
      <c r="Y157" s="2625"/>
      <c r="Z157" s="2625"/>
      <c r="AA157" s="2625"/>
    </row>
    <row r="158" spans="1:27" s="1914" customFormat="1" ht="24.95" customHeight="1">
      <c r="A158" s="2747"/>
      <c r="B158" s="2721"/>
      <c r="C158" s="2747"/>
      <c r="D158" s="2747"/>
      <c r="E158" s="2683"/>
      <c r="F158" s="2683"/>
      <c r="G158" s="2683"/>
      <c r="H158" s="2683"/>
      <c r="I158" s="2683"/>
      <c r="J158" s="2685"/>
      <c r="K158" s="2685"/>
      <c r="L158" s="2686"/>
      <c r="M158" s="2625"/>
      <c r="N158" s="2625"/>
      <c r="O158" s="2625"/>
      <c r="P158" s="2625"/>
      <c r="Q158" s="2625"/>
      <c r="R158" s="2625"/>
      <c r="S158" s="2625"/>
      <c r="T158" s="2625"/>
      <c r="U158" s="2625"/>
      <c r="V158" s="2625"/>
      <c r="W158" s="2625"/>
      <c r="X158" s="2625"/>
      <c r="Y158" s="2625"/>
      <c r="Z158" s="2625"/>
      <c r="AA158" s="2625"/>
    </row>
    <row r="159" spans="1:27" s="1914" customFormat="1" ht="24.95" customHeight="1">
      <c r="A159" s="2747"/>
      <c r="B159" s="2681">
        <f>ROW()</f>
        <v>159</v>
      </c>
      <c r="C159" s="4363">
        <f ca="1">C156</f>
        <v>50</v>
      </c>
      <c r="D159" s="4363"/>
      <c r="E159" s="2683"/>
      <c r="F159" s="2683"/>
      <c r="G159" s="2683"/>
      <c r="H159" s="2683"/>
      <c r="I159" s="2683"/>
      <c r="J159" s="2684"/>
      <c r="K159" s="2685"/>
      <c r="L159" s="2686"/>
      <c r="M159" s="2625"/>
      <c r="N159" s="2625"/>
      <c r="O159" s="2625"/>
      <c r="P159" s="2625"/>
      <c r="Q159" s="2625"/>
      <c r="R159" s="2625"/>
      <c r="S159" s="2625"/>
      <c r="T159" s="2625"/>
      <c r="U159" s="2625"/>
      <c r="V159" s="2625"/>
      <c r="W159" s="2625"/>
      <c r="X159" s="2625"/>
      <c r="Y159" s="2625"/>
      <c r="Z159" s="2625"/>
      <c r="AA159" s="2625"/>
    </row>
    <row r="160" spans="1:27" s="1914" customFormat="1" ht="24.95" customHeight="1">
      <c r="A160" s="2747"/>
      <c r="B160" s="2721"/>
      <c r="C160" s="2985" t="str">
        <f ca="1">_xlfn.FORMULATEXT(C159)</f>
        <v>=C156</v>
      </c>
      <c r="D160" s="2744" t="s">
        <v>2166</v>
      </c>
      <c r="E160" s="2683"/>
      <c r="F160" s="2683"/>
      <c r="G160" s="2683"/>
      <c r="H160" s="2683"/>
      <c r="I160" s="2683"/>
      <c r="J160" s="2684"/>
      <c r="K160" s="2685"/>
      <c r="L160" s="2686"/>
      <c r="M160" s="2625"/>
      <c r="N160" s="2625"/>
      <c r="O160" s="2625"/>
      <c r="P160" s="2625"/>
      <c r="Q160" s="2625"/>
      <c r="R160" s="2625"/>
      <c r="S160" s="2625"/>
      <c r="T160" s="2625"/>
      <c r="U160" s="2625"/>
      <c r="V160" s="2625"/>
      <c r="W160" s="2625"/>
      <c r="X160" s="2625"/>
      <c r="Y160" s="2625"/>
      <c r="Z160" s="2625"/>
      <c r="AA160" s="2625"/>
    </row>
    <row r="161" spans="1:27" s="1914" customFormat="1" ht="24.95" customHeight="1" thickBot="1">
      <c r="A161" s="2747"/>
      <c r="B161" s="2690"/>
      <c r="C161" s="2694"/>
      <c r="D161" s="2692"/>
      <c r="E161" s="2692"/>
      <c r="F161" s="2692"/>
      <c r="G161" s="2692"/>
      <c r="H161" s="2692"/>
      <c r="I161" s="2692"/>
      <c r="J161" s="2693"/>
      <c r="K161" s="2694"/>
      <c r="L161" s="2695"/>
      <c r="M161" s="2625"/>
      <c r="N161" s="2625"/>
      <c r="O161" s="2625"/>
      <c r="P161" s="2625"/>
      <c r="Q161" s="2625"/>
      <c r="R161" s="2625"/>
      <c r="S161" s="2625"/>
      <c r="T161" s="2625"/>
      <c r="U161" s="2625"/>
      <c r="V161" s="2625"/>
      <c r="W161" s="2625"/>
      <c r="X161" s="2625"/>
      <c r="Y161" s="2625"/>
      <c r="Z161" s="2625"/>
      <c r="AA161" s="2625"/>
    </row>
    <row r="162" spans="1:27" s="1914" customFormat="1" ht="24.95" customHeight="1" thickBot="1">
      <c r="A162" s="2747"/>
      <c r="B162" s="2747"/>
      <c r="C162" s="2685"/>
      <c r="D162" s="2683"/>
      <c r="E162" s="2683"/>
      <c r="F162" s="2683"/>
      <c r="G162" s="2683"/>
      <c r="H162" s="2683"/>
      <c r="I162" s="2683"/>
      <c r="J162" s="2684"/>
      <c r="K162" s="2685"/>
      <c r="L162" s="2685"/>
      <c r="M162" s="2625"/>
      <c r="N162" s="2625"/>
      <c r="O162" s="2625"/>
      <c r="P162" s="2625"/>
      <c r="Q162" s="2625"/>
      <c r="R162" s="2625"/>
      <c r="S162" s="2625"/>
      <c r="T162" s="2625"/>
      <c r="U162" s="2625"/>
      <c r="V162" s="2625"/>
      <c r="W162" s="2625"/>
      <c r="X162" s="2625"/>
      <c r="Y162" s="2625"/>
      <c r="Z162" s="2625"/>
      <c r="AA162" s="2625"/>
    </row>
    <row r="163" spans="1:27" s="1914" customFormat="1" ht="24.95" customHeight="1">
      <c r="A163" s="2747"/>
      <c r="B163" s="2676"/>
      <c r="C163" s="2677"/>
      <c r="D163" s="2678"/>
      <c r="E163" s="2678"/>
      <c r="F163" s="2678"/>
      <c r="G163" s="2678"/>
      <c r="H163" s="2678"/>
      <c r="I163" s="2678"/>
      <c r="J163" s="2706"/>
      <c r="K163" s="2685"/>
      <c r="L163" s="2685"/>
      <c r="M163" s="2625"/>
      <c r="N163" s="2625"/>
      <c r="O163" s="2625"/>
      <c r="P163" s="2625"/>
      <c r="Q163" s="2625"/>
      <c r="R163" s="2625"/>
      <c r="S163" s="2625"/>
      <c r="T163" s="2625"/>
      <c r="U163" s="2625"/>
      <c r="V163" s="2625"/>
      <c r="W163" s="2625"/>
      <c r="X163" s="2625"/>
      <c r="Y163" s="2625"/>
      <c r="Z163" s="2625"/>
      <c r="AA163" s="2625"/>
    </row>
    <row r="164" spans="1:27" s="1914" customFormat="1" ht="24.95" customHeight="1">
      <c r="A164" s="2747"/>
      <c r="B164" s="2721"/>
      <c r="C164" s="2702" t="s">
        <v>2218</v>
      </c>
      <c r="D164" s="2685"/>
      <c r="E164" s="2685"/>
      <c r="F164" s="2685"/>
      <c r="G164" s="2685"/>
      <c r="H164" s="2685"/>
      <c r="I164" s="2685"/>
      <c r="J164" s="2686"/>
      <c r="K164" s="2685"/>
      <c r="L164" s="2685"/>
      <c r="M164" s="2625"/>
      <c r="N164" s="2625"/>
      <c r="O164" s="2625"/>
      <c r="P164" s="2625"/>
      <c r="Q164" s="2625"/>
      <c r="R164" s="2625"/>
      <c r="S164" s="2625"/>
      <c r="T164" s="2625"/>
      <c r="U164" s="2625"/>
      <c r="V164" s="2625"/>
      <c r="W164" s="2625"/>
      <c r="X164" s="2625"/>
      <c r="Y164" s="2625"/>
      <c r="Z164" s="2625"/>
      <c r="AA164" s="2625"/>
    </row>
    <row r="165" spans="1:27" s="1914" customFormat="1" ht="24.95" customHeight="1">
      <c r="A165" s="2747"/>
      <c r="B165" s="2681" t="s">
        <v>2215</v>
      </c>
      <c r="C165" s="3002" t="s">
        <v>2217</v>
      </c>
      <c r="D165" s="2683"/>
      <c r="E165" s="2685"/>
      <c r="F165" s="2685"/>
      <c r="G165" s="2685"/>
      <c r="H165" s="2685"/>
      <c r="I165" s="2685"/>
      <c r="J165" s="2686"/>
      <c r="K165" s="2685"/>
      <c r="L165" s="2685"/>
      <c r="M165" s="2625"/>
      <c r="N165" s="2625"/>
      <c r="O165" s="2625"/>
      <c r="P165" s="2625"/>
      <c r="Q165" s="2625"/>
      <c r="R165" s="2625"/>
      <c r="S165" s="2625"/>
      <c r="T165" s="2625"/>
      <c r="U165" s="2625"/>
      <c r="V165" s="2625"/>
      <c r="W165" s="2625"/>
      <c r="X165" s="2625"/>
      <c r="Y165" s="2625"/>
      <c r="Z165" s="2625"/>
      <c r="AA165" s="2625"/>
    </row>
    <row r="166" spans="1:27" s="1914" customFormat="1" ht="24.95" customHeight="1">
      <c r="A166" s="2747"/>
      <c r="B166" s="2681">
        <f>ROW()</f>
        <v>166</v>
      </c>
      <c r="C166" s="4364">
        <v>44140</v>
      </c>
      <c r="D166" s="4364"/>
      <c r="E166" s="2685"/>
      <c r="F166" s="2685"/>
      <c r="G166" s="2685"/>
      <c r="H166" s="2685"/>
      <c r="I166" s="2685"/>
      <c r="J166" s="2686"/>
      <c r="K166" s="2685"/>
      <c r="L166" s="2685"/>
      <c r="M166" s="2625"/>
      <c r="N166" s="2625"/>
      <c r="O166" s="2625"/>
      <c r="P166" s="2625"/>
      <c r="Q166" s="2625"/>
      <c r="R166" s="2625"/>
      <c r="S166" s="2625"/>
      <c r="T166" s="2625"/>
      <c r="U166" s="2625"/>
      <c r="V166" s="2625"/>
      <c r="W166" s="2625"/>
      <c r="X166" s="2625"/>
      <c r="Y166" s="2625"/>
      <c r="Z166" s="2625"/>
      <c r="AA166" s="2625"/>
    </row>
    <row r="167" spans="1:27" s="1914" customFormat="1" ht="24.95" customHeight="1">
      <c r="A167" s="2747"/>
      <c r="B167" s="2681">
        <f>ROW()</f>
        <v>167</v>
      </c>
      <c r="C167" s="4365">
        <f>DATE(YEAR(C166),MONTH(C166)+1,1)-WEEKDAY(DATE(YEAR(C166),MONTH(C166)+1,2))</f>
        <v>44162</v>
      </c>
      <c r="D167" s="4365"/>
      <c r="E167" s="2685"/>
      <c r="F167" s="2685"/>
      <c r="G167" s="2685"/>
      <c r="H167" s="2685"/>
      <c r="I167" s="2685"/>
      <c r="J167" s="2686"/>
      <c r="K167" s="2685"/>
      <c r="L167" s="2685"/>
      <c r="M167" s="2625"/>
      <c r="N167" s="2625"/>
      <c r="O167" s="2625"/>
      <c r="P167" s="2625"/>
      <c r="Q167" s="2625"/>
      <c r="R167" s="2625"/>
      <c r="S167" s="2625"/>
      <c r="T167" s="2625"/>
      <c r="U167" s="2625"/>
      <c r="V167" s="2625"/>
      <c r="W167" s="2625"/>
      <c r="X167" s="2625"/>
      <c r="Y167" s="2625"/>
      <c r="Z167" s="2625"/>
      <c r="AA167" s="2625"/>
    </row>
    <row r="168" spans="1:27" s="1914" customFormat="1" ht="24.95" customHeight="1">
      <c r="A168" s="2747"/>
      <c r="B168" s="2721"/>
      <c r="C168" s="2985" t="str">
        <f ca="1">_xlfn.FORMULATEXT(C167)</f>
        <v>=DATE(ANNEE(C166);MOIS(C166)+1;1)-JOURSEM(DATE(ANNEE(C166);MOIS(C166)+1;2))</v>
      </c>
      <c r="D168" s="3005"/>
      <c r="E168" s="2683"/>
      <c r="F168" s="2683"/>
      <c r="G168" s="2985"/>
      <c r="H168" s="2683"/>
      <c r="I168" s="2683"/>
      <c r="J168" s="2765"/>
      <c r="K168" s="2685"/>
      <c r="L168" s="2685"/>
      <c r="M168" s="2625"/>
      <c r="N168" s="2625"/>
      <c r="O168" s="2625"/>
      <c r="P168" s="2625"/>
      <c r="Q168" s="2625"/>
      <c r="R168" s="2625"/>
      <c r="S168" s="2625"/>
      <c r="T168" s="2625"/>
      <c r="U168" s="2625"/>
      <c r="V168" s="2625"/>
      <c r="W168" s="2625"/>
      <c r="X168" s="2625"/>
      <c r="Y168" s="2625"/>
      <c r="Z168" s="2625"/>
      <c r="AA168" s="2625"/>
    </row>
    <row r="169" spans="1:27" s="1914" customFormat="1" ht="24.95" customHeight="1">
      <c r="A169" s="2747"/>
      <c r="B169" s="2721"/>
      <c r="C169" s="2685"/>
      <c r="D169" s="2685"/>
      <c r="E169" s="2685"/>
      <c r="F169" s="2685"/>
      <c r="G169" s="2685"/>
      <c r="H169" s="2685"/>
      <c r="I169" s="2685"/>
      <c r="J169" s="2686"/>
      <c r="K169" s="2685"/>
      <c r="L169" s="2685"/>
      <c r="M169" s="2625"/>
      <c r="N169" s="2625"/>
      <c r="O169" s="2625"/>
      <c r="P169" s="2625"/>
      <c r="Q169" s="2625"/>
      <c r="R169" s="2625"/>
      <c r="S169" s="2625"/>
      <c r="T169" s="2625"/>
      <c r="U169" s="2625"/>
      <c r="V169" s="2625"/>
      <c r="W169" s="2625"/>
      <c r="X169" s="2625"/>
      <c r="Y169" s="2625"/>
      <c r="Z169" s="2625"/>
      <c r="AA169" s="2625"/>
    </row>
    <row r="170" spans="1:27" s="1914" customFormat="1" ht="24.95" customHeight="1">
      <c r="A170" s="2747"/>
      <c r="B170" s="2681">
        <f>ROW()</f>
        <v>170</v>
      </c>
      <c r="C170" s="4366">
        <f>DATE(YEAR(C166),MONTH(C166)+1,1)-WEEKDAY(DATE(YEAR(C166),MONTH(C166)+1,2))</f>
        <v>44162</v>
      </c>
      <c r="D170" s="4366"/>
      <c r="E170" s="4366"/>
      <c r="F170" s="4366"/>
      <c r="G170" s="2685"/>
      <c r="H170" s="2685"/>
      <c r="I170" s="2685"/>
      <c r="J170" s="2686"/>
      <c r="K170" s="2685"/>
      <c r="L170" s="2685"/>
      <c r="M170" s="2625"/>
      <c r="N170" s="2625"/>
      <c r="O170" s="2625"/>
      <c r="P170" s="2625"/>
      <c r="Q170" s="2625"/>
      <c r="R170" s="2625"/>
      <c r="S170" s="2625"/>
      <c r="T170" s="2625"/>
      <c r="U170" s="2625"/>
      <c r="V170" s="2625"/>
      <c r="W170" s="2625"/>
      <c r="X170" s="2625"/>
      <c r="Y170" s="2625"/>
      <c r="Z170" s="2625"/>
      <c r="AA170" s="2625"/>
    </row>
    <row r="171" spans="1:27" s="1914" customFormat="1" ht="24.95" customHeight="1">
      <c r="A171" s="2747"/>
      <c r="B171" s="2721"/>
      <c r="C171" s="2985" t="str">
        <f ca="1">_xlfn.FORMULATEXT(C170)</f>
        <v>=DATE(ANNEE(C166);MOIS(C166)+1;1)-JOURSEM(DATE(ANNEE(C166);MOIS(C166)+1;2))</v>
      </c>
      <c r="D171" s="2683"/>
      <c r="E171" s="2683"/>
      <c r="F171" s="2683"/>
      <c r="G171" s="2985"/>
      <c r="H171" s="2683"/>
      <c r="I171" s="2683"/>
      <c r="J171" s="2765"/>
      <c r="K171" s="2685"/>
      <c r="L171" s="2685"/>
      <c r="M171" s="2625"/>
      <c r="N171" s="2625"/>
      <c r="O171" s="2625"/>
      <c r="P171" s="2625"/>
      <c r="Q171" s="2625"/>
      <c r="R171" s="2625"/>
      <c r="S171" s="2625"/>
      <c r="T171" s="2625"/>
      <c r="U171" s="2625"/>
      <c r="V171" s="2625"/>
      <c r="W171" s="2625"/>
      <c r="X171" s="2625"/>
      <c r="Y171" s="2625"/>
      <c r="Z171" s="2625"/>
      <c r="AA171" s="2625"/>
    </row>
    <row r="172" spans="1:27" s="1914" customFormat="1" ht="24.95" customHeight="1">
      <c r="A172" s="2747"/>
      <c r="B172" s="2721"/>
      <c r="C172" s="3001" t="s">
        <v>2169</v>
      </c>
      <c r="D172" s="3001"/>
      <c r="E172" s="3001" t="s">
        <v>2170</v>
      </c>
      <c r="F172" s="3001"/>
      <c r="G172" s="2683"/>
      <c r="H172" s="2683"/>
      <c r="I172" s="2683"/>
      <c r="J172" s="2765"/>
      <c r="K172" s="2685"/>
      <c r="L172" s="2685"/>
      <c r="M172" s="2625"/>
      <c r="N172" s="2625"/>
      <c r="O172" s="2625"/>
      <c r="P172" s="2625"/>
      <c r="Q172" s="2625"/>
      <c r="R172" s="2625"/>
      <c r="S172" s="2625"/>
      <c r="T172" s="2625"/>
      <c r="U172" s="2625"/>
      <c r="V172" s="2625"/>
      <c r="W172" s="2625"/>
      <c r="X172" s="2625"/>
      <c r="Y172" s="2625"/>
      <c r="Z172" s="2625"/>
      <c r="AA172" s="2625"/>
    </row>
    <row r="173" spans="1:27" s="1914" customFormat="1" ht="24.95" customHeight="1">
      <c r="A173" s="2747"/>
      <c r="B173" s="2721"/>
      <c r="C173" s="3001" t="s">
        <v>2173</v>
      </c>
      <c r="D173" s="3001"/>
      <c r="E173" s="3001" t="s">
        <v>2174</v>
      </c>
      <c r="F173" s="3001"/>
      <c r="G173" s="2685"/>
      <c r="H173" s="2685"/>
      <c r="I173" s="2685"/>
      <c r="J173" s="2686"/>
      <c r="K173" s="2685"/>
      <c r="L173" s="2685"/>
      <c r="M173" s="2625"/>
      <c r="N173" s="2625"/>
      <c r="O173" s="2625"/>
      <c r="P173" s="2625"/>
      <c r="Q173" s="2625"/>
      <c r="R173" s="2625"/>
      <c r="S173" s="2625"/>
      <c r="T173" s="2625"/>
      <c r="U173" s="2625"/>
      <c r="V173" s="2625"/>
      <c r="W173" s="2625"/>
      <c r="X173" s="2625"/>
      <c r="Y173" s="2625"/>
      <c r="Z173" s="2625"/>
      <c r="AA173" s="2625"/>
    </row>
    <row r="174" spans="1:27" s="1914" customFormat="1" ht="24.95" customHeight="1">
      <c r="A174" s="2747"/>
      <c r="B174" s="2721"/>
      <c r="C174" s="3001" t="s">
        <v>2175</v>
      </c>
      <c r="D174" s="3001"/>
      <c r="E174" s="3001" t="s">
        <v>2176</v>
      </c>
      <c r="F174" s="3001"/>
      <c r="G174" s="2685"/>
      <c r="H174" s="2685"/>
      <c r="I174" s="2685"/>
      <c r="J174" s="2686"/>
      <c r="K174" s="2685"/>
      <c r="L174" s="2685"/>
      <c r="M174" s="2625"/>
      <c r="N174" s="2625"/>
      <c r="O174" s="2625"/>
      <c r="P174" s="2625"/>
      <c r="Q174" s="2625"/>
      <c r="R174" s="2625"/>
      <c r="S174" s="2625"/>
      <c r="T174" s="2625"/>
      <c r="U174" s="2625"/>
      <c r="V174" s="2625"/>
      <c r="W174" s="2625"/>
      <c r="X174" s="2625"/>
      <c r="Y174" s="2625"/>
      <c r="Z174" s="2625"/>
      <c r="AA174" s="2625"/>
    </row>
    <row r="175" spans="1:27" s="1914" customFormat="1" ht="24.95" customHeight="1">
      <c r="A175" s="2747"/>
      <c r="B175" s="2721"/>
      <c r="C175" s="3001" t="s">
        <v>2179</v>
      </c>
      <c r="D175" s="3001"/>
      <c r="E175" s="3001"/>
      <c r="F175" s="3001"/>
      <c r="G175" s="2685"/>
      <c r="H175" s="2685"/>
      <c r="I175" s="2685"/>
      <c r="J175" s="2686"/>
      <c r="K175" s="2685"/>
      <c r="L175" s="2685"/>
      <c r="M175" s="2625"/>
      <c r="N175" s="2625"/>
      <c r="O175" s="2625"/>
      <c r="P175" s="2625"/>
      <c r="Q175" s="2625"/>
      <c r="R175" s="2625"/>
      <c r="S175" s="2625"/>
      <c r="T175" s="2625"/>
      <c r="U175" s="2625"/>
      <c r="V175" s="2625"/>
      <c r="W175" s="2625"/>
      <c r="X175" s="2625"/>
      <c r="Y175" s="2625"/>
      <c r="Z175" s="2625"/>
      <c r="AA175" s="2625"/>
    </row>
    <row r="176" spans="1:27" s="1914" customFormat="1" ht="24.95" customHeight="1" thickBot="1">
      <c r="A176" s="2747"/>
      <c r="B176" s="2690"/>
      <c r="C176" s="2694"/>
      <c r="D176" s="2694"/>
      <c r="E176" s="2694"/>
      <c r="F176" s="2694"/>
      <c r="G176" s="2694"/>
      <c r="H176" s="2694"/>
      <c r="I176" s="2694"/>
      <c r="J176" s="2695"/>
      <c r="K176" s="2685"/>
      <c r="L176" s="2685"/>
      <c r="M176" s="2625"/>
      <c r="N176" s="2625"/>
      <c r="O176" s="2625"/>
      <c r="P176" s="2625"/>
      <c r="Q176" s="2625"/>
      <c r="R176" s="2625"/>
      <c r="S176" s="2625"/>
      <c r="T176" s="2625"/>
      <c r="U176" s="2625"/>
      <c r="V176" s="2625"/>
      <c r="W176" s="2625"/>
      <c r="X176" s="2625"/>
      <c r="Y176" s="2625"/>
      <c r="Z176" s="2625"/>
      <c r="AA176" s="2625"/>
    </row>
    <row r="177" spans="1:27" s="1914" customFormat="1" ht="24.95" customHeight="1" thickBot="1">
      <c r="A177" s="2747"/>
      <c r="B177" s="2747"/>
      <c r="C177" s="2685"/>
      <c r="D177" s="2685"/>
      <c r="E177" s="2685"/>
      <c r="F177" s="2685"/>
      <c r="G177" s="2685"/>
      <c r="H177" s="2685"/>
      <c r="I177" s="2685"/>
      <c r="J177" s="2685"/>
      <c r="K177" s="2685"/>
      <c r="L177" s="2685"/>
      <c r="M177" s="2625"/>
      <c r="N177" s="2625"/>
      <c r="O177" s="2625"/>
      <c r="P177" s="2625"/>
      <c r="Q177" s="2625"/>
      <c r="R177" s="2625"/>
      <c r="S177" s="2625"/>
      <c r="T177" s="2625"/>
      <c r="U177" s="2625"/>
      <c r="V177" s="2625"/>
      <c r="W177" s="2625"/>
      <c r="X177" s="2625"/>
      <c r="Y177" s="2625"/>
      <c r="Z177" s="2625"/>
      <c r="AA177" s="2625"/>
    </row>
    <row r="178" spans="1:27" s="1914" customFormat="1" ht="24.95" customHeight="1">
      <c r="A178" s="2747"/>
      <c r="B178" s="2676"/>
      <c r="C178" s="2677"/>
      <c r="D178" s="2677"/>
      <c r="E178" s="2677"/>
      <c r="F178" s="2677"/>
      <c r="G178" s="2677"/>
      <c r="H178" s="2677"/>
      <c r="I178" s="2677"/>
      <c r="J178" s="2677"/>
      <c r="K178" s="2677"/>
      <c r="L178" s="2677"/>
      <c r="M178" s="2697"/>
      <c r="N178" s="2701"/>
      <c r="O178" s="2625"/>
      <c r="P178" s="2625"/>
      <c r="Q178" s="2625"/>
      <c r="R178" s="2625"/>
      <c r="S178" s="2625"/>
      <c r="T178" s="2625"/>
      <c r="U178" s="2625"/>
      <c r="V178" s="2625"/>
      <c r="W178" s="2625"/>
      <c r="X178" s="2625"/>
      <c r="Y178" s="2625"/>
      <c r="Z178" s="2625"/>
      <c r="AA178" s="2625"/>
    </row>
    <row r="179" spans="1:27" s="1914" customFormat="1" ht="24.95" customHeight="1">
      <c r="A179" s="2747"/>
      <c r="B179" s="2681" t="s">
        <v>2215</v>
      </c>
      <c r="C179" s="2702" t="s">
        <v>2181</v>
      </c>
      <c r="D179" s="2625"/>
      <c r="E179" s="2625"/>
      <c r="F179" s="2625"/>
      <c r="G179" s="2625"/>
      <c r="H179" s="2625"/>
      <c r="I179" s="2625"/>
      <c r="J179" s="2625"/>
      <c r="K179" s="2625"/>
      <c r="L179" s="2685"/>
      <c r="M179" s="2625"/>
      <c r="N179" s="2766"/>
      <c r="O179" s="2653"/>
      <c r="P179" s="2653"/>
      <c r="Q179" s="2653"/>
      <c r="R179" s="2653"/>
      <c r="S179" s="2653"/>
      <c r="T179" s="2653"/>
      <c r="U179" s="1960"/>
      <c r="V179" s="2653"/>
      <c r="W179" s="2625"/>
      <c r="X179" s="2625"/>
      <c r="Y179" s="2625"/>
      <c r="Z179" s="2625"/>
      <c r="AA179" s="2625"/>
    </row>
    <row r="180" spans="1:27" s="1914" customFormat="1" ht="24.95" customHeight="1">
      <c r="A180" s="2623"/>
      <c r="B180" s="2681">
        <f>ROW()</f>
        <v>180</v>
      </c>
      <c r="C180" s="4367">
        <v>44190</v>
      </c>
      <c r="D180" s="4367"/>
      <c r="E180" s="2626"/>
      <c r="F180" s="2627"/>
      <c r="G180" s="2627"/>
      <c r="H180" s="2627"/>
      <c r="I180" s="2627"/>
      <c r="J180" s="2637"/>
      <c r="K180" s="2625"/>
      <c r="L180" s="2625"/>
      <c r="M180" s="2625"/>
      <c r="N180" s="2742"/>
      <c r="O180" s="2625"/>
      <c r="P180" s="2625"/>
      <c r="Q180" s="2625"/>
      <c r="R180" s="2625"/>
      <c r="S180" s="2625"/>
      <c r="T180" s="2625"/>
      <c r="U180" s="2625"/>
      <c r="V180" s="2625"/>
      <c r="W180" s="2625"/>
      <c r="X180" s="2625"/>
      <c r="Y180" s="2625"/>
      <c r="Z180" s="2625"/>
      <c r="AA180" s="2625"/>
    </row>
    <row r="181" spans="1:27" s="1914" customFormat="1" ht="24.95" customHeight="1">
      <c r="A181" s="2623"/>
      <c r="B181" s="2681">
        <f>ROW()</f>
        <v>181</v>
      </c>
      <c r="C181" s="4368">
        <f>DATE(YEAR(C180),MONTH(C180)+1,1)-MOD(DATE(YEAR(C180),MONTH(C180)+1,1)+5,7)-3</f>
        <v>44190</v>
      </c>
      <c r="D181" s="4368"/>
      <c r="E181" s="2626"/>
      <c r="F181" s="2627"/>
      <c r="G181" s="2985" t="str">
        <f t="shared" ref="G181:G182" ca="1" si="2">_xlfn.FORMULATEXT(C181)</f>
        <v>=DATE(ANNEE(C180);MOIS(C180)+1;1)-MOD(DATE(ANNEE(C180);MOIS(C180)+1;1)+5;7)-3</v>
      </c>
      <c r="H181" s="2627"/>
      <c r="I181" s="2627"/>
      <c r="J181" s="2637"/>
      <c r="K181" s="2625"/>
      <c r="L181" s="2625"/>
      <c r="M181" s="2625"/>
      <c r="N181" s="2742"/>
      <c r="O181" s="2625"/>
      <c r="P181" s="2625"/>
      <c r="Q181" s="2625"/>
      <c r="R181" s="2625"/>
      <c r="S181" s="2625"/>
      <c r="T181" s="2625"/>
      <c r="U181" s="2625"/>
      <c r="V181" s="2625"/>
      <c r="W181" s="2625"/>
      <c r="X181" s="2625"/>
      <c r="Y181" s="2625"/>
      <c r="Z181" s="2625"/>
      <c r="AA181" s="2625"/>
    </row>
    <row r="182" spans="1:27" s="1914" customFormat="1" ht="24.95" customHeight="1">
      <c r="A182" s="2623"/>
      <c r="B182" s="2681">
        <f>ROW()</f>
        <v>182</v>
      </c>
      <c r="C182" s="4358">
        <f>DATE(YEAR(C180),MONTH(C180)+1,1)-MOD(DATE(YEAR(C180),MONTH(C180)+1,1)+5,7)-3</f>
        <v>44190</v>
      </c>
      <c r="D182" s="4358"/>
      <c r="E182" s="4358"/>
      <c r="F182" s="2627"/>
      <c r="G182" s="2985" t="str">
        <f t="shared" ca="1" si="2"/>
        <v>=DATE(ANNEE(C180);MOIS(C180)+1;1)-MOD(DATE(ANNEE(C180);MOIS(C180)+1;1)+5;7)-3</v>
      </c>
      <c r="H182" s="2627"/>
      <c r="I182" s="2627"/>
      <c r="J182" s="2637"/>
      <c r="K182" s="2625"/>
      <c r="L182" s="2625"/>
      <c r="M182" s="2625"/>
      <c r="N182" s="2742"/>
      <c r="O182" s="2625"/>
      <c r="P182" s="2625"/>
      <c r="Q182" s="2625"/>
      <c r="R182" s="2625"/>
      <c r="S182" s="2625"/>
      <c r="T182" s="2625"/>
      <c r="U182" s="2625"/>
      <c r="V182" s="2625"/>
      <c r="W182" s="2625"/>
      <c r="X182" s="2625"/>
      <c r="Y182" s="2625"/>
      <c r="Z182" s="2625"/>
      <c r="AA182" s="2625"/>
    </row>
    <row r="183" spans="1:27" s="1914" customFormat="1" ht="24.95" customHeight="1" thickBot="1">
      <c r="A183" s="2623"/>
      <c r="B183" s="2703"/>
      <c r="C183" s="3006" t="s">
        <v>2217</v>
      </c>
      <c r="D183" s="2715"/>
      <c r="E183" s="2715"/>
      <c r="F183" s="2716"/>
      <c r="G183" s="2716"/>
      <c r="H183" s="2716"/>
      <c r="I183" s="2716"/>
      <c r="J183" s="2724"/>
      <c r="K183" s="2714"/>
      <c r="L183" s="2714"/>
      <c r="M183" s="2714"/>
      <c r="N183" s="2725"/>
      <c r="O183" s="2625"/>
      <c r="P183" s="2625"/>
      <c r="Q183" s="2625"/>
      <c r="R183" s="2625"/>
      <c r="S183" s="2625"/>
      <c r="T183" s="2625"/>
      <c r="U183" s="2625"/>
      <c r="V183" s="2625"/>
      <c r="W183" s="2625"/>
      <c r="X183" s="2625"/>
      <c r="Y183" s="2625"/>
      <c r="Z183" s="2625"/>
      <c r="AA183" s="2625"/>
    </row>
    <row r="184" spans="1:27" s="1914" customFormat="1" ht="24.95" customHeight="1">
      <c r="A184" s="2623"/>
      <c r="B184" s="2624"/>
      <c r="C184" s="2625"/>
      <c r="D184" s="2626"/>
      <c r="E184" s="2626"/>
      <c r="F184" s="2627"/>
      <c r="G184" s="2627"/>
      <c r="H184" s="2627"/>
      <c r="I184" s="2627"/>
      <c r="J184" s="2637"/>
      <c r="K184" s="2625"/>
      <c r="L184" s="2625"/>
      <c r="M184" s="2625"/>
      <c r="N184" s="2625"/>
      <c r="O184" s="2625"/>
      <c r="P184" s="2625"/>
      <c r="Q184" s="2625"/>
      <c r="R184" s="2625"/>
      <c r="S184" s="2625"/>
      <c r="T184" s="2625"/>
      <c r="U184" s="2625"/>
      <c r="V184" s="2625"/>
      <c r="W184" s="2625"/>
      <c r="X184" s="2625"/>
      <c r="Y184" s="2625"/>
      <c r="Z184" s="2625"/>
      <c r="AA184" s="2625"/>
    </row>
    <row r="185" spans="1:27" s="1914" customFormat="1" ht="24.95" customHeight="1">
      <c r="A185" s="2623"/>
      <c r="B185" s="2624"/>
      <c r="C185" s="2625"/>
      <c r="D185" s="2626"/>
      <c r="E185" s="2626"/>
      <c r="F185" s="2627"/>
      <c r="G185" s="2627"/>
      <c r="H185" s="2627"/>
      <c r="I185" s="2627"/>
      <c r="J185" s="2637"/>
      <c r="K185" s="2625"/>
      <c r="L185" s="2625"/>
      <c r="M185" s="2625"/>
      <c r="N185" s="2625"/>
      <c r="O185" s="2625"/>
      <c r="P185" s="2625"/>
      <c r="Q185" s="2625"/>
      <c r="R185" s="2625"/>
      <c r="S185" s="2625"/>
      <c r="T185" s="2625"/>
      <c r="U185" s="2625"/>
      <c r="V185" s="2625"/>
      <c r="W185" s="2625"/>
      <c r="X185" s="2625"/>
      <c r="Y185" s="2625"/>
      <c r="Z185" s="2625"/>
      <c r="AA185" s="2625"/>
    </row>
    <row r="186" spans="1:27" s="1914" customFormat="1" ht="24.95" customHeight="1">
      <c r="A186" s="2623"/>
      <c r="B186" s="2624"/>
      <c r="C186" s="2625"/>
      <c r="D186" s="2626"/>
      <c r="E186" s="2626"/>
      <c r="F186" s="2627"/>
      <c r="G186" s="2627"/>
      <c r="H186" s="2627"/>
      <c r="I186" s="2627"/>
      <c r="J186" s="2637"/>
      <c r="K186" s="2625"/>
      <c r="L186" s="2625"/>
      <c r="M186" s="2625"/>
      <c r="N186" s="2625"/>
      <c r="O186" s="2625"/>
      <c r="P186" s="2625"/>
      <c r="Q186" s="2625"/>
      <c r="R186" s="2625"/>
      <c r="S186" s="2625"/>
      <c r="T186" s="2625"/>
      <c r="U186" s="2625"/>
      <c r="V186" s="2625"/>
      <c r="W186" s="2625"/>
      <c r="X186" s="2625"/>
      <c r="Y186" s="2625"/>
      <c r="Z186" s="2625"/>
      <c r="AA186" s="2625"/>
    </row>
    <row r="187" spans="1:27" s="1914" customFormat="1" ht="24.95" customHeight="1">
      <c r="A187" s="2616"/>
      <c r="B187" s="2617"/>
      <c r="C187" s="2618"/>
      <c r="D187" s="2619"/>
      <c r="E187" s="2619"/>
      <c r="F187" s="2620"/>
      <c r="G187" s="2620"/>
      <c r="H187" s="2620"/>
      <c r="I187" s="2620"/>
      <c r="J187" s="2621"/>
      <c r="K187" s="2618"/>
      <c r="L187" s="2618"/>
      <c r="M187" s="2618"/>
      <c r="N187" s="2618"/>
      <c r="O187" s="2618"/>
      <c r="P187" s="2618"/>
      <c r="Q187" s="2618"/>
      <c r="R187" s="2618"/>
      <c r="S187" s="2618"/>
      <c r="T187" s="2618"/>
      <c r="U187" s="2618"/>
      <c r="V187" s="2618"/>
      <c r="W187" s="2618"/>
      <c r="X187" s="2618"/>
      <c r="Y187" s="2618"/>
      <c r="Z187" s="2618"/>
      <c r="AA187" s="2618"/>
    </row>
    <row r="188" spans="1:27" s="1914" customFormat="1" ht="24.95" customHeight="1">
      <c r="A188" s="2623"/>
      <c r="B188" s="2624"/>
      <c r="C188" s="2625"/>
      <c r="D188" s="2626"/>
      <c r="E188" s="2626"/>
      <c r="F188" s="2627"/>
      <c r="G188" s="2627"/>
      <c r="H188" s="2627"/>
      <c r="I188" s="2627"/>
      <c r="J188" s="2637"/>
      <c r="K188" s="2625"/>
      <c r="L188" s="2625"/>
      <c r="M188" s="2625"/>
      <c r="N188" s="2625"/>
      <c r="O188" s="2625"/>
      <c r="P188" s="2625"/>
      <c r="Q188" s="2625"/>
      <c r="R188" s="2653"/>
      <c r="S188" s="2653"/>
      <c r="T188" s="2653"/>
      <c r="U188" s="2653"/>
      <c r="V188" s="2653"/>
      <c r="W188" s="2653"/>
      <c r="X188" s="2653"/>
      <c r="Y188" s="1960"/>
      <c r="Z188" s="2653"/>
      <c r="AA188" s="1960"/>
    </row>
    <row r="189" spans="1:27" s="2654" customFormat="1" ht="24.95" customHeight="1">
      <c r="A189" s="2650"/>
      <c r="B189" s="2651"/>
      <c r="C189" s="2652"/>
      <c r="D189" s="2650"/>
      <c r="E189" s="2652"/>
      <c r="F189" s="2650"/>
      <c r="G189" s="2650"/>
      <c r="H189" s="2975"/>
      <c r="I189" s="2975"/>
      <c r="J189" s="2975"/>
      <c r="K189" s="2975"/>
      <c r="L189" s="2975"/>
      <c r="M189" s="2975"/>
      <c r="N189" s="2653"/>
      <c r="O189" s="2653"/>
      <c r="P189" s="2653"/>
      <c r="Q189" s="2653"/>
      <c r="R189" s="2653"/>
      <c r="S189" s="2653"/>
      <c r="T189" s="2653"/>
      <c r="U189" s="2653"/>
      <c r="V189" s="2653"/>
      <c r="W189" s="2653"/>
      <c r="X189" s="2653"/>
      <c r="Y189" s="1960"/>
      <c r="Z189" s="2653"/>
      <c r="AA189" s="1960"/>
    </row>
    <row r="190" spans="1:27" s="2654" customFormat="1" ht="24.95" customHeight="1">
      <c r="A190" s="2650"/>
      <c r="B190" s="2651"/>
      <c r="C190" s="2652"/>
      <c r="D190" s="2650"/>
      <c r="E190" s="2652"/>
      <c r="F190" s="2650"/>
      <c r="G190" s="2650"/>
      <c r="H190" s="2975"/>
      <c r="I190" s="2975"/>
      <c r="J190" s="2975"/>
      <c r="K190" s="2975"/>
      <c r="L190" s="2975"/>
      <c r="M190" s="2975"/>
      <c r="N190" s="2653"/>
      <c r="O190" s="2653"/>
      <c r="P190" s="2653"/>
      <c r="Q190" s="2653"/>
      <c r="R190" s="2653"/>
      <c r="S190" s="2653"/>
      <c r="T190" s="2653"/>
      <c r="U190" s="2653"/>
      <c r="V190" s="2653"/>
      <c r="W190" s="2653"/>
      <c r="X190" s="2653"/>
      <c r="Y190" s="1960"/>
      <c r="Z190" s="2653"/>
      <c r="AA190" s="1960"/>
    </row>
    <row r="191" spans="1:27" s="2654" customFormat="1" ht="24.95" customHeight="1">
      <c r="A191" s="2650"/>
      <c r="B191" s="2651"/>
      <c r="C191" s="2652"/>
      <c r="D191" s="2650"/>
      <c r="E191" s="2652"/>
      <c r="F191" s="2650"/>
      <c r="G191" s="2650"/>
      <c r="H191" s="2975"/>
      <c r="I191" s="2975"/>
      <c r="J191" s="2975"/>
      <c r="K191" s="2975"/>
      <c r="L191" s="2975"/>
      <c r="M191" s="2975"/>
      <c r="N191" s="2653"/>
      <c r="O191" s="2653"/>
      <c r="P191" s="2653"/>
      <c r="Q191" s="2653"/>
      <c r="R191" s="2653"/>
      <c r="S191" s="2653"/>
      <c r="T191" s="2653"/>
      <c r="U191" s="2653"/>
      <c r="V191" s="2653"/>
      <c r="W191" s="2653"/>
      <c r="X191" s="2653"/>
      <c r="Y191" s="1960"/>
      <c r="Z191" s="2653"/>
      <c r="AA191" s="1960"/>
    </row>
    <row r="192" spans="1:27" s="2654" customFormat="1" ht="24.95" customHeight="1">
      <c r="A192" s="2650"/>
      <c r="B192" s="2651"/>
      <c r="C192" s="2652"/>
      <c r="D192" s="2650"/>
      <c r="E192" s="2652"/>
      <c r="F192" s="2650"/>
      <c r="G192" s="2650"/>
      <c r="H192" s="2975"/>
      <c r="I192" s="2975"/>
      <c r="J192" s="2975"/>
      <c r="K192" s="2975"/>
      <c r="L192" s="2975"/>
      <c r="M192" s="2975"/>
      <c r="N192" s="2653"/>
      <c r="O192" s="2653"/>
      <c r="P192" s="2653"/>
      <c r="Q192" s="2653"/>
      <c r="R192" s="2653"/>
      <c r="S192" s="2653"/>
      <c r="T192" s="2653"/>
      <c r="U192" s="2653"/>
      <c r="V192" s="2653"/>
      <c r="W192" s="2653"/>
      <c r="X192" s="2653"/>
      <c r="Y192" s="1960"/>
      <c r="Z192" s="2653"/>
      <c r="AA192" s="1960"/>
    </row>
    <row r="193" spans="1:27" s="2654" customFormat="1" ht="24.95" customHeight="1">
      <c r="A193" s="2650"/>
      <c r="B193" s="2651"/>
      <c r="C193" s="2652"/>
      <c r="D193" s="2650"/>
      <c r="E193" s="2652"/>
      <c r="F193" s="2650"/>
      <c r="G193" s="2650"/>
      <c r="H193" s="2975"/>
      <c r="I193" s="2975"/>
      <c r="J193" s="2975"/>
      <c r="K193" s="2975"/>
      <c r="L193" s="2975"/>
      <c r="M193" s="2975"/>
      <c r="N193" s="2653"/>
      <c r="O193" s="2653"/>
      <c r="P193" s="2653"/>
      <c r="Q193" s="2653"/>
      <c r="R193" s="2653"/>
      <c r="S193" s="2653"/>
      <c r="T193" s="2653"/>
      <c r="U193" s="2653"/>
      <c r="V193" s="2653"/>
      <c r="W193" s="2653"/>
      <c r="X193" s="2653"/>
      <c r="Y193" s="1960"/>
      <c r="Z193" s="2653"/>
      <c r="AA193" s="1960"/>
    </row>
    <row r="194" spans="1:27" s="2654" customFormat="1" ht="24.95" customHeight="1">
      <c r="A194" s="2650"/>
      <c r="B194" s="2651"/>
      <c r="C194" s="2652"/>
      <c r="D194" s="2650"/>
      <c r="E194" s="2652"/>
      <c r="F194" s="2650"/>
      <c r="G194" s="2650"/>
      <c r="H194" s="2975"/>
      <c r="I194" s="2975"/>
      <c r="J194" s="2975"/>
      <c r="K194" s="2975"/>
      <c r="L194" s="2975"/>
      <c r="M194" s="2975"/>
      <c r="N194" s="2653"/>
      <c r="O194" s="2653"/>
      <c r="P194" s="2653"/>
      <c r="Q194" s="2653"/>
      <c r="R194" s="2653"/>
      <c r="S194" s="2653"/>
      <c r="T194" s="2653"/>
      <c r="U194" s="2653"/>
      <c r="V194" s="2653"/>
      <c r="W194" s="2653"/>
      <c r="X194" s="2653"/>
      <c r="Y194" s="1960"/>
      <c r="Z194" s="2653"/>
      <c r="AA194" s="1960"/>
    </row>
    <row r="195" spans="1:27" s="2654" customFormat="1" ht="24.95" customHeight="1">
      <c r="A195" s="2650"/>
      <c r="B195" s="2651"/>
      <c r="C195" s="2652" t="s">
        <v>2182</v>
      </c>
      <c r="D195" s="2650"/>
      <c r="E195" s="2652"/>
      <c r="F195" s="2650"/>
      <c r="G195" s="2650"/>
      <c r="H195" s="2975"/>
      <c r="I195" s="2975"/>
      <c r="J195" s="2975"/>
      <c r="K195" s="2975"/>
      <c r="L195" s="2975"/>
      <c r="M195" s="2975"/>
      <c r="N195" s="2653"/>
      <c r="O195" s="2653"/>
      <c r="P195" s="2653"/>
      <c r="Q195" s="2653"/>
      <c r="R195" s="2653"/>
      <c r="S195" s="2653"/>
      <c r="T195" s="2653"/>
      <c r="U195" s="2653"/>
      <c r="V195" s="2653"/>
      <c r="W195" s="2653"/>
      <c r="X195" s="2653"/>
      <c r="Y195" s="1960"/>
      <c r="Z195" s="2653"/>
      <c r="AA195" s="1960"/>
    </row>
    <row r="196" spans="1:27" s="2654" customFormat="1" ht="24.95" customHeight="1">
      <c r="A196" s="2650"/>
      <c r="B196" s="2651"/>
      <c r="C196" s="2652" t="s">
        <v>2183</v>
      </c>
      <c r="D196" s="2650"/>
      <c r="E196" s="2652"/>
      <c r="F196" s="2650"/>
      <c r="G196" s="2650"/>
      <c r="H196" s="2975"/>
      <c r="I196" s="2975"/>
      <c r="J196" s="2975"/>
      <c r="K196" s="2975"/>
      <c r="L196" s="2975"/>
      <c r="M196" s="2975"/>
      <c r="N196" s="2653"/>
      <c r="O196" s="2653"/>
      <c r="P196" s="2653"/>
      <c r="Q196" s="2653"/>
      <c r="R196" s="2653"/>
      <c r="S196" s="2653"/>
      <c r="T196" s="2653"/>
      <c r="U196" s="2653"/>
      <c r="V196" s="2653"/>
      <c r="W196" s="2653"/>
      <c r="X196" s="2653"/>
      <c r="Y196" s="1960"/>
      <c r="Z196" s="2653"/>
      <c r="AA196" s="1960"/>
    </row>
    <row r="197" spans="1:27" s="2654" customFormat="1" ht="24.95" customHeight="1">
      <c r="A197" s="2650"/>
      <c r="B197" s="2651"/>
      <c r="C197" s="2652" t="s">
        <v>2184</v>
      </c>
      <c r="D197" s="2650"/>
      <c r="E197" s="2652"/>
      <c r="F197" s="2650"/>
      <c r="G197" s="2650"/>
      <c r="H197" s="2975"/>
      <c r="I197" s="2975"/>
      <c r="J197" s="2975"/>
      <c r="K197" s="2975"/>
      <c r="L197" s="2975"/>
      <c r="M197" s="2975"/>
      <c r="N197" s="2653"/>
      <c r="O197" s="2653"/>
      <c r="P197" s="2653"/>
      <c r="Q197" s="2653"/>
      <c r="R197" s="2653"/>
      <c r="S197" s="2653"/>
      <c r="T197" s="2653"/>
      <c r="U197" s="2653"/>
      <c r="V197" s="2653"/>
      <c r="W197" s="2653"/>
      <c r="X197" s="2653"/>
      <c r="Y197" s="1960"/>
      <c r="Z197" s="2653"/>
      <c r="AA197" s="1960"/>
    </row>
    <row r="198" spans="1:27" s="2654" customFormat="1" ht="24.95" customHeight="1">
      <c r="A198" s="2650"/>
      <c r="B198" s="2651"/>
      <c r="C198" s="2652" t="s">
        <v>2185</v>
      </c>
      <c r="D198" s="2650"/>
      <c r="E198" s="2652"/>
      <c r="F198" s="2650"/>
      <c r="G198" s="2650"/>
      <c r="H198" s="2975"/>
      <c r="I198" s="2975"/>
      <c r="J198" s="2975"/>
      <c r="K198" s="2975"/>
      <c r="L198" s="2975"/>
      <c r="M198" s="2975"/>
      <c r="N198" s="2653"/>
      <c r="O198" s="2653"/>
      <c r="P198" s="2653"/>
      <c r="Q198" s="2653"/>
      <c r="R198" s="2653"/>
      <c r="S198" s="2653"/>
      <c r="T198" s="2653"/>
      <c r="U198" s="2653"/>
      <c r="V198" s="2653"/>
      <c r="W198" s="2653"/>
      <c r="X198" s="2653"/>
      <c r="Y198" s="1960"/>
      <c r="Z198" s="2653"/>
      <c r="AA198" s="1960"/>
    </row>
    <row r="199" spans="1:27" s="1914" customFormat="1" ht="24.95" customHeight="1">
      <c r="A199" s="2623"/>
      <c r="B199" s="2624"/>
      <c r="C199" s="2641"/>
      <c r="D199" s="3007"/>
      <c r="E199" s="2642"/>
      <c r="F199" s="2643"/>
      <c r="G199" s="2644"/>
      <c r="H199" s="2644"/>
      <c r="I199" s="2644"/>
      <c r="J199" s="2645"/>
      <c r="K199" s="2646"/>
      <c r="L199" s="2622"/>
      <c r="M199" s="2622"/>
      <c r="N199" s="2622"/>
      <c r="O199" s="2622"/>
      <c r="P199" s="2622"/>
      <c r="Q199" s="2647"/>
      <c r="R199" s="2648"/>
      <c r="S199" s="3008"/>
      <c r="T199" s="2649"/>
      <c r="U199" s="2648"/>
      <c r="V199" s="2975"/>
      <c r="W199" s="2975"/>
      <c r="X199" s="2623"/>
      <c r="Y199" s="2623"/>
      <c r="Z199" s="2623"/>
      <c r="AA199" s="2623"/>
    </row>
    <row r="200" spans="1:27" s="1914" customFormat="1" ht="24.95" customHeight="1">
      <c r="A200" s="2623"/>
      <c r="B200" s="2624"/>
      <c r="C200" s="2641"/>
      <c r="D200" s="3007"/>
      <c r="E200" s="2642"/>
      <c r="F200" s="2643"/>
      <c r="G200" s="2644"/>
      <c r="H200" s="2644"/>
      <c r="I200" s="2644"/>
      <c r="J200" s="2645"/>
      <c r="K200" s="2646"/>
      <c r="L200" s="2622"/>
      <c r="M200" s="2622"/>
      <c r="N200" s="2622"/>
      <c r="O200" s="2622"/>
      <c r="P200" s="2622"/>
      <c r="Q200" s="2647"/>
      <c r="R200" s="2648"/>
      <c r="S200" s="3008"/>
      <c r="T200" s="2649"/>
      <c r="U200" s="2648"/>
      <c r="V200" s="2975"/>
      <c r="W200" s="2975"/>
      <c r="X200" s="2623"/>
      <c r="Y200" s="2623"/>
      <c r="Z200" s="2623"/>
      <c r="AA200" s="2623"/>
    </row>
    <row r="201" spans="1:27" s="1914" customFormat="1" ht="24.95" customHeight="1">
      <c r="A201" s="2623"/>
      <c r="B201" s="2624"/>
      <c r="C201" s="2641"/>
      <c r="D201" s="3007"/>
      <c r="E201" s="2642"/>
      <c r="F201" s="2643"/>
      <c r="G201" s="2644"/>
      <c r="H201" s="2644"/>
      <c r="I201" s="2644"/>
      <c r="J201" s="2645"/>
      <c r="K201" s="2646"/>
      <c r="L201" s="2622"/>
      <c r="M201" s="2622"/>
      <c r="N201" s="2622"/>
      <c r="O201" s="2622"/>
      <c r="P201" s="2622"/>
      <c r="Q201" s="2647"/>
      <c r="R201" s="2648"/>
      <c r="S201" s="3008"/>
      <c r="T201" s="2649"/>
      <c r="U201" s="2648"/>
      <c r="V201" s="2975"/>
      <c r="W201" s="2975"/>
      <c r="X201" s="2623"/>
      <c r="Y201" s="2623"/>
      <c r="Z201" s="2623"/>
      <c r="AA201" s="2623"/>
    </row>
    <row r="202" spans="1:27" s="1914" customFormat="1" ht="24.95" customHeight="1">
      <c r="A202" s="2623"/>
      <c r="B202" s="2624"/>
      <c r="C202" s="2641"/>
      <c r="D202" s="3007"/>
      <c r="E202" s="2642"/>
      <c r="F202" s="2643"/>
      <c r="G202" s="2644"/>
      <c r="H202" s="2644"/>
      <c r="I202" s="2644"/>
      <c r="J202" s="2645"/>
      <c r="K202" s="2646"/>
      <c r="L202" s="2622"/>
      <c r="M202" s="2622"/>
      <c r="N202" s="2622"/>
      <c r="O202" s="2622"/>
      <c r="P202" s="2622"/>
      <c r="Q202" s="2647"/>
      <c r="R202" s="2648"/>
      <c r="S202" s="3008"/>
      <c r="T202" s="2649"/>
      <c r="U202" s="2648"/>
      <c r="V202" s="2975"/>
      <c r="W202" s="2975"/>
      <c r="X202" s="2623"/>
      <c r="Y202" s="2623"/>
      <c r="Z202" s="2623"/>
      <c r="AA202" s="2623"/>
    </row>
    <row r="203" spans="1:27" s="1914" customFormat="1" ht="24.95" customHeight="1">
      <c r="A203" s="2623"/>
      <c r="B203" s="2624"/>
      <c r="C203" s="2641"/>
      <c r="D203" s="3007"/>
      <c r="E203" s="2642"/>
      <c r="F203" s="2643"/>
      <c r="G203" s="2644"/>
      <c r="H203" s="2644"/>
      <c r="I203" s="2644"/>
      <c r="J203" s="2645"/>
      <c r="K203" s="2646"/>
      <c r="L203" s="2622"/>
      <c r="M203" s="2622"/>
      <c r="N203" s="2622"/>
      <c r="O203" s="2622"/>
      <c r="P203" s="2622"/>
      <c r="Q203" s="2647"/>
      <c r="R203" s="2648"/>
      <c r="S203" s="3008"/>
      <c r="T203" s="2649"/>
      <c r="U203" s="2648"/>
      <c r="V203" s="2975"/>
      <c r="W203" s="2975"/>
      <c r="X203" s="2623"/>
      <c r="Y203" s="2623"/>
      <c r="Z203" s="2623"/>
      <c r="AA203" s="2623"/>
    </row>
    <row r="204" spans="1:27" s="1914" customFormat="1" ht="24.95" customHeight="1">
      <c r="A204" s="2623"/>
      <c r="B204" s="2624"/>
      <c r="C204" s="2641"/>
      <c r="D204" s="3007"/>
      <c r="E204" s="2642"/>
      <c r="F204" s="2643"/>
      <c r="G204" s="2644"/>
      <c r="H204" s="2644"/>
      <c r="I204" s="2644"/>
      <c r="J204" s="2645"/>
      <c r="K204" s="2646"/>
      <c r="L204" s="2622"/>
      <c r="M204" s="2622"/>
      <c r="N204" s="2622"/>
      <c r="O204" s="2622"/>
      <c r="P204" s="2622"/>
      <c r="Q204" s="2647"/>
      <c r="R204" s="2648"/>
      <c r="S204" s="3008"/>
      <c r="T204" s="2649"/>
      <c r="U204" s="2648"/>
      <c r="V204" s="2975"/>
      <c r="W204" s="2975"/>
      <c r="X204" s="2623"/>
      <c r="Y204" s="2623"/>
      <c r="Z204" s="2623"/>
      <c r="AA204" s="2623"/>
    </row>
    <row r="205" spans="1:27" s="1914" customFormat="1" ht="24.95" customHeight="1">
      <c r="A205" s="2623"/>
      <c r="B205" s="2624"/>
      <c r="C205" s="2641"/>
      <c r="D205" s="3007"/>
      <c r="E205" s="2642"/>
      <c r="F205" s="2643"/>
      <c r="G205" s="2644"/>
      <c r="H205" s="2644"/>
      <c r="I205" s="2644"/>
      <c r="J205" s="2645"/>
      <c r="K205" s="2646"/>
      <c r="L205" s="2622"/>
      <c r="M205" s="2622"/>
      <c r="N205" s="2622"/>
      <c r="O205" s="2622"/>
      <c r="P205" s="2622"/>
      <c r="Q205" s="2647"/>
      <c r="R205" s="2648"/>
      <c r="S205" s="3008"/>
      <c r="T205" s="2649"/>
      <c r="U205" s="2648"/>
      <c r="V205" s="2975"/>
      <c r="W205" s="2975"/>
      <c r="X205" s="2623"/>
      <c r="Y205" s="2623"/>
      <c r="Z205" s="2623"/>
      <c r="AA205" s="2623"/>
    </row>
    <row r="206" spans="1:27" s="1914" customFormat="1" ht="24.95" customHeight="1">
      <c r="A206" s="2623"/>
      <c r="B206" s="2624"/>
      <c r="C206" s="2641"/>
      <c r="D206" s="3007"/>
      <c r="E206" s="2642"/>
      <c r="F206" s="2643"/>
      <c r="G206" s="2644"/>
      <c r="H206" s="2644"/>
      <c r="I206" s="2644"/>
      <c r="J206" s="2645"/>
      <c r="K206" s="2655" t="s">
        <v>2186</v>
      </c>
      <c r="L206" s="2767"/>
      <c r="M206" s="2630"/>
      <c r="N206" s="2622"/>
      <c r="O206" s="2622"/>
      <c r="P206" s="2622"/>
      <c r="Q206" s="2647"/>
      <c r="R206" s="2648"/>
      <c r="S206" s="3008"/>
      <c r="T206" s="2649"/>
      <c r="U206" s="2648"/>
      <c r="V206" s="2975"/>
      <c r="W206" s="2975"/>
      <c r="X206" s="2623"/>
      <c r="Y206" s="2623"/>
      <c r="Z206" s="2623"/>
      <c r="AA206" s="2623"/>
    </row>
    <row r="207" spans="1:27" s="1914" customFormat="1" ht="24.95" customHeight="1">
      <c r="A207" s="2623"/>
      <c r="B207" s="2624"/>
      <c r="C207" s="2641"/>
      <c r="D207" s="3007"/>
      <c r="E207" s="2642"/>
      <c r="F207" s="2643"/>
      <c r="G207" s="2644"/>
      <c r="H207" s="2644"/>
      <c r="I207" s="2644"/>
      <c r="J207" s="2645"/>
      <c r="K207" s="2622"/>
      <c r="L207" s="2622"/>
      <c r="M207" s="2622"/>
      <c r="N207" s="2622"/>
      <c r="O207" s="2622"/>
      <c r="P207" s="2622"/>
      <c r="Q207" s="2647"/>
      <c r="R207" s="2648"/>
      <c r="S207" s="3008"/>
      <c r="T207" s="2649"/>
      <c r="U207" s="2648"/>
      <c r="V207" s="2975"/>
      <c r="W207" s="2975"/>
      <c r="X207" s="2623"/>
      <c r="Y207" s="2623"/>
      <c r="Z207" s="2623"/>
      <c r="AA207" s="2623"/>
    </row>
    <row r="208" spans="1:27" s="1914" customFormat="1" ht="24.95" customHeight="1">
      <c r="A208" s="2623"/>
      <c r="B208" s="2624"/>
      <c r="C208" s="2641"/>
      <c r="D208" s="3007"/>
      <c r="E208" s="2642"/>
      <c r="F208" s="2643"/>
      <c r="G208" s="2644"/>
      <c r="H208" s="2644"/>
      <c r="I208" s="2644"/>
      <c r="J208" s="2645"/>
      <c r="K208" s="2656" t="s">
        <v>1758</v>
      </c>
      <c r="L208" s="2768" t="s">
        <v>2187</v>
      </c>
      <c r="M208" s="2630"/>
      <c r="N208" s="2630"/>
      <c r="O208" s="2630"/>
      <c r="P208" s="2630"/>
      <c r="Q208" s="2769"/>
      <c r="R208" s="2648"/>
      <c r="S208" s="3008"/>
      <c r="T208" s="2649"/>
      <c r="U208" s="2648"/>
      <c r="V208" s="2975"/>
      <c r="W208" s="2975"/>
      <c r="X208" s="2623"/>
      <c r="Y208" s="2623"/>
      <c r="Z208" s="2623"/>
      <c r="AA208" s="2623"/>
    </row>
    <row r="209" spans="1:27" s="1914" customFormat="1" ht="24.95" customHeight="1">
      <c r="A209" s="2623"/>
      <c r="B209" s="2624"/>
      <c r="C209" s="2641"/>
      <c r="D209" s="3007"/>
      <c r="E209" s="2642"/>
      <c r="F209" s="2643"/>
      <c r="G209" s="2644"/>
      <c r="H209" s="2644"/>
      <c r="I209" s="2644"/>
      <c r="J209" s="2645"/>
      <c r="K209" s="2646"/>
      <c r="L209" s="2622"/>
      <c r="M209" s="2648"/>
      <c r="N209" s="2648"/>
      <c r="O209" s="2648"/>
      <c r="P209" s="2648"/>
      <c r="Q209" s="2648"/>
      <c r="R209" s="2648"/>
      <c r="S209" s="2648"/>
      <c r="T209" s="2648"/>
      <c r="U209" s="2648"/>
      <c r="V209" s="2975"/>
      <c r="W209" s="2975"/>
      <c r="X209" s="2623"/>
      <c r="Y209" s="2623"/>
      <c r="Z209" s="2623"/>
      <c r="AA209" s="2623"/>
    </row>
    <row r="210" spans="1:27" s="1914" customFormat="1" ht="24.95" customHeight="1">
      <c r="A210" s="2623"/>
      <c r="B210" s="2624"/>
      <c r="C210" s="2641"/>
      <c r="D210" s="3007"/>
      <c r="E210" s="2642"/>
      <c r="F210" s="2643"/>
      <c r="G210" s="2644"/>
      <c r="H210" s="2644"/>
      <c r="I210" s="2644"/>
      <c r="J210" s="2645"/>
      <c r="K210" s="2646"/>
      <c r="L210" s="2622"/>
      <c r="M210" s="2648"/>
      <c r="N210" s="2648"/>
      <c r="O210" s="2648"/>
      <c r="P210" s="2648"/>
      <c r="Q210" s="2648"/>
      <c r="R210" s="2648"/>
      <c r="S210" s="2648"/>
      <c r="T210" s="2648"/>
      <c r="U210" s="2648"/>
      <c r="V210" s="2975"/>
      <c r="W210" s="2975"/>
      <c r="X210" s="2623"/>
      <c r="Y210" s="2623"/>
      <c r="Z210" s="2623"/>
      <c r="AA210" s="2623"/>
    </row>
    <row r="211" spans="1:27" s="1914" customFormat="1" ht="24.95" customHeight="1">
      <c r="A211" s="2623"/>
      <c r="B211" s="2624"/>
      <c r="C211" s="2641"/>
      <c r="D211" s="3007"/>
      <c r="E211" s="2642"/>
      <c r="F211" s="2643"/>
      <c r="G211" s="2644"/>
      <c r="H211" s="2644"/>
      <c r="I211" s="2644"/>
      <c r="J211" s="2645"/>
      <c r="K211" s="2646"/>
      <c r="L211" s="2622"/>
      <c r="M211" s="2648"/>
      <c r="N211" s="2648"/>
      <c r="O211" s="2648"/>
      <c r="P211" s="2648"/>
      <c r="Q211" s="2648"/>
      <c r="R211" s="2648"/>
      <c r="S211" s="2648"/>
      <c r="T211" s="2648"/>
      <c r="U211" s="2648"/>
      <c r="V211" s="2975"/>
      <c r="W211" s="2975"/>
      <c r="X211" s="2623"/>
      <c r="Y211" s="2623"/>
      <c r="Z211" s="2623"/>
      <c r="AA211" s="2623"/>
    </row>
    <row r="212" spans="1:27" s="1914" customFormat="1" ht="24.95" customHeight="1">
      <c r="A212" s="2623"/>
      <c r="B212" s="2624"/>
      <c r="C212" s="2641"/>
      <c r="D212" s="3007"/>
      <c r="E212" s="2642"/>
      <c r="F212" s="2643"/>
      <c r="G212" s="2644"/>
      <c r="H212" s="2644"/>
      <c r="I212" s="2644"/>
      <c r="J212" s="2645"/>
      <c r="K212" s="2646"/>
      <c r="L212" s="2622"/>
      <c r="M212" s="2648"/>
      <c r="N212" s="2648"/>
      <c r="O212" s="2648"/>
      <c r="P212" s="2648"/>
      <c r="Q212" s="2648"/>
      <c r="R212" s="2648"/>
      <c r="S212" s="2648"/>
      <c r="T212" s="2648"/>
      <c r="U212" s="2648"/>
      <c r="V212" s="2975"/>
      <c r="W212" s="2975"/>
      <c r="X212" s="2623"/>
      <c r="Y212" s="2623"/>
      <c r="Z212" s="2623"/>
      <c r="AA212" s="2623"/>
    </row>
    <row r="213" spans="1:27" s="1914" customFormat="1" ht="24.95" customHeight="1">
      <c r="A213" s="2623"/>
      <c r="B213" s="2624"/>
      <c r="C213" s="2641"/>
      <c r="D213" s="3007"/>
      <c r="E213" s="2642"/>
      <c r="F213" s="2643"/>
      <c r="G213" s="2644"/>
      <c r="H213" s="2644"/>
      <c r="I213" s="2644"/>
      <c r="J213" s="2645"/>
      <c r="K213" s="2646"/>
      <c r="L213" s="2622"/>
      <c r="M213" s="2648"/>
      <c r="N213" s="2648"/>
      <c r="O213" s="2648"/>
      <c r="P213" s="2648"/>
      <c r="Q213" s="2648"/>
      <c r="R213" s="2648"/>
      <c r="S213" s="2648"/>
      <c r="T213" s="2648"/>
      <c r="U213" s="2648"/>
      <c r="V213" s="2975"/>
      <c r="W213" s="2975"/>
      <c r="X213" s="2623"/>
      <c r="Y213" s="2623"/>
      <c r="Z213" s="2623"/>
      <c r="AA213" s="2623"/>
    </row>
    <row r="214" spans="1:27" s="1914" customFormat="1" ht="24.95" customHeight="1">
      <c r="A214" s="2623"/>
      <c r="B214" s="2624"/>
      <c r="C214" s="2641"/>
      <c r="D214" s="3007"/>
      <c r="E214" s="2642"/>
      <c r="F214" s="2643"/>
      <c r="G214" s="2644"/>
      <c r="H214" s="2644"/>
      <c r="I214" s="2644"/>
      <c r="J214" s="2645"/>
      <c r="K214" s="2646"/>
      <c r="L214" s="2622"/>
      <c r="M214" s="2622"/>
      <c r="N214" s="2622"/>
      <c r="O214" s="2622"/>
      <c r="P214" s="2622"/>
      <c r="Q214" s="2647"/>
      <c r="R214" s="2648"/>
      <c r="S214" s="3008"/>
      <c r="T214" s="2649"/>
      <c r="U214" s="2648"/>
      <c r="V214" s="2975"/>
      <c r="W214" s="2975"/>
      <c r="X214" s="2623"/>
      <c r="Y214" s="2623"/>
      <c r="Z214" s="2623"/>
      <c r="AA214" s="2623"/>
    </row>
    <row r="215" spans="1:27" s="1914" customFormat="1" ht="24.95" customHeight="1">
      <c r="A215" s="2623"/>
      <c r="B215" s="2624"/>
      <c r="C215" s="2641"/>
      <c r="D215" s="3007"/>
      <c r="E215" s="2642"/>
      <c r="F215" s="2643"/>
      <c r="G215" s="2644"/>
      <c r="H215" s="2644"/>
      <c r="I215" s="2644"/>
      <c r="J215" s="2645"/>
      <c r="K215" s="2646"/>
      <c r="L215" s="2622"/>
      <c r="M215" s="2622"/>
      <c r="N215" s="2622"/>
      <c r="O215" s="2622"/>
      <c r="P215" s="2622"/>
      <c r="Q215" s="2647"/>
      <c r="R215" s="2648"/>
      <c r="S215" s="3008"/>
      <c r="T215" s="2649"/>
      <c r="U215" s="2648"/>
      <c r="V215" s="2975"/>
      <c r="W215" s="2975"/>
      <c r="X215" s="2623"/>
      <c r="Y215" s="2623"/>
      <c r="Z215" s="2623"/>
      <c r="AA215" s="2623"/>
    </row>
    <row r="216" spans="1:27" s="1914" customFormat="1" ht="24.95" customHeight="1">
      <c r="A216" s="2623"/>
      <c r="B216" s="2624"/>
      <c r="C216" s="2641"/>
      <c r="D216" s="3007"/>
      <c r="E216" s="2642"/>
      <c r="F216" s="2643"/>
      <c r="G216" s="2644"/>
      <c r="H216" s="2644"/>
      <c r="I216" s="2644"/>
      <c r="J216" s="2645"/>
      <c r="K216" s="2646"/>
      <c r="L216" s="2622"/>
      <c r="M216" s="2622"/>
      <c r="N216" s="2622"/>
      <c r="O216" s="2622"/>
      <c r="P216" s="2622"/>
      <c r="Q216" s="2647"/>
      <c r="R216" s="2648"/>
      <c r="S216" s="3008"/>
      <c r="T216" s="2649"/>
      <c r="U216" s="2648"/>
      <c r="V216" s="2975"/>
      <c r="W216" s="2975"/>
      <c r="X216" s="2623"/>
      <c r="Y216" s="2623"/>
      <c r="Z216" s="2623"/>
      <c r="AA216" s="2623"/>
    </row>
    <row r="217" spans="1:27" s="1914" customFormat="1" ht="24.95" customHeight="1">
      <c r="A217" s="2623"/>
      <c r="B217" s="2624"/>
      <c r="C217" s="2641"/>
      <c r="D217" s="3007"/>
      <c r="E217" s="2642"/>
      <c r="F217" s="2643"/>
      <c r="G217" s="2644"/>
      <c r="H217" s="2644"/>
      <c r="I217" s="2644"/>
      <c r="J217" s="2645"/>
      <c r="K217" s="2646"/>
      <c r="L217" s="2622"/>
      <c r="M217" s="2622"/>
      <c r="N217" s="2622"/>
      <c r="O217" s="2622"/>
      <c r="P217" s="2622"/>
      <c r="Q217" s="2647"/>
      <c r="R217" s="2648"/>
      <c r="S217" s="3008"/>
      <c r="T217" s="2649"/>
      <c r="U217" s="2648"/>
      <c r="V217" s="2975"/>
      <c r="W217" s="2975"/>
      <c r="X217" s="2623"/>
      <c r="Y217" s="2623"/>
      <c r="Z217" s="2623"/>
      <c r="AA217" s="2623"/>
    </row>
    <row r="218" spans="1:27" s="1914" customFormat="1" ht="24.95" customHeight="1">
      <c r="A218" s="2623"/>
      <c r="B218" s="2624"/>
      <c r="C218" s="2641"/>
      <c r="D218" s="3007"/>
      <c r="E218" s="2642"/>
      <c r="F218" s="2643"/>
      <c r="G218" s="2644"/>
      <c r="H218" s="2644"/>
      <c r="I218" s="2644"/>
      <c r="J218" s="2645"/>
      <c r="K218" s="2646"/>
      <c r="L218" s="2622"/>
      <c r="M218" s="2622"/>
      <c r="N218" s="2622"/>
      <c r="O218" s="2622"/>
      <c r="P218" s="2622"/>
      <c r="Q218" s="2647"/>
      <c r="R218" s="2648"/>
      <c r="S218" s="3008"/>
      <c r="T218" s="2649"/>
      <c r="U218" s="2648"/>
      <c r="V218" s="2975"/>
      <c r="W218" s="2975"/>
      <c r="X218" s="2623"/>
      <c r="Y218" s="2623"/>
      <c r="Z218" s="2623"/>
      <c r="AA218" s="2623"/>
    </row>
    <row r="219" spans="1:27" s="1914" customFormat="1" ht="24.95" customHeight="1">
      <c r="A219" s="2623"/>
      <c r="B219" s="2624"/>
      <c r="C219" s="2641"/>
      <c r="D219" s="3007"/>
      <c r="E219" s="2642"/>
      <c r="F219" s="2643"/>
      <c r="G219" s="2644"/>
      <c r="H219" s="2644"/>
      <c r="I219" s="2644"/>
      <c r="J219" s="2645"/>
      <c r="K219" s="2646"/>
      <c r="L219" s="2622"/>
      <c r="M219" s="2622"/>
      <c r="N219" s="2622"/>
      <c r="O219" s="2622"/>
      <c r="P219" s="2622"/>
      <c r="Q219" s="2647"/>
      <c r="R219" s="2648"/>
      <c r="S219" s="3008"/>
      <c r="T219" s="2649"/>
      <c r="U219" s="2648"/>
      <c r="V219" s="2975"/>
      <c r="W219" s="2975"/>
      <c r="X219" s="2623"/>
      <c r="Y219" s="2623"/>
      <c r="Z219" s="2623"/>
      <c r="AA219" s="2623"/>
    </row>
    <row r="220" spans="1:27" s="1914" customFormat="1" ht="24.95" customHeight="1">
      <c r="A220" s="2623"/>
      <c r="B220" s="2624"/>
      <c r="C220" s="2641"/>
      <c r="D220" s="3007"/>
      <c r="E220" s="2642"/>
      <c r="F220" s="2643"/>
      <c r="G220" s="2644"/>
      <c r="H220" s="2644"/>
      <c r="I220" s="2644"/>
      <c r="J220" s="2645"/>
      <c r="K220" s="2646"/>
      <c r="L220" s="2622"/>
      <c r="M220" s="2622"/>
      <c r="N220" s="2622"/>
      <c r="O220" s="2622"/>
      <c r="P220" s="2622"/>
      <c r="Q220" s="2647"/>
      <c r="R220" s="2648"/>
      <c r="S220" s="3008"/>
      <c r="T220" s="2649"/>
      <c r="U220" s="2648"/>
      <c r="V220" s="2975"/>
      <c r="W220" s="2975"/>
      <c r="X220" s="2623"/>
      <c r="Y220" s="2623"/>
      <c r="Z220" s="2623"/>
      <c r="AA220" s="2623"/>
    </row>
    <row r="221" spans="1:27" s="1914" customFormat="1" ht="24.95" customHeight="1">
      <c r="A221" s="2623"/>
      <c r="B221" s="2624"/>
      <c r="C221" s="2641"/>
      <c r="D221" s="3007"/>
      <c r="E221" s="2642"/>
      <c r="F221" s="2643"/>
      <c r="G221" s="2644"/>
      <c r="H221" s="2644"/>
      <c r="I221" s="2644"/>
      <c r="J221" s="2645"/>
      <c r="K221" s="2646"/>
      <c r="L221" s="2622"/>
      <c r="M221" s="2622"/>
      <c r="N221" s="2622"/>
      <c r="O221" s="2622"/>
      <c r="P221" s="2622"/>
      <c r="Q221" s="2647"/>
      <c r="R221" s="2648"/>
      <c r="S221" s="3008"/>
      <c r="T221" s="2649"/>
      <c r="U221" s="2648"/>
      <c r="V221" s="2975"/>
      <c r="W221" s="2975"/>
      <c r="X221" s="2623"/>
      <c r="Y221" s="2623"/>
      <c r="Z221" s="2623"/>
      <c r="AA221" s="2623"/>
    </row>
    <row r="222" spans="1:27" s="1915" customFormat="1" ht="24.95" customHeight="1">
      <c r="A222" s="1912"/>
      <c r="B222" s="2659"/>
      <c r="C222" s="1962"/>
      <c r="D222" s="1965"/>
      <c r="E222" s="1965"/>
      <c r="F222" s="1965"/>
      <c r="G222" s="1965"/>
      <c r="H222" s="1965"/>
      <c r="I222" s="1965"/>
      <c r="J222" s="1965"/>
      <c r="K222" s="1965"/>
      <c r="L222" s="2975"/>
      <c r="M222" s="2975"/>
      <c r="N222" s="2975"/>
      <c r="O222" s="2975"/>
      <c r="P222" s="2975"/>
      <c r="Q222" s="1913"/>
      <c r="R222" s="1913"/>
      <c r="S222" s="1913"/>
      <c r="T222" s="1913"/>
      <c r="U222" s="1913"/>
      <c r="V222" s="1913"/>
      <c r="W222" s="1913"/>
      <c r="X222" s="1913"/>
      <c r="Y222" s="1913"/>
      <c r="Z222" s="1913"/>
      <c r="AA222" s="1913"/>
    </row>
    <row r="223" spans="1:27" s="1914" customFormat="1" ht="24.95" customHeight="1">
      <c r="A223" s="1912"/>
      <c r="B223" s="2661" t="s">
        <v>436</v>
      </c>
      <c r="C223" s="1912"/>
      <c r="D223" s="1912"/>
      <c r="E223" s="1912"/>
      <c r="F223" s="1912"/>
      <c r="G223" s="1912"/>
      <c r="H223" s="1912"/>
      <c r="I223" s="1912"/>
      <c r="J223" s="1912"/>
      <c r="K223" s="1912"/>
      <c r="L223" s="1912"/>
      <c r="M223" s="1912"/>
      <c r="N223" s="1912"/>
      <c r="O223" s="1912"/>
      <c r="P223" s="1912"/>
      <c r="Q223" s="1912"/>
      <c r="R223" s="1912"/>
      <c r="S223" s="1913"/>
      <c r="T223" s="1913"/>
      <c r="U223" s="1913"/>
      <c r="V223" s="1913"/>
      <c r="W223" s="1913"/>
      <c r="X223" s="1913"/>
      <c r="Y223" s="1913"/>
      <c r="Z223" s="1913"/>
      <c r="AA223" s="1913"/>
    </row>
    <row r="224" spans="1:27" s="1914" customFormat="1" ht="24.95" customHeight="1">
      <c r="A224" s="1912"/>
      <c r="B224" s="2662" t="s">
        <v>437</v>
      </c>
      <c r="C224" s="1912"/>
      <c r="D224" s="1912"/>
      <c r="E224" s="1912"/>
      <c r="F224" s="1912"/>
      <c r="G224" s="1912"/>
      <c r="H224" s="1912"/>
      <c r="I224" s="1912"/>
      <c r="J224" s="1912"/>
      <c r="K224" s="1912"/>
      <c r="L224" s="1912"/>
      <c r="M224" s="1912"/>
      <c r="N224" s="1912"/>
      <c r="O224" s="1912"/>
      <c r="P224" s="1912"/>
      <c r="Q224" s="1912"/>
      <c r="R224" s="1912"/>
      <c r="S224" s="1913"/>
      <c r="T224" s="1913"/>
      <c r="U224" s="1913"/>
      <c r="V224" s="1913"/>
      <c r="W224" s="1913"/>
      <c r="X224" s="1913"/>
      <c r="Y224" s="1913"/>
      <c r="Z224" s="1913"/>
      <c r="AA224" s="1913"/>
    </row>
    <row r="225" spans="1:44" s="1914" customFormat="1" ht="24.95" customHeight="1">
      <c r="A225" s="1912"/>
      <c r="B225" s="2662"/>
      <c r="C225" s="1912"/>
      <c r="D225" s="1912"/>
      <c r="E225" s="1912"/>
      <c r="F225" s="1912"/>
      <c r="G225" s="1912"/>
      <c r="H225" s="1912"/>
      <c r="I225" s="1912"/>
      <c r="J225" s="1912"/>
      <c r="K225" s="1912"/>
      <c r="L225" s="1912"/>
      <c r="M225" s="1912"/>
      <c r="N225" s="1912"/>
      <c r="O225" s="1912"/>
      <c r="P225" s="1912"/>
      <c r="Q225" s="1912"/>
      <c r="R225" s="1912"/>
      <c r="S225" s="1913"/>
      <c r="T225" s="1913"/>
      <c r="U225" s="1913"/>
      <c r="V225" s="1913"/>
      <c r="W225" s="1913"/>
      <c r="X225" s="1913"/>
      <c r="Y225" s="1913"/>
      <c r="Z225" s="1913"/>
      <c r="AA225" s="1913"/>
    </row>
    <row r="226" spans="1:44" s="1915" customFormat="1" ht="24.95" customHeight="1">
      <c r="A226" s="1912"/>
      <c r="B226" s="2663" t="s">
        <v>1760</v>
      </c>
      <c r="C226" s="2664"/>
      <c r="D226" s="1912"/>
      <c r="E226" s="1912"/>
      <c r="F226" s="1912"/>
      <c r="G226" s="1912"/>
      <c r="H226" s="1912"/>
      <c r="I226" s="2975"/>
      <c r="J226" s="1912"/>
      <c r="K226" s="1912"/>
      <c r="L226" s="2975"/>
      <c r="M226" s="2975"/>
      <c r="N226" s="2975"/>
      <c r="O226" s="2975"/>
      <c r="P226" s="2975"/>
      <c r="Q226" s="1913"/>
      <c r="R226" s="1913"/>
      <c r="S226" s="1913"/>
      <c r="T226" s="1913"/>
      <c r="U226" s="1913"/>
      <c r="V226" s="1913"/>
      <c r="W226" s="2637"/>
      <c r="X226" s="1913"/>
      <c r="Y226" s="2665"/>
      <c r="Z226" s="1913"/>
      <c r="AA226" s="1913"/>
      <c r="AB226" s="1914"/>
      <c r="AC226" s="1914"/>
      <c r="AD226" s="1914"/>
      <c r="AE226" s="1914"/>
      <c r="AF226" s="1914"/>
      <c r="AG226" s="1914"/>
      <c r="AH226" s="1914"/>
      <c r="AI226" s="1914"/>
      <c r="AJ226" s="1914"/>
      <c r="AK226" s="1914"/>
      <c r="AL226" s="1914"/>
      <c r="AM226" s="1914"/>
      <c r="AN226" s="1914"/>
      <c r="AO226" s="1914"/>
      <c r="AP226" s="1914"/>
      <c r="AQ226" s="1914"/>
      <c r="AR226" s="1914"/>
    </row>
    <row r="227" spans="1:44" s="1915" customFormat="1" ht="24.95" customHeight="1">
      <c r="A227" s="1912"/>
      <c r="B227" s="1916"/>
      <c r="C227" s="1912"/>
      <c r="D227" s="1912"/>
      <c r="E227" s="1912"/>
      <c r="F227" s="1912"/>
      <c r="G227" s="1912"/>
      <c r="H227" s="1912"/>
      <c r="I227" s="2975"/>
      <c r="J227" s="1912"/>
      <c r="K227" s="1912"/>
      <c r="L227" s="2975"/>
      <c r="M227" s="2975"/>
      <c r="N227" s="2975"/>
      <c r="O227" s="2975"/>
      <c r="P227" s="2975"/>
      <c r="Q227" s="1913"/>
      <c r="R227" s="1913"/>
      <c r="S227" s="1913"/>
      <c r="T227" s="1913"/>
      <c r="U227" s="1913"/>
      <c r="V227" s="1913"/>
      <c r="W227" s="1913"/>
      <c r="X227" s="1913"/>
      <c r="Y227" s="1913"/>
      <c r="Z227" s="1913"/>
      <c r="AA227" s="1913"/>
      <c r="AB227" s="1914"/>
      <c r="AC227" s="1914"/>
      <c r="AD227" s="1914"/>
      <c r="AE227" s="1914"/>
      <c r="AF227" s="1914"/>
      <c r="AG227" s="1914"/>
      <c r="AH227" s="1914"/>
      <c r="AI227" s="1914"/>
      <c r="AJ227" s="1914"/>
      <c r="AK227" s="1914"/>
      <c r="AL227" s="1914"/>
      <c r="AM227" s="1914"/>
      <c r="AN227" s="1914"/>
      <c r="AO227" s="1914"/>
      <c r="AP227" s="1914"/>
      <c r="AQ227" s="1914"/>
      <c r="AR227" s="1914"/>
    </row>
  </sheetData>
  <mergeCells count="12">
    <mergeCell ref="C182:E182"/>
    <mergeCell ref="B20:O23"/>
    <mergeCell ref="C137:E137"/>
    <mergeCell ref="C140:E140"/>
    <mergeCell ref="C143:E143"/>
    <mergeCell ref="C149:D149"/>
    <mergeCell ref="C159:D159"/>
    <mergeCell ref="C166:D166"/>
    <mergeCell ref="C167:D167"/>
    <mergeCell ref="C170:F170"/>
    <mergeCell ref="C180:D180"/>
    <mergeCell ref="C181:D181"/>
  </mergeCells>
  <hyperlinks>
    <hyperlink ref="E28" r:id="rId1" xr:uid="{31F7090B-8555-4A1A-A125-02957380DF55}"/>
    <hyperlink ref="L208" r:id="rId2" xr:uid="{FE5BAABD-7155-4A91-9EA1-501B73885E4D}"/>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888D7-5519-4BFB-AFC0-0F797891FF45}">
  <dimension ref="A1:AX131"/>
  <sheetViews>
    <sheetView showZeros="0" showWhiteSpace="0" zoomScaleNormal="100" zoomScalePageLayoutView="58" workbookViewId="0">
      <selection activeCell="AN8" sqref="AN8"/>
    </sheetView>
  </sheetViews>
  <sheetFormatPr baseColWidth="10" defaultRowHeight="15"/>
  <cols>
    <col min="1" max="1" width="3.7109375" style="1642" customWidth="1"/>
    <col min="2" max="2" width="5.42578125" style="1644" customWidth="1"/>
    <col min="3" max="3" width="29.85546875" style="1644" customWidth="1"/>
    <col min="4" max="4" width="5.42578125" style="1644" customWidth="1"/>
    <col min="5" max="5" width="35.5703125" style="1644" customWidth="1"/>
    <col min="6" max="6" width="5.42578125" style="1644" customWidth="1"/>
    <col min="7" max="7" width="33.28515625" style="1644" customWidth="1"/>
    <col min="8" max="8" width="5.42578125" style="1644" customWidth="1"/>
    <col min="9" max="9" width="32.28515625" style="1644" customWidth="1"/>
    <col min="10" max="10" width="3.42578125" style="1644" customWidth="1"/>
    <col min="11" max="11" width="4.140625" style="1644" customWidth="1"/>
    <col min="12" max="12" width="5.42578125" style="1644" customWidth="1"/>
    <col min="13" max="13" width="20.28515625" style="1644" customWidth="1"/>
    <col min="14" max="14" width="5.42578125" style="1644" customWidth="1"/>
    <col min="15" max="15" width="18.7109375" style="1644" customWidth="1"/>
    <col min="16" max="16" width="5.42578125" style="1644" customWidth="1"/>
    <col min="17" max="17" width="18.85546875" style="1644" customWidth="1"/>
    <col min="18" max="18" width="5.42578125" style="1644" customWidth="1"/>
    <col min="19" max="19" width="16.28515625" style="1644" customWidth="1"/>
    <col min="20" max="20" width="2.85546875" style="1644" customWidth="1"/>
    <col min="21" max="21" width="5.42578125" style="1642" customWidth="1"/>
    <col min="22" max="22" width="4.7109375" style="1642" customWidth="1"/>
    <col min="23" max="23" width="34.140625" style="1642" customWidth="1"/>
    <col min="24" max="24" width="5.7109375" style="1642" customWidth="1"/>
    <col min="25" max="25" width="25.7109375" style="1642" customWidth="1"/>
    <col min="26" max="26" width="5.5703125" style="1642" bestFit="1" customWidth="1"/>
    <col min="27" max="27" width="27.42578125" style="1642" customWidth="1"/>
    <col min="28" max="28" width="5.5703125" style="1642" bestFit="1" customWidth="1"/>
    <col min="29" max="29" width="36.7109375" style="1642" customWidth="1"/>
    <col min="30" max="30" width="5.5703125" style="1642" bestFit="1" customWidth="1"/>
    <col min="31" max="31" width="34" style="1642" customWidth="1"/>
    <col min="32" max="32" width="5.5703125" style="1642" bestFit="1" customWidth="1"/>
    <col min="33" max="33" width="25.7109375" style="1642" customWidth="1"/>
    <col min="34" max="40" width="11.42578125" style="1642"/>
    <col min="41" max="41" width="11.42578125" style="3061"/>
    <col min="42" max="42" width="168.42578125" style="3061" customWidth="1"/>
    <col min="43" max="43" width="11.42578125" style="1642"/>
    <col min="44" max="44" width="4.7109375" style="3016" customWidth="1"/>
    <col min="45" max="45" width="40.7109375" style="3016" customWidth="1"/>
    <col min="46" max="46" width="12.7109375" style="3016" customWidth="1"/>
    <col min="47" max="47" width="4.85546875" style="3016" customWidth="1"/>
    <col min="48" max="48" width="4.7109375" style="3016" customWidth="1"/>
    <col min="49" max="49" width="40.7109375" style="3016" customWidth="1"/>
    <col min="50" max="50" width="12.7109375" style="3016" customWidth="1"/>
    <col min="51" max="254" width="11.42578125" style="1642"/>
    <col min="255" max="255" width="5.42578125" style="1642" customWidth="1"/>
    <col min="256" max="256" width="43.5703125" style="1642" customWidth="1"/>
    <col min="257" max="257" width="5.42578125" style="1642" customWidth="1"/>
    <col min="258" max="258" width="43.5703125" style="1642" customWidth="1"/>
    <col min="259" max="259" width="5.42578125" style="1642" customWidth="1"/>
    <col min="260" max="260" width="43.5703125" style="1642" customWidth="1"/>
    <col min="261" max="261" width="5.42578125" style="1642" customWidth="1"/>
    <col min="262" max="262" width="43.5703125" style="1642" customWidth="1"/>
    <col min="263" max="263" width="3.42578125" style="1642" customWidth="1"/>
    <col min="264" max="264" width="13.7109375" style="1642" customWidth="1"/>
    <col min="265" max="265" width="5.42578125" style="1642" customWidth="1"/>
    <col min="266" max="266" width="43.5703125" style="1642" customWidth="1"/>
    <col min="267" max="267" width="5.42578125" style="1642" customWidth="1"/>
    <col min="268" max="268" width="43.5703125" style="1642" customWidth="1"/>
    <col min="269" max="269" width="5.42578125" style="1642" customWidth="1"/>
    <col min="270" max="270" width="43.5703125" style="1642" customWidth="1"/>
    <col min="271" max="271" width="5.42578125" style="1642" customWidth="1"/>
    <col min="272" max="272" width="43.5703125" style="1642" customWidth="1"/>
    <col min="273" max="273" width="2.85546875" style="1642" customWidth="1"/>
    <col min="274" max="510" width="11.42578125" style="1642"/>
    <col min="511" max="511" width="5.42578125" style="1642" customWidth="1"/>
    <col min="512" max="512" width="43.5703125" style="1642" customWidth="1"/>
    <col min="513" max="513" width="5.42578125" style="1642" customWidth="1"/>
    <col min="514" max="514" width="43.5703125" style="1642" customWidth="1"/>
    <col min="515" max="515" width="5.42578125" style="1642" customWidth="1"/>
    <col min="516" max="516" width="43.5703125" style="1642" customWidth="1"/>
    <col min="517" max="517" width="5.42578125" style="1642" customWidth="1"/>
    <col min="518" max="518" width="43.5703125" style="1642" customWidth="1"/>
    <col min="519" max="519" width="3.42578125" style="1642" customWidth="1"/>
    <col min="520" max="520" width="13.7109375" style="1642" customWidth="1"/>
    <col min="521" max="521" width="5.42578125" style="1642" customWidth="1"/>
    <col min="522" max="522" width="43.5703125" style="1642" customWidth="1"/>
    <col min="523" max="523" width="5.42578125" style="1642" customWidth="1"/>
    <col min="524" max="524" width="43.5703125" style="1642" customWidth="1"/>
    <col min="525" max="525" width="5.42578125" style="1642" customWidth="1"/>
    <col min="526" max="526" width="43.5703125" style="1642" customWidth="1"/>
    <col min="527" max="527" width="5.42578125" style="1642" customWidth="1"/>
    <col min="528" max="528" width="43.5703125" style="1642" customWidth="1"/>
    <col min="529" max="529" width="2.85546875" style="1642" customWidth="1"/>
    <col min="530" max="766" width="11.42578125" style="1642"/>
    <col min="767" max="767" width="5.42578125" style="1642" customWidth="1"/>
    <col min="768" max="768" width="43.5703125" style="1642" customWidth="1"/>
    <col min="769" max="769" width="5.42578125" style="1642" customWidth="1"/>
    <col min="770" max="770" width="43.5703125" style="1642" customWidth="1"/>
    <col min="771" max="771" width="5.42578125" style="1642" customWidth="1"/>
    <col min="772" max="772" width="43.5703125" style="1642" customWidth="1"/>
    <col min="773" max="773" width="5.42578125" style="1642" customWidth="1"/>
    <col min="774" max="774" width="43.5703125" style="1642" customWidth="1"/>
    <col min="775" max="775" width="3.42578125" style="1642" customWidth="1"/>
    <col min="776" max="776" width="13.7109375" style="1642" customWidth="1"/>
    <col min="777" max="777" width="5.42578125" style="1642" customWidth="1"/>
    <col min="778" max="778" width="43.5703125" style="1642" customWidth="1"/>
    <col min="779" max="779" width="5.42578125" style="1642" customWidth="1"/>
    <col min="780" max="780" width="43.5703125" style="1642" customWidth="1"/>
    <col min="781" max="781" width="5.42578125" style="1642" customWidth="1"/>
    <col min="782" max="782" width="43.5703125" style="1642" customWidth="1"/>
    <col min="783" max="783" width="5.42578125" style="1642" customWidth="1"/>
    <col min="784" max="784" width="43.5703125" style="1642" customWidth="1"/>
    <col min="785" max="785" width="2.85546875" style="1642" customWidth="1"/>
    <col min="786" max="1022" width="11.42578125" style="1642"/>
    <col min="1023" max="1023" width="5.42578125" style="1642" customWidth="1"/>
    <col min="1024" max="1024" width="43.5703125" style="1642" customWidth="1"/>
    <col min="1025" max="1025" width="5.42578125" style="1642" customWidth="1"/>
    <col min="1026" max="1026" width="43.5703125" style="1642" customWidth="1"/>
    <col min="1027" max="1027" width="5.42578125" style="1642" customWidth="1"/>
    <col min="1028" max="1028" width="43.5703125" style="1642" customWidth="1"/>
    <col min="1029" max="1029" width="5.42578125" style="1642" customWidth="1"/>
    <col min="1030" max="1030" width="43.5703125" style="1642" customWidth="1"/>
    <col min="1031" max="1031" width="3.42578125" style="1642" customWidth="1"/>
    <col min="1032" max="1032" width="13.7109375" style="1642" customWidth="1"/>
    <col min="1033" max="1033" width="5.42578125" style="1642" customWidth="1"/>
    <col min="1034" max="1034" width="43.5703125" style="1642" customWidth="1"/>
    <col min="1035" max="1035" width="5.42578125" style="1642" customWidth="1"/>
    <col min="1036" max="1036" width="43.5703125" style="1642" customWidth="1"/>
    <col min="1037" max="1037" width="5.42578125" style="1642" customWidth="1"/>
    <col min="1038" max="1038" width="43.5703125" style="1642" customWidth="1"/>
    <col min="1039" max="1039" width="5.42578125" style="1642" customWidth="1"/>
    <col min="1040" max="1040" width="43.5703125" style="1642" customWidth="1"/>
    <col min="1041" max="1041" width="2.85546875" style="1642" customWidth="1"/>
    <col min="1042" max="1278" width="11.42578125" style="1642"/>
    <col min="1279" max="1279" width="5.42578125" style="1642" customWidth="1"/>
    <col min="1280" max="1280" width="43.5703125" style="1642" customWidth="1"/>
    <col min="1281" max="1281" width="5.42578125" style="1642" customWidth="1"/>
    <col min="1282" max="1282" width="43.5703125" style="1642" customWidth="1"/>
    <col min="1283" max="1283" width="5.42578125" style="1642" customWidth="1"/>
    <col min="1284" max="1284" width="43.5703125" style="1642" customWidth="1"/>
    <col min="1285" max="1285" width="5.42578125" style="1642" customWidth="1"/>
    <col min="1286" max="1286" width="43.5703125" style="1642" customWidth="1"/>
    <col min="1287" max="1287" width="3.42578125" style="1642" customWidth="1"/>
    <col min="1288" max="1288" width="13.7109375" style="1642" customWidth="1"/>
    <col min="1289" max="1289" width="5.42578125" style="1642" customWidth="1"/>
    <col min="1290" max="1290" width="43.5703125" style="1642" customWidth="1"/>
    <col min="1291" max="1291" width="5.42578125" style="1642" customWidth="1"/>
    <col min="1292" max="1292" width="43.5703125" style="1642" customWidth="1"/>
    <col min="1293" max="1293" width="5.42578125" style="1642" customWidth="1"/>
    <col min="1294" max="1294" width="43.5703125" style="1642" customWidth="1"/>
    <col min="1295" max="1295" width="5.42578125" style="1642" customWidth="1"/>
    <col min="1296" max="1296" width="43.5703125" style="1642" customWidth="1"/>
    <col min="1297" max="1297" width="2.85546875" style="1642" customWidth="1"/>
    <col min="1298" max="1534" width="11.42578125" style="1642"/>
    <col min="1535" max="1535" width="5.42578125" style="1642" customWidth="1"/>
    <col min="1536" max="1536" width="43.5703125" style="1642" customWidth="1"/>
    <col min="1537" max="1537" width="5.42578125" style="1642" customWidth="1"/>
    <col min="1538" max="1538" width="43.5703125" style="1642" customWidth="1"/>
    <col min="1539" max="1539" width="5.42578125" style="1642" customWidth="1"/>
    <col min="1540" max="1540" width="43.5703125" style="1642" customWidth="1"/>
    <col min="1541" max="1541" width="5.42578125" style="1642" customWidth="1"/>
    <col min="1542" max="1542" width="43.5703125" style="1642" customWidth="1"/>
    <col min="1543" max="1543" width="3.42578125" style="1642" customWidth="1"/>
    <col min="1544" max="1544" width="13.7109375" style="1642" customWidth="1"/>
    <col min="1545" max="1545" width="5.42578125" style="1642" customWidth="1"/>
    <col min="1546" max="1546" width="43.5703125" style="1642" customWidth="1"/>
    <col min="1547" max="1547" width="5.42578125" style="1642" customWidth="1"/>
    <col min="1548" max="1548" width="43.5703125" style="1642" customWidth="1"/>
    <col min="1549" max="1549" width="5.42578125" style="1642" customWidth="1"/>
    <col min="1550" max="1550" width="43.5703125" style="1642" customWidth="1"/>
    <col min="1551" max="1551" width="5.42578125" style="1642" customWidth="1"/>
    <col min="1552" max="1552" width="43.5703125" style="1642" customWidth="1"/>
    <col min="1553" max="1553" width="2.85546875" style="1642" customWidth="1"/>
    <col min="1554" max="1790" width="11.42578125" style="1642"/>
    <col min="1791" max="1791" width="5.42578125" style="1642" customWidth="1"/>
    <col min="1792" max="1792" width="43.5703125" style="1642" customWidth="1"/>
    <col min="1793" max="1793" width="5.42578125" style="1642" customWidth="1"/>
    <col min="1794" max="1794" width="43.5703125" style="1642" customWidth="1"/>
    <col min="1795" max="1795" width="5.42578125" style="1642" customWidth="1"/>
    <col min="1796" max="1796" width="43.5703125" style="1642" customWidth="1"/>
    <col min="1797" max="1797" width="5.42578125" style="1642" customWidth="1"/>
    <col min="1798" max="1798" width="43.5703125" style="1642" customWidth="1"/>
    <col min="1799" max="1799" width="3.42578125" style="1642" customWidth="1"/>
    <col min="1800" max="1800" width="13.7109375" style="1642" customWidth="1"/>
    <col min="1801" max="1801" width="5.42578125" style="1642" customWidth="1"/>
    <col min="1802" max="1802" width="43.5703125" style="1642" customWidth="1"/>
    <col min="1803" max="1803" width="5.42578125" style="1642" customWidth="1"/>
    <col min="1804" max="1804" width="43.5703125" style="1642" customWidth="1"/>
    <col min="1805" max="1805" width="5.42578125" style="1642" customWidth="1"/>
    <col min="1806" max="1806" width="43.5703125" style="1642" customWidth="1"/>
    <col min="1807" max="1807" width="5.42578125" style="1642" customWidth="1"/>
    <col min="1808" max="1808" width="43.5703125" style="1642" customWidth="1"/>
    <col min="1809" max="1809" width="2.85546875" style="1642" customWidth="1"/>
    <col min="1810" max="2046" width="11.42578125" style="1642"/>
    <col min="2047" max="2047" width="5.42578125" style="1642" customWidth="1"/>
    <col min="2048" max="2048" width="43.5703125" style="1642" customWidth="1"/>
    <col min="2049" max="2049" width="5.42578125" style="1642" customWidth="1"/>
    <col min="2050" max="2050" width="43.5703125" style="1642" customWidth="1"/>
    <col min="2051" max="2051" width="5.42578125" style="1642" customWidth="1"/>
    <col min="2052" max="2052" width="43.5703125" style="1642" customWidth="1"/>
    <col min="2053" max="2053" width="5.42578125" style="1642" customWidth="1"/>
    <col min="2054" max="2054" width="43.5703125" style="1642" customWidth="1"/>
    <col min="2055" max="2055" width="3.42578125" style="1642" customWidth="1"/>
    <col min="2056" max="2056" width="13.7109375" style="1642" customWidth="1"/>
    <col min="2057" max="2057" width="5.42578125" style="1642" customWidth="1"/>
    <col min="2058" max="2058" width="43.5703125" style="1642" customWidth="1"/>
    <col min="2059" max="2059" width="5.42578125" style="1642" customWidth="1"/>
    <col min="2060" max="2060" width="43.5703125" style="1642" customWidth="1"/>
    <col min="2061" max="2061" width="5.42578125" style="1642" customWidth="1"/>
    <col min="2062" max="2062" width="43.5703125" style="1642" customWidth="1"/>
    <col min="2063" max="2063" width="5.42578125" style="1642" customWidth="1"/>
    <col min="2064" max="2064" width="43.5703125" style="1642" customWidth="1"/>
    <col min="2065" max="2065" width="2.85546875" style="1642" customWidth="1"/>
    <col min="2066" max="2302" width="11.42578125" style="1642"/>
    <col min="2303" max="2303" width="5.42578125" style="1642" customWidth="1"/>
    <col min="2304" max="2304" width="43.5703125" style="1642" customWidth="1"/>
    <col min="2305" max="2305" width="5.42578125" style="1642" customWidth="1"/>
    <col min="2306" max="2306" width="43.5703125" style="1642" customWidth="1"/>
    <col min="2307" max="2307" width="5.42578125" style="1642" customWidth="1"/>
    <col min="2308" max="2308" width="43.5703125" style="1642" customWidth="1"/>
    <col min="2309" max="2309" width="5.42578125" style="1642" customWidth="1"/>
    <col min="2310" max="2310" width="43.5703125" style="1642" customWidth="1"/>
    <col min="2311" max="2311" width="3.42578125" style="1642" customWidth="1"/>
    <col min="2312" max="2312" width="13.7109375" style="1642" customWidth="1"/>
    <col min="2313" max="2313" width="5.42578125" style="1642" customWidth="1"/>
    <col min="2314" max="2314" width="43.5703125" style="1642" customWidth="1"/>
    <col min="2315" max="2315" width="5.42578125" style="1642" customWidth="1"/>
    <col min="2316" max="2316" width="43.5703125" style="1642" customWidth="1"/>
    <col min="2317" max="2317" width="5.42578125" style="1642" customWidth="1"/>
    <col min="2318" max="2318" width="43.5703125" style="1642" customWidth="1"/>
    <col min="2319" max="2319" width="5.42578125" style="1642" customWidth="1"/>
    <col min="2320" max="2320" width="43.5703125" style="1642" customWidth="1"/>
    <col min="2321" max="2321" width="2.85546875" style="1642" customWidth="1"/>
    <col min="2322" max="2558" width="11.42578125" style="1642"/>
    <col min="2559" max="2559" width="5.42578125" style="1642" customWidth="1"/>
    <col min="2560" max="2560" width="43.5703125" style="1642" customWidth="1"/>
    <col min="2561" max="2561" width="5.42578125" style="1642" customWidth="1"/>
    <col min="2562" max="2562" width="43.5703125" style="1642" customWidth="1"/>
    <col min="2563" max="2563" width="5.42578125" style="1642" customWidth="1"/>
    <col min="2564" max="2564" width="43.5703125" style="1642" customWidth="1"/>
    <col min="2565" max="2565" width="5.42578125" style="1642" customWidth="1"/>
    <col min="2566" max="2566" width="43.5703125" style="1642" customWidth="1"/>
    <col min="2567" max="2567" width="3.42578125" style="1642" customWidth="1"/>
    <col min="2568" max="2568" width="13.7109375" style="1642" customWidth="1"/>
    <col min="2569" max="2569" width="5.42578125" style="1642" customWidth="1"/>
    <col min="2570" max="2570" width="43.5703125" style="1642" customWidth="1"/>
    <col min="2571" max="2571" width="5.42578125" style="1642" customWidth="1"/>
    <col min="2572" max="2572" width="43.5703125" style="1642" customWidth="1"/>
    <col min="2573" max="2573" width="5.42578125" style="1642" customWidth="1"/>
    <col min="2574" max="2574" width="43.5703125" style="1642" customWidth="1"/>
    <col min="2575" max="2575" width="5.42578125" style="1642" customWidth="1"/>
    <col min="2576" max="2576" width="43.5703125" style="1642" customWidth="1"/>
    <col min="2577" max="2577" width="2.85546875" style="1642" customWidth="1"/>
    <col min="2578" max="2814" width="11.42578125" style="1642"/>
    <col min="2815" max="2815" width="5.42578125" style="1642" customWidth="1"/>
    <col min="2816" max="2816" width="43.5703125" style="1642" customWidth="1"/>
    <col min="2817" max="2817" width="5.42578125" style="1642" customWidth="1"/>
    <col min="2818" max="2818" width="43.5703125" style="1642" customWidth="1"/>
    <col min="2819" max="2819" width="5.42578125" style="1642" customWidth="1"/>
    <col min="2820" max="2820" width="43.5703125" style="1642" customWidth="1"/>
    <col min="2821" max="2821" width="5.42578125" style="1642" customWidth="1"/>
    <col min="2822" max="2822" width="43.5703125" style="1642" customWidth="1"/>
    <col min="2823" max="2823" width="3.42578125" style="1642" customWidth="1"/>
    <col min="2824" max="2824" width="13.7109375" style="1642" customWidth="1"/>
    <col min="2825" max="2825" width="5.42578125" style="1642" customWidth="1"/>
    <col min="2826" max="2826" width="43.5703125" style="1642" customWidth="1"/>
    <col min="2827" max="2827" width="5.42578125" style="1642" customWidth="1"/>
    <col min="2828" max="2828" width="43.5703125" style="1642" customWidth="1"/>
    <col min="2829" max="2829" width="5.42578125" style="1642" customWidth="1"/>
    <col min="2830" max="2830" width="43.5703125" style="1642" customWidth="1"/>
    <col min="2831" max="2831" width="5.42578125" style="1642" customWidth="1"/>
    <col min="2832" max="2832" width="43.5703125" style="1642" customWidth="1"/>
    <col min="2833" max="2833" width="2.85546875" style="1642" customWidth="1"/>
    <col min="2834" max="3070" width="11.42578125" style="1642"/>
    <col min="3071" max="3071" width="5.42578125" style="1642" customWidth="1"/>
    <col min="3072" max="3072" width="43.5703125" style="1642" customWidth="1"/>
    <col min="3073" max="3073" width="5.42578125" style="1642" customWidth="1"/>
    <col min="3074" max="3074" width="43.5703125" style="1642" customWidth="1"/>
    <col min="3075" max="3075" width="5.42578125" style="1642" customWidth="1"/>
    <col min="3076" max="3076" width="43.5703125" style="1642" customWidth="1"/>
    <col min="3077" max="3077" width="5.42578125" style="1642" customWidth="1"/>
    <col min="3078" max="3078" width="43.5703125" style="1642" customWidth="1"/>
    <col min="3079" max="3079" width="3.42578125" style="1642" customWidth="1"/>
    <col min="3080" max="3080" width="13.7109375" style="1642" customWidth="1"/>
    <col min="3081" max="3081" width="5.42578125" style="1642" customWidth="1"/>
    <col min="3082" max="3082" width="43.5703125" style="1642" customWidth="1"/>
    <col min="3083" max="3083" width="5.42578125" style="1642" customWidth="1"/>
    <col min="3084" max="3084" width="43.5703125" style="1642" customWidth="1"/>
    <col min="3085" max="3085" width="5.42578125" style="1642" customWidth="1"/>
    <col min="3086" max="3086" width="43.5703125" style="1642" customWidth="1"/>
    <col min="3087" max="3087" width="5.42578125" style="1642" customWidth="1"/>
    <col min="3088" max="3088" width="43.5703125" style="1642" customWidth="1"/>
    <col min="3089" max="3089" width="2.85546875" style="1642" customWidth="1"/>
    <col min="3090" max="3326" width="11.42578125" style="1642"/>
    <col min="3327" max="3327" width="5.42578125" style="1642" customWidth="1"/>
    <col min="3328" max="3328" width="43.5703125" style="1642" customWidth="1"/>
    <col min="3329" max="3329" width="5.42578125" style="1642" customWidth="1"/>
    <col min="3330" max="3330" width="43.5703125" style="1642" customWidth="1"/>
    <col min="3331" max="3331" width="5.42578125" style="1642" customWidth="1"/>
    <col min="3332" max="3332" width="43.5703125" style="1642" customWidth="1"/>
    <col min="3333" max="3333" width="5.42578125" style="1642" customWidth="1"/>
    <col min="3334" max="3334" width="43.5703125" style="1642" customWidth="1"/>
    <col min="3335" max="3335" width="3.42578125" style="1642" customWidth="1"/>
    <col min="3336" max="3336" width="13.7109375" style="1642" customWidth="1"/>
    <col min="3337" max="3337" width="5.42578125" style="1642" customWidth="1"/>
    <col min="3338" max="3338" width="43.5703125" style="1642" customWidth="1"/>
    <col min="3339" max="3339" width="5.42578125" style="1642" customWidth="1"/>
    <col min="3340" max="3340" width="43.5703125" style="1642" customWidth="1"/>
    <col min="3341" max="3341" width="5.42578125" style="1642" customWidth="1"/>
    <col min="3342" max="3342" width="43.5703125" style="1642" customWidth="1"/>
    <col min="3343" max="3343" width="5.42578125" style="1642" customWidth="1"/>
    <col min="3344" max="3344" width="43.5703125" style="1642" customWidth="1"/>
    <col min="3345" max="3345" width="2.85546875" style="1642" customWidth="1"/>
    <col min="3346" max="3582" width="11.42578125" style="1642"/>
    <col min="3583" max="3583" width="5.42578125" style="1642" customWidth="1"/>
    <col min="3584" max="3584" width="43.5703125" style="1642" customWidth="1"/>
    <col min="3585" max="3585" width="5.42578125" style="1642" customWidth="1"/>
    <col min="3586" max="3586" width="43.5703125" style="1642" customWidth="1"/>
    <col min="3587" max="3587" width="5.42578125" style="1642" customWidth="1"/>
    <col min="3588" max="3588" width="43.5703125" style="1642" customWidth="1"/>
    <col min="3589" max="3589" width="5.42578125" style="1642" customWidth="1"/>
    <col min="3590" max="3590" width="43.5703125" style="1642" customWidth="1"/>
    <col min="3591" max="3591" width="3.42578125" style="1642" customWidth="1"/>
    <col min="3592" max="3592" width="13.7109375" style="1642" customWidth="1"/>
    <col min="3593" max="3593" width="5.42578125" style="1642" customWidth="1"/>
    <col min="3594" max="3594" width="43.5703125" style="1642" customWidth="1"/>
    <col min="3595" max="3595" width="5.42578125" style="1642" customWidth="1"/>
    <col min="3596" max="3596" width="43.5703125" style="1642" customWidth="1"/>
    <col min="3597" max="3597" width="5.42578125" style="1642" customWidth="1"/>
    <col min="3598" max="3598" width="43.5703125" style="1642" customWidth="1"/>
    <col min="3599" max="3599" width="5.42578125" style="1642" customWidth="1"/>
    <col min="3600" max="3600" width="43.5703125" style="1642" customWidth="1"/>
    <col min="3601" max="3601" width="2.85546875" style="1642" customWidth="1"/>
    <col min="3602" max="3838" width="11.42578125" style="1642"/>
    <col min="3839" max="3839" width="5.42578125" style="1642" customWidth="1"/>
    <col min="3840" max="3840" width="43.5703125" style="1642" customWidth="1"/>
    <col min="3841" max="3841" width="5.42578125" style="1642" customWidth="1"/>
    <col min="3842" max="3842" width="43.5703125" style="1642" customWidth="1"/>
    <col min="3843" max="3843" width="5.42578125" style="1642" customWidth="1"/>
    <col min="3844" max="3844" width="43.5703125" style="1642" customWidth="1"/>
    <col min="3845" max="3845" width="5.42578125" style="1642" customWidth="1"/>
    <col min="3846" max="3846" width="43.5703125" style="1642" customWidth="1"/>
    <col min="3847" max="3847" width="3.42578125" style="1642" customWidth="1"/>
    <col min="3848" max="3848" width="13.7109375" style="1642" customWidth="1"/>
    <col min="3849" max="3849" width="5.42578125" style="1642" customWidth="1"/>
    <col min="3850" max="3850" width="43.5703125" style="1642" customWidth="1"/>
    <col min="3851" max="3851" width="5.42578125" style="1642" customWidth="1"/>
    <col min="3852" max="3852" width="43.5703125" style="1642" customWidth="1"/>
    <col min="3853" max="3853" width="5.42578125" style="1642" customWidth="1"/>
    <col min="3854" max="3854" width="43.5703125" style="1642" customWidth="1"/>
    <col min="3855" max="3855" width="5.42578125" style="1642" customWidth="1"/>
    <col min="3856" max="3856" width="43.5703125" style="1642" customWidth="1"/>
    <col min="3857" max="3857" width="2.85546875" style="1642" customWidth="1"/>
    <col min="3858" max="4094" width="11.42578125" style="1642"/>
    <col min="4095" max="4095" width="5.42578125" style="1642" customWidth="1"/>
    <col min="4096" max="4096" width="43.5703125" style="1642" customWidth="1"/>
    <col min="4097" max="4097" width="5.42578125" style="1642" customWidth="1"/>
    <col min="4098" max="4098" width="43.5703125" style="1642" customWidth="1"/>
    <col min="4099" max="4099" width="5.42578125" style="1642" customWidth="1"/>
    <col min="4100" max="4100" width="43.5703125" style="1642" customWidth="1"/>
    <col min="4101" max="4101" width="5.42578125" style="1642" customWidth="1"/>
    <col min="4102" max="4102" width="43.5703125" style="1642" customWidth="1"/>
    <col min="4103" max="4103" width="3.42578125" style="1642" customWidth="1"/>
    <col min="4104" max="4104" width="13.7109375" style="1642" customWidth="1"/>
    <col min="4105" max="4105" width="5.42578125" style="1642" customWidth="1"/>
    <col min="4106" max="4106" width="43.5703125" style="1642" customWidth="1"/>
    <col min="4107" max="4107" width="5.42578125" style="1642" customWidth="1"/>
    <col min="4108" max="4108" width="43.5703125" style="1642" customWidth="1"/>
    <col min="4109" max="4109" width="5.42578125" style="1642" customWidth="1"/>
    <col min="4110" max="4110" width="43.5703125" style="1642" customWidth="1"/>
    <col min="4111" max="4111" width="5.42578125" style="1642" customWidth="1"/>
    <col min="4112" max="4112" width="43.5703125" style="1642" customWidth="1"/>
    <col min="4113" max="4113" width="2.85546875" style="1642" customWidth="1"/>
    <col min="4114" max="4350" width="11.42578125" style="1642"/>
    <col min="4351" max="4351" width="5.42578125" style="1642" customWidth="1"/>
    <col min="4352" max="4352" width="43.5703125" style="1642" customWidth="1"/>
    <col min="4353" max="4353" width="5.42578125" style="1642" customWidth="1"/>
    <col min="4354" max="4354" width="43.5703125" style="1642" customWidth="1"/>
    <col min="4355" max="4355" width="5.42578125" style="1642" customWidth="1"/>
    <col min="4356" max="4356" width="43.5703125" style="1642" customWidth="1"/>
    <col min="4357" max="4357" width="5.42578125" style="1642" customWidth="1"/>
    <col min="4358" max="4358" width="43.5703125" style="1642" customWidth="1"/>
    <col min="4359" max="4359" width="3.42578125" style="1642" customWidth="1"/>
    <col min="4360" max="4360" width="13.7109375" style="1642" customWidth="1"/>
    <col min="4361" max="4361" width="5.42578125" style="1642" customWidth="1"/>
    <col min="4362" max="4362" width="43.5703125" style="1642" customWidth="1"/>
    <col min="4363" max="4363" width="5.42578125" style="1642" customWidth="1"/>
    <col min="4364" max="4364" width="43.5703125" style="1642" customWidth="1"/>
    <col min="4365" max="4365" width="5.42578125" style="1642" customWidth="1"/>
    <col min="4366" max="4366" width="43.5703125" style="1642" customWidth="1"/>
    <col min="4367" max="4367" width="5.42578125" style="1642" customWidth="1"/>
    <col min="4368" max="4368" width="43.5703125" style="1642" customWidth="1"/>
    <col min="4369" max="4369" width="2.85546875" style="1642" customWidth="1"/>
    <col min="4370" max="4606" width="11.42578125" style="1642"/>
    <col min="4607" max="4607" width="5.42578125" style="1642" customWidth="1"/>
    <col min="4608" max="4608" width="43.5703125" style="1642" customWidth="1"/>
    <col min="4609" max="4609" width="5.42578125" style="1642" customWidth="1"/>
    <col min="4610" max="4610" width="43.5703125" style="1642" customWidth="1"/>
    <col min="4611" max="4611" width="5.42578125" style="1642" customWidth="1"/>
    <col min="4612" max="4612" width="43.5703125" style="1642" customWidth="1"/>
    <col min="4613" max="4613" width="5.42578125" style="1642" customWidth="1"/>
    <col min="4614" max="4614" width="43.5703125" style="1642" customWidth="1"/>
    <col min="4615" max="4615" width="3.42578125" style="1642" customWidth="1"/>
    <col min="4616" max="4616" width="13.7109375" style="1642" customWidth="1"/>
    <col min="4617" max="4617" width="5.42578125" style="1642" customWidth="1"/>
    <col min="4618" max="4618" width="43.5703125" style="1642" customWidth="1"/>
    <col min="4619" max="4619" width="5.42578125" style="1642" customWidth="1"/>
    <col min="4620" max="4620" width="43.5703125" style="1642" customWidth="1"/>
    <col min="4621" max="4621" width="5.42578125" style="1642" customWidth="1"/>
    <col min="4622" max="4622" width="43.5703125" style="1642" customWidth="1"/>
    <col min="4623" max="4623" width="5.42578125" style="1642" customWidth="1"/>
    <col min="4624" max="4624" width="43.5703125" style="1642" customWidth="1"/>
    <col min="4625" max="4625" width="2.85546875" style="1642" customWidth="1"/>
    <col min="4626" max="4862" width="11.42578125" style="1642"/>
    <col min="4863" max="4863" width="5.42578125" style="1642" customWidth="1"/>
    <col min="4864" max="4864" width="43.5703125" style="1642" customWidth="1"/>
    <col min="4865" max="4865" width="5.42578125" style="1642" customWidth="1"/>
    <col min="4866" max="4866" width="43.5703125" style="1642" customWidth="1"/>
    <col min="4867" max="4867" width="5.42578125" style="1642" customWidth="1"/>
    <col min="4868" max="4868" width="43.5703125" style="1642" customWidth="1"/>
    <col min="4869" max="4869" width="5.42578125" style="1642" customWidth="1"/>
    <col min="4870" max="4870" width="43.5703125" style="1642" customWidth="1"/>
    <col min="4871" max="4871" width="3.42578125" style="1642" customWidth="1"/>
    <col min="4872" max="4872" width="13.7109375" style="1642" customWidth="1"/>
    <col min="4873" max="4873" width="5.42578125" style="1642" customWidth="1"/>
    <col min="4874" max="4874" width="43.5703125" style="1642" customWidth="1"/>
    <col min="4875" max="4875" width="5.42578125" style="1642" customWidth="1"/>
    <col min="4876" max="4876" width="43.5703125" style="1642" customWidth="1"/>
    <col min="4877" max="4877" width="5.42578125" style="1642" customWidth="1"/>
    <col min="4878" max="4878" width="43.5703125" style="1642" customWidth="1"/>
    <col min="4879" max="4879" width="5.42578125" style="1642" customWidth="1"/>
    <col min="4880" max="4880" width="43.5703125" style="1642" customWidth="1"/>
    <col min="4881" max="4881" width="2.85546875" style="1642" customWidth="1"/>
    <col min="4882" max="5118" width="11.42578125" style="1642"/>
    <col min="5119" max="5119" width="5.42578125" style="1642" customWidth="1"/>
    <col min="5120" max="5120" width="43.5703125" style="1642" customWidth="1"/>
    <col min="5121" max="5121" width="5.42578125" style="1642" customWidth="1"/>
    <col min="5122" max="5122" width="43.5703125" style="1642" customWidth="1"/>
    <col min="5123" max="5123" width="5.42578125" style="1642" customWidth="1"/>
    <col min="5124" max="5124" width="43.5703125" style="1642" customWidth="1"/>
    <col min="5125" max="5125" width="5.42578125" style="1642" customWidth="1"/>
    <col min="5126" max="5126" width="43.5703125" style="1642" customWidth="1"/>
    <col min="5127" max="5127" width="3.42578125" style="1642" customWidth="1"/>
    <col min="5128" max="5128" width="13.7109375" style="1642" customWidth="1"/>
    <col min="5129" max="5129" width="5.42578125" style="1642" customWidth="1"/>
    <col min="5130" max="5130" width="43.5703125" style="1642" customWidth="1"/>
    <col min="5131" max="5131" width="5.42578125" style="1642" customWidth="1"/>
    <col min="5132" max="5132" width="43.5703125" style="1642" customWidth="1"/>
    <col min="5133" max="5133" width="5.42578125" style="1642" customWidth="1"/>
    <col min="5134" max="5134" width="43.5703125" style="1642" customWidth="1"/>
    <col min="5135" max="5135" width="5.42578125" style="1642" customWidth="1"/>
    <col min="5136" max="5136" width="43.5703125" style="1642" customWidth="1"/>
    <col min="5137" max="5137" width="2.85546875" style="1642" customWidth="1"/>
    <col min="5138" max="5374" width="11.42578125" style="1642"/>
    <col min="5375" max="5375" width="5.42578125" style="1642" customWidth="1"/>
    <col min="5376" max="5376" width="43.5703125" style="1642" customWidth="1"/>
    <col min="5377" max="5377" width="5.42578125" style="1642" customWidth="1"/>
    <col min="5378" max="5378" width="43.5703125" style="1642" customWidth="1"/>
    <col min="5379" max="5379" width="5.42578125" style="1642" customWidth="1"/>
    <col min="5380" max="5380" width="43.5703125" style="1642" customWidth="1"/>
    <col min="5381" max="5381" width="5.42578125" style="1642" customWidth="1"/>
    <col min="5382" max="5382" width="43.5703125" style="1642" customWidth="1"/>
    <col min="5383" max="5383" width="3.42578125" style="1642" customWidth="1"/>
    <col min="5384" max="5384" width="13.7109375" style="1642" customWidth="1"/>
    <col min="5385" max="5385" width="5.42578125" style="1642" customWidth="1"/>
    <col min="5386" max="5386" width="43.5703125" style="1642" customWidth="1"/>
    <col min="5387" max="5387" width="5.42578125" style="1642" customWidth="1"/>
    <col min="5388" max="5388" width="43.5703125" style="1642" customWidth="1"/>
    <col min="5389" max="5389" width="5.42578125" style="1642" customWidth="1"/>
    <col min="5390" max="5390" width="43.5703125" style="1642" customWidth="1"/>
    <col min="5391" max="5391" width="5.42578125" style="1642" customWidth="1"/>
    <col min="5392" max="5392" width="43.5703125" style="1642" customWidth="1"/>
    <col min="5393" max="5393" width="2.85546875" style="1642" customWidth="1"/>
    <col min="5394" max="5630" width="11.42578125" style="1642"/>
    <col min="5631" max="5631" width="5.42578125" style="1642" customWidth="1"/>
    <col min="5632" max="5632" width="43.5703125" style="1642" customWidth="1"/>
    <col min="5633" max="5633" width="5.42578125" style="1642" customWidth="1"/>
    <col min="5634" max="5634" width="43.5703125" style="1642" customWidth="1"/>
    <col min="5635" max="5635" width="5.42578125" style="1642" customWidth="1"/>
    <col min="5636" max="5636" width="43.5703125" style="1642" customWidth="1"/>
    <col min="5637" max="5637" width="5.42578125" style="1642" customWidth="1"/>
    <col min="5638" max="5638" width="43.5703125" style="1642" customWidth="1"/>
    <col min="5639" max="5639" width="3.42578125" style="1642" customWidth="1"/>
    <col min="5640" max="5640" width="13.7109375" style="1642" customWidth="1"/>
    <col min="5641" max="5641" width="5.42578125" style="1642" customWidth="1"/>
    <col min="5642" max="5642" width="43.5703125" style="1642" customWidth="1"/>
    <col min="5643" max="5643" width="5.42578125" style="1642" customWidth="1"/>
    <col min="5644" max="5644" width="43.5703125" style="1642" customWidth="1"/>
    <col min="5645" max="5645" width="5.42578125" style="1642" customWidth="1"/>
    <col min="5646" max="5646" width="43.5703125" style="1642" customWidth="1"/>
    <col min="5647" max="5647" width="5.42578125" style="1642" customWidth="1"/>
    <col min="5648" max="5648" width="43.5703125" style="1642" customWidth="1"/>
    <col min="5649" max="5649" width="2.85546875" style="1642" customWidth="1"/>
    <col min="5650" max="5886" width="11.42578125" style="1642"/>
    <col min="5887" max="5887" width="5.42578125" style="1642" customWidth="1"/>
    <col min="5888" max="5888" width="43.5703125" style="1642" customWidth="1"/>
    <col min="5889" max="5889" width="5.42578125" style="1642" customWidth="1"/>
    <col min="5890" max="5890" width="43.5703125" style="1642" customWidth="1"/>
    <col min="5891" max="5891" width="5.42578125" style="1642" customWidth="1"/>
    <col min="5892" max="5892" width="43.5703125" style="1642" customWidth="1"/>
    <col min="5893" max="5893" width="5.42578125" style="1642" customWidth="1"/>
    <col min="5894" max="5894" width="43.5703125" style="1642" customWidth="1"/>
    <col min="5895" max="5895" width="3.42578125" style="1642" customWidth="1"/>
    <col min="5896" max="5896" width="13.7109375" style="1642" customWidth="1"/>
    <col min="5897" max="5897" width="5.42578125" style="1642" customWidth="1"/>
    <col min="5898" max="5898" width="43.5703125" style="1642" customWidth="1"/>
    <col min="5899" max="5899" width="5.42578125" style="1642" customWidth="1"/>
    <col min="5900" max="5900" width="43.5703125" style="1642" customWidth="1"/>
    <col min="5901" max="5901" width="5.42578125" style="1642" customWidth="1"/>
    <col min="5902" max="5902" width="43.5703125" style="1642" customWidth="1"/>
    <col min="5903" max="5903" width="5.42578125" style="1642" customWidth="1"/>
    <col min="5904" max="5904" width="43.5703125" style="1642" customWidth="1"/>
    <col min="5905" max="5905" width="2.85546875" style="1642" customWidth="1"/>
    <col min="5906" max="6142" width="11.42578125" style="1642"/>
    <col min="6143" max="6143" width="5.42578125" style="1642" customWidth="1"/>
    <col min="6144" max="6144" width="43.5703125" style="1642" customWidth="1"/>
    <col min="6145" max="6145" width="5.42578125" style="1642" customWidth="1"/>
    <col min="6146" max="6146" width="43.5703125" style="1642" customWidth="1"/>
    <col min="6147" max="6147" width="5.42578125" style="1642" customWidth="1"/>
    <col min="6148" max="6148" width="43.5703125" style="1642" customWidth="1"/>
    <col min="6149" max="6149" width="5.42578125" style="1642" customWidth="1"/>
    <col min="6150" max="6150" width="43.5703125" style="1642" customWidth="1"/>
    <col min="6151" max="6151" width="3.42578125" style="1642" customWidth="1"/>
    <col min="6152" max="6152" width="13.7109375" style="1642" customWidth="1"/>
    <col min="6153" max="6153" width="5.42578125" style="1642" customWidth="1"/>
    <col min="6154" max="6154" width="43.5703125" style="1642" customWidth="1"/>
    <col min="6155" max="6155" width="5.42578125" style="1642" customWidth="1"/>
    <col min="6156" max="6156" width="43.5703125" style="1642" customWidth="1"/>
    <col min="6157" max="6157" width="5.42578125" style="1642" customWidth="1"/>
    <col min="6158" max="6158" width="43.5703125" style="1642" customWidth="1"/>
    <col min="6159" max="6159" width="5.42578125" style="1642" customWidth="1"/>
    <col min="6160" max="6160" width="43.5703125" style="1642" customWidth="1"/>
    <col min="6161" max="6161" width="2.85546875" style="1642" customWidth="1"/>
    <col min="6162" max="6398" width="11.42578125" style="1642"/>
    <col min="6399" max="6399" width="5.42578125" style="1642" customWidth="1"/>
    <col min="6400" max="6400" width="43.5703125" style="1642" customWidth="1"/>
    <col min="6401" max="6401" width="5.42578125" style="1642" customWidth="1"/>
    <col min="6402" max="6402" width="43.5703125" style="1642" customWidth="1"/>
    <col min="6403" max="6403" width="5.42578125" style="1642" customWidth="1"/>
    <col min="6404" max="6404" width="43.5703125" style="1642" customWidth="1"/>
    <col min="6405" max="6405" width="5.42578125" style="1642" customWidth="1"/>
    <col min="6406" max="6406" width="43.5703125" style="1642" customWidth="1"/>
    <col min="6407" max="6407" width="3.42578125" style="1642" customWidth="1"/>
    <col min="6408" max="6408" width="13.7109375" style="1642" customWidth="1"/>
    <col min="6409" max="6409" width="5.42578125" style="1642" customWidth="1"/>
    <col min="6410" max="6410" width="43.5703125" style="1642" customWidth="1"/>
    <col min="6411" max="6411" width="5.42578125" style="1642" customWidth="1"/>
    <col min="6412" max="6412" width="43.5703125" style="1642" customWidth="1"/>
    <col min="6413" max="6413" width="5.42578125" style="1642" customWidth="1"/>
    <col min="6414" max="6414" width="43.5703125" style="1642" customWidth="1"/>
    <col min="6415" max="6415" width="5.42578125" style="1642" customWidth="1"/>
    <col min="6416" max="6416" width="43.5703125" style="1642" customWidth="1"/>
    <col min="6417" max="6417" width="2.85546875" style="1642" customWidth="1"/>
    <col min="6418" max="6654" width="11.42578125" style="1642"/>
    <col min="6655" max="6655" width="5.42578125" style="1642" customWidth="1"/>
    <col min="6656" max="6656" width="43.5703125" style="1642" customWidth="1"/>
    <col min="6657" max="6657" width="5.42578125" style="1642" customWidth="1"/>
    <col min="6658" max="6658" width="43.5703125" style="1642" customWidth="1"/>
    <col min="6659" max="6659" width="5.42578125" style="1642" customWidth="1"/>
    <col min="6660" max="6660" width="43.5703125" style="1642" customWidth="1"/>
    <col min="6661" max="6661" width="5.42578125" style="1642" customWidth="1"/>
    <col min="6662" max="6662" width="43.5703125" style="1642" customWidth="1"/>
    <col min="6663" max="6663" width="3.42578125" style="1642" customWidth="1"/>
    <col min="6664" max="6664" width="13.7109375" style="1642" customWidth="1"/>
    <col min="6665" max="6665" width="5.42578125" style="1642" customWidth="1"/>
    <col min="6666" max="6666" width="43.5703125" style="1642" customWidth="1"/>
    <col min="6667" max="6667" width="5.42578125" style="1642" customWidth="1"/>
    <col min="6668" max="6668" width="43.5703125" style="1642" customWidth="1"/>
    <col min="6669" max="6669" width="5.42578125" style="1642" customWidth="1"/>
    <col min="6670" max="6670" width="43.5703125" style="1642" customWidth="1"/>
    <col min="6671" max="6671" width="5.42578125" style="1642" customWidth="1"/>
    <col min="6672" max="6672" width="43.5703125" style="1642" customWidth="1"/>
    <col min="6673" max="6673" width="2.85546875" style="1642" customWidth="1"/>
    <col min="6674" max="6910" width="11.42578125" style="1642"/>
    <col min="6911" max="6911" width="5.42578125" style="1642" customWidth="1"/>
    <col min="6912" max="6912" width="43.5703125" style="1642" customWidth="1"/>
    <col min="6913" max="6913" width="5.42578125" style="1642" customWidth="1"/>
    <col min="6914" max="6914" width="43.5703125" style="1642" customWidth="1"/>
    <col min="6915" max="6915" width="5.42578125" style="1642" customWidth="1"/>
    <col min="6916" max="6916" width="43.5703125" style="1642" customWidth="1"/>
    <col min="6917" max="6917" width="5.42578125" style="1642" customWidth="1"/>
    <col min="6918" max="6918" width="43.5703125" style="1642" customWidth="1"/>
    <col min="6919" max="6919" width="3.42578125" style="1642" customWidth="1"/>
    <col min="6920" max="6920" width="13.7109375" style="1642" customWidth="1"/>
    <col min="6921" max="6921" width="5.42578125" style="1642" customWidth="1"/>
    <col min="6922" max="6922" width="43.5703125" style="1642" customWidth="1"/>
    <col min="6923" max="6923" width="5.42578125" style="1642" customWidth="1"/>
    <col min="6924" max="6924" width="43.5703125" style="1642" customWidth="1"/>
    <col min="6925" max="6925" width="5.42578125" style="1642" customWidth="1"/>
    <col min="6926" max="6926" width="43.5703125" style="1642" customWidth="1"/>
    <col min="6927" max="6927" width="5.42578125" style="1642" customWidth="1"/>
    <col min="6928" max="6928" width="43.5703125" style="1642" customWidth="1"/>
    <col min="6929" max="6929" width="2.85546875" style="1642" customWidth="1"/>
    <col min="6930" max="7166" width="11.42578125" style="1642"/>
    <col min="7167" max="7167" width="5.42578125" style="1642" customWidth="1"/>
    <col min="7168" max="7168" width="43.5703125" style="1642" customWidth="1"/>
    <col min="7169" max="7169" width="5.42578125" style="1642" customWidth="1"/>
    <col min="7170" max="7170" width="43.5703125" style="1642" customWidth="1"/>
    <col min="7171" max="7171" width="5.42578125" style="1642" customWidth="1"/>
    <col min="7172" max="7172" width="43.5703125" style="1642" customWidth="1"/>
    <col min="7173" max="7173" width="5.42578125" style="1642" customWidth="1"/>
    <col min="7174" max="7174" width="43.5703125" style="1642" customWidth="1"/>
    <col min="7175" max="7175" width="3.42578125" style="1642" customWidth="1"/>
    <col min="7176" max="7176" width="13.7109375" style="1642" customWidth="1"/>
    <col min="7177" max="7177" width="5.42578125" style="1642" customWidth="1"/>
    <col min="7178" max="7178" width="43.5703125" style="1642" customWidth="1"/>
    <col min="7179" max="7179" width="5.42578125" style="1642" customWidth="1"/>
    <col min="7180" max="7180" width="43.5703125" style="1642" customWidth="1"/>
    <col min="7181" max="7181" width="5.42578125" style="1642" customWidth="1"/>
    <col min="7182" max="7182" width="43.5703125" style="1642" customWidth="1"/>
    <col min="7183" max="7183" width="5.42578125" style="1642" customWidth="1"/>
    <col min="7184" max="7184" width="43.5703125" style="1642" customWidth="1"/>
    <col min="7185" max="7185" width="2.85546875" style="1642" customWidth="1"/>
    <col min="7186" max="7422" width="11.42578125" style="1642"/>
    <col min="7423" max="7423" width="5.42578125" style="1642" customWidth="1"/>
    <col min="7424" max="7424" width="43.5703125" style="1642" customWidth="1"/>
    <col min="7425" max="7425" width="5.42578125" style="1642" customWidth="1"/>
    <col min="7426" max="7426" width="43.5703125" style="1642" customWidth="1"/>
    <col min="7427" max="7427" width="5.42578125" style="1642" customWidth="1"/>
    <col min="7428" max="7428" width="43.5703125" style="1642" customWidth="1"/>
    <col min="7429" max="7429" width="5.42578125" style="1642" customWidth="1"/>
    <col min="7430" max="7430" width="43.5703125" style="1642" customWidth="1"/>
    <col min="7431" max="7431" width="3.42578125" style="1642" customWidth="1"/>
    <col min="7432" max="7432" width="13.7109375" style="1642" customWidth="1"/>
    <col min="7433" max="7433" width="5.42578125" style="1642" customWidth="1"/>
    <col min="7434" max="7434" width="43.5703125" style="1642" customWidth="1"/>
    <col min="7435" max="7435" width="5.42578125" style="1642" customWidth="1"/>
    <col min="7436" max="7436" width="43.5703125" style="1642" customWidth="1"/>
    <col min="7437" max="7437" width="5.42578125" style="1642" customWidth="1"/>
    <col min="7438" max="7438" width="43.5703125" style="1642" customWidth="1"/>
    <col min="7439" max="7439" width="5.42578125" style="1642" customWidth="1"/>
    <col min="7440" max="7440" width="43.5703125" style="1642" customWidth="1"/>
    <col min="7441" max="7441" width="2.85546875" style="1642" customWidth="1"/>
    <col min="7442" max="7678" width="11.42578125" style="1642"/>
    <col min="7679" max="7679" width="5.42578125" style="1642" customWidth="1"/>
    <col min="7680" max="7680" width="43.5703125" style="1642" customWidth="1"/>
    <col min="7681" max="7681" width="5.42578125" style="1642" customWidth="1"/>
    <col min="7682" max="7682" width="43.5703125" style="1642" customWidth="1"/>
    <col min="7683" max="7683" width="5.42578125" style="1642" customWidth="1"/>
    <col min="7684" max="7684" width="43.5703125" style="1642" customWidth="1"/>
    <col min="7685" max="7685" width="5.42578125" style="1642" customWidth="1"/>
    <col min="7686" max="7686" width="43.5703125" style="1642" customWidth="1"/>
    <col min="7687" max="7687" width="3.42578125" style="1642" customWidth="1"/>
    <col min="7688" max="7688" width="13.7109375" style="1642" customWidth="1"/>
    <col min="7689" max="7689" width="5.42578125" style="1642" customWidth="1"/>
    <col min="7690" max="7690" width="43.5703125" style="1642" customWidth="1"/>
    <col min="7691" max="7691" width="5.42578125" style="1642" customWidth="1"/>
    <col min="7692" max="7692" width="43.5703125" style="1642" customWidth="1"/>
    <col min="7693" max="7693" width="5.42578125" style="1642" customWidth="1"/>
    <col min="7694" max="7694" width="43.5703125" style="1642" customWidth="1"/>
    <col min="7695" max="7695" width="5.42578125" style="1642" customWidth="1"/>
    <col min="7696" max="7696" width="43.5703125" style="1642" customWidth="1"/>
    <col min="7697" max="7697" width="2.85546875" style="1642" customWidth="1"/>
    <col min="7698" max="7934" width="11.42578125" style="1642"/>
    <col min="7935" max="7935" width="5.42578125" style="1642" customWidth="1"/>
    <col min="7936" max="7936" width="43.5703125" style="1642" customWidth="1"/>
    <col min="7937" max="7937" width="5.42578125" style="1642" customWidth="1"/>
    <col min="7938" max="7938" width="43.5703125" style="1642" customWidth="1"/>
    <col min="7939" max="7939" width="5.42578125" style="1642" customWidth="1"/>
    <col min="7940" max="7940" width="43.5703125" style="1642" customWidth="1"/>
    <col min="7941" max="7941" width="5.42578125" style="1642" customWidth="1"/>
    <col min="7942" max="7942" width="43.5703125" style="1642" customWidth="1"/>
    <col min="7943" max="7943" width="3.42578125" style="1642" customWidth="1"/>
    <col min="7944" max="7944" width="13.7109375" style="1642" customWidth="1"/>
    <col min="7945" max="7945" width="5.42578125" style="1642" customWidth="1"/>
    <col min="7946" max="7946" width="43.5703125" style="1642" customWidth="1"/>
    <col min="7947" max="7947" width="5.42578125" style="1642" customWidth="1"/>
    <col min="7948" max="7948" width="43.5703125" style="1642" customWidth="1"/>
    <col min="7949" max="7949" width="5.42578125" style="1642" customWidth="1"/>
    <col min="7950" max="7950" width="43.5703125" style="1642" customWidth="1"/>
    <col min="7951" max="7951" width="5.42578125" style="1642" customWidth="1"/>
    <col min="7952" max="7952" width="43.5703125" style="1642" customWidth="1"/>
    <col min="7953" max="7953" width="2.85546875" style="1642" customWidth="1"/>
    <col min="7954" max="8190" width="11.42578125" style="1642"/>
    <col min="8191" max="8191" width="5.42578125" style="1642" customWidth="1"/>
    <col min="8192" max="8192" width="43.5703125" style="1642" customWidth="1"/>
    <col min="8193" max="8193" width="5.42578125" style="1642" customWidth="1"/>
    <col min="8194" max="8194" width="43.5703125" style="1642" customWidth="1"/>
    <col min="8195" max="8195" width="5.42578125" style="1642" customWidth="1"/>
    <col min="8196" max="8196" width="43.5703125" style="1642" customWidth="1"/>
    <col min="8197" max="8197" width="5.42578125" style="1642" customWidth="1"/>
    <col min="8198" max="8198" width="43.5703125" style="1642" customWidth="1"/>
    <col min="8199" max="8199" width="3.42578125" style="1642" customWidth="1"/>
    <col min="8200" max="8200" width="13.7109375" style="1642" customWidth="1"/>
    <col min="8201" max="8201" width="5.42578125" style="1642" customWidth="1"/>
    <col min="8202" max="8202" width="43.5703125" style="1642" customWidth="1"/>
    <col min="8203" max="8203" width="5.42578125" style="1642" customWidth="1"/>
    <col min="8204" max="8204" width="43.5703125" style="1642" customWidth="1"/>
    <col min="8205" max="8205" width="5.42578125" style="1642" customWidth="1"/>
    <col min="8206" max="8206" width="43.5703125" style="1642" customWidth="1"/>
    <col min="8207" max="8207" width="5.42578125" style="1642" customWidth="1"/>
    <col min="8208" max="8208" width="43.5703125" style="1642" customWidth="1"/>
    <col min="8209" max="8209" width="2.85546875" style="1642" customWidth="1"/>
    <col min="8210" max="8446" width="11.42578125" style="1642"/>
    <col min="8447" max="8447" width="5.42578125" style="1642" customWidth="1"/>
    <col min="8448" max="8448" width="43.5703125" style="1642" customWidth="1"/>
    <col min="8449" max="8449" width="5.42578125" style="1642" customWidth="1"/>
    <col min="8450" max="8450" width="43.5703125" style="1642" customWidth="1"/>
    <col min="8451" max="8451" width="5.42578125" style="1642" customWidth="1"/>
    <col min="8452" max="8452" width="43.5703125" style="1642" customWidth="1"/>
    <col min="8453" max="8453" width="5.42578125" style="1642" customWidth="1"/>
    <col min="8454" max="8454" width="43.5703125" style="1642" customWidth="1"/>
    <col min="8455" max="8455" width="3.42578125" style="1642" customWidth="1"/>
    <col min="8456" max="8456" width="13.7109375" style="1642" customWidth="1"/>
    <col min="8457" max="8457" width="5.42578125" style="1642" customWidth="1"/>
    <col min="8458" max="8458" width="43.5703125" style="1642" customWidth="1"/>
    <col min="8459" max="8459" width="5.42578125" style="1642" customWidth="1"/>
    <col min="8460" max="8460" width="43.5703125" style="1642" customWidth="1"/>
    <col min="8461" max="8461" width="5.42578125" style="1642" customWidth="1"/>
    <col min="8462" max="8462" width="43.5703125" style="1642" customWidth="1"/>
    <col min="8463" max="8463" width="5.42578125" style="1642" customWidth="1"/>
    <col min="8464" max="8464" width="43.5703125" style="1642" customWidth="1"/>
    <col min="8465" max="8465" width="2.85546875" style="1642" customWidth="1"/>
    <col min="8466" max="8702" width="11.42578125" style="1642"/>
    <col min="8703" max="8703" width="5.42578125" style="1642" customWidth="1"/>
    <col min="8704" max="8704" width="43.5703125" style="1642" customWidth="1"/>
    <col min="8705" max="8705" width="5.42578125" style="1642" customWidth="1"/>
    <col min="8706" max="8706" width="43.5703125" style="1642" customWidth="1"/>
    <col min="8707" max="8707" width="5.42578125" style="1642" customWidth="1"/>
    <col min="8708" max="8708" width="43.5703125" style="1642" customWidth="1"/>
    <col min="8709" max="8709" width="5.42578125" style="1642" customWidth="1"/>
    <col min="8710" max="8710" width="43.5703125" style="1642" customWidth="1"/>
    <col min="8711" max="8711" width="3.42578125" style="1642" customWidth="1"/>
    <col min="8712" max="8712" width="13.7109375" style="1642" customWidth="1"/>
    <col min="8713" max="8713" width="5.42578125" style="1642" customWidth="1"/>
    <col min="8714" max="8714" width="43.5703125" style="1642" customWidth="1"/>
    <col min="8715" max="8715" width="5.42578125" style="1642" customWidth="1"/>
    <col min="8716" max="8716" width="43.5703125" style="1642" customWidth="1"/>
    <col min="8717" max="8717" width="5.42578125" style="1642" customWidth="1"/>
    <col min="8718" max="8718" width="43.5703125" style="1642" customWidth="1"/>
    <col min="8719" max="8719" width="5.42578125" style="1642" customWidth="1"/>
    <col min="8720" max="8720" width="43.5703125" style="1642" customWidth="1"/>
    <col min="8721" max="8721" width="2.85546875" style="1642" customWidth="1"/>
    <col min="8722" max="8958" width="11.42578125" style="1642"/>
    <col min="8959" max="8959" width="5.42578125" style="1642" customWidth="1"/>
    <col min="8960" max="8960" width="43.5703125" style="1642" customWidth="1"/>
    <col min="8961" max="8961" width="5.42578125" style="1642" customWidth="1"/>
    <col min="8962" max="8962" width="43.5703125" style="1642" customWidth="1"/>
    <col min="8963" max="8963" width="5.42578125" style="1642" customWidth="1"/>
    <col min="8964" max="8964" width="43.5703125" style="1642" customWidth="1"/>
    <col min="8965" max="8965" width="5.42578125" style="1642" customWidth="1"/>
    <col min="8966" max="8966" width="43.5703125" style="1642" customWidth="1"/>
    <col min="8967" max="8967" width="3.42578125" style="1642" customWidth="1"/>
    <col min="8968" max="8968" width="13.7109375" style="1642" customWidth="1"/>
    <col min="8969" max="8969" width="5.42578125" style="1642" customWidth="1"/>
    <col min="8970" max="8970" width="43.5703125" style="1642" customWidth="1"/>
    <col min="8971" max="8971" width="5.42578125" style="1642" customWidth="1"/>
    <col min="8972" max="8972" width="43.5703125" style="1642" customWidth="1"/>
    <col min="8973" max="8973" width="5.42578125" style="1642" customWidth="1"/>
    <col min="8974" max="8974" width="43.5703125" style="1642" customWidth="1"/>
    <col min="8975" max="8975" width="5.42578125" style="1642" customWidth="1"/>
    <col min="8976" max="8976" width="43.5703125" style="1642" customWidth="1"/>
    <col min="8977" max="8977" width="2.85546875" style="1642" customWidth="1"/>
    <col min="8978" max="9214" width="11.42578125" style="1642"/>
    <col min="9215" max="9215" width="5.42578125" style="1642" customWidth="1"/>
    <col min="9216" max="9216" width="43.5703125" style="1642" customWidth="1"/>
    <col min="9217" max="9217" width="5.42578125" style="1642" customWidth="1"/>
    <col min="9218" max="9218" width="43.5703125" style="1642" customWidth="1"/>
    <col min="9219" max="9219" width="5.42578125" style="1642" customWidth="1"/>
    <col min="9220" max="9220" width="43.5703125" style="1642" customWidth="1"/>
    <col min="9221" max="9221" width="5.42578125" style="1642" customWidth="1"/>
    <col min="9222" max="9222" width="43.5703125" style="1642" customWidth="1"/>
    <col min="9223" max="9223" width="3.42578125" style="1642" customWidth="1"/>
    <col min="9224" max="9224" width="13.7109375" style="1642" customWidth="1"/>
    <col min="9225" max="9225" width="5.42578125" style="1642" customWidth="1"/>
    <col min="9226" max="9226" width="43.5703125" style="1642" customWidth="1"/>
    <col min="9227" max="9227" width="5.42578125" style="1642" customWidth="1"/>
    <col min="9228" max="9228" width="43.5703125" style="1642" customWidth="1"/>
    <col min="9229" max="9229" width="5.42578125" style="1642" customWidth="1"/>
    <col min="9230" max="9230" width="43.5703125" style="1642" customWidth="1"/>
    <col min="9231" max="9231" width="5.42578125" style="1642" customWidth="1"/>
    <col min="9232" max="9232" width="43.5703125" style="1642" customWidth="1"/>
    <col min="9233" max="9233" width="2.85546875" style="1642" customWidth="1"/>
    <col min="9234" max="9470" width="11.42578125" style="1642"/>
    <col min="9471" max="9471" width="5.42578125" style="1642" customWidth="1"/>
    <col min="9472" max="9472" width="43.5703125" style="1642" customWidth="1"/>
    <col min="9473" max="9473" width="5.42578125" style="1642" customWidth="1"/>
    <col min="9474" max="9474" width="43.5703125" style="1642" customWidth="1"/>
    <col min="9475" max="9475" width="5.42578125" style="1642" customWidth="1"/>
    <col min="9476" max="9476" width="43.5703125" style="1642" customWidth="1"/>
    <col min="9477" max="9477" width="5.42578125" style="1642" customWidth="1"/>
    <col min="9478" max="9478" width="43.5703125" style="1642" customWidth="1"/>
    <col min="9479" max="9479" width="3.42578125" style="1642" customWidth="1"/>
    <col min="9480" max="9480" width="13.7109375" style="1642" customWidth="1"/>
    <col min="9481" max="9481" width="5.42578125" style="1642" customWidth="1"/>
    <col min="9482" max="9482" width="43.5703125" style="1642" customWidth="1"/>
    <col min="9483" max="9483" width="5.42578125" style="1642" customWidth="1"/>
    <col min="9484" max="9484" width="43.5703125" style="1642" customWidth="1"/>
    <col min="9485" max="9485" width="5.42578125" style="1642" customWidth="1"/>
    <col min="9486" max="9486" width="43.5703125" style="1642" customWidth="1"/>
    <col min="9487" max="9487" width="5.42578125" style="1642" customWidth="1"/>
    <col min="9488" max="9488" width="43.5703125" style="1642" customWidth="1"/>
    <col min="9489" max="9489" width="2.85546875" style="1642" customWidth="1"/>
    <col min="9490" max="9726" width="11.42578125" style="1642"/>
    <col min="9727" max="9727" width="5.42578125" style="1642" customWidth="1"/>
    <col min="9728" max="9728" width="43.5703125" style="1642" customWidth="1"/>
    <col min="9729" max="9729" width="5.42578125" style="1642" customWidth="1"/>
    <col min="9730" max="9730" width="43.5703125" style="1642" customWidth="1"/>
    <col min="9731" max="9731" width="5.42578125" style="1642" customWidth="1"/>
    <col min="9732" max="9732" width="43.5703125" style="1642" customWidth="1"/>
    <col min="9733" max="9733" width="5.42578125" style="1642" customWidth="1"/>
    <col min="9734" max="9734" width="43.5703125" style="1642" customWidth="1"/>
    <col min="9735" max="9735" width="3.42578125" style="1642" customWidth="1"/>
    <col min="9736" max="9736" width="13.7109375" style="1642" customWidth="1"/>
    <col min="9737" max="9737" width="5.42578125" style="1642" customWidth="1"/>
    <col min="9738" max="9738" width="43.5703125" style="1642" customWidth="1"/>
    <col min="9739" max="9739" width="5.42578125" style="1642" customWidth="1"/>
    <col min="9740" max="9740" width="43.5703125" style="1642" customWidth="1"/>
    <col min="9741" max="9741" width="5.42578125" style="1642" customWidth="1"/>
    <col min="9742" max="9742" width="43.5703125" style="1642" customWidth="1"/>
    <col min="9743" max="9743" width="5.42578125" style="1642" customWidth="1"/>
    <col min="9744" max="9744" width="43.5703125" style="1642" customWidth="1"/>
    <col min="9745" max="9745" width="2.85546875" style="1642" customWidth="1"/>
    <col min="9746" max="9982" width="11.42578125" style="1642"/>
    <col min="9983" max="9983" width="5.42578125" style="1642" customWidth="1"/>
    <col min="9984" max="9984" width="43.5703125" style="1642" customWidth="1"/>
    <col min="9985" max="9985" width="5.42578125" style="1642" customWidth="1"/>
    <col min="9986" max="9986" width="43.5703125" style="1642" customWidth="1"/>
    <col min="9987" max="9987" width="5.42578125" style="1642" customWidth="1"/>
    <col min="9988" max="9988" width="43.5703125" style="1642" customWidth="1"/>
    <col min="9989" max="9989" width="5.42578125" style="1642" customWidth="1"/>
    <col min="9990" max="9990" width="43.5703125" style="1642" customWidth="1"/>
    <col min="9991" max="9991" width="3.42578125" style="1642" customWidth="1"/>
    <col min="9992" max="9992" width="13.7109375" style="1642" customWidth="1"/>
    <col min="9993" max="9993" width="5.42578125" style="1642" customWidth="1"/>
    <col min="9994" max="9994" width="43.5703125" style="1642" customWidth="1"/>
    <col min="9995" max="9995" width="5.42578125" style="1642" customWidth="1"/>
    <col min="9996" max="9996" width="43.5703125" style="1642" customWidth="1"/>
    <col min="9997" max="9997" width="5.42578125" style="1642" customWidth="1"/>
    <col min="9998" max="9998" width="43.5703125" style="1642" customWidth="1"/>
    <col min="9999" max="9999" width="5.42578125" style="1642" customWidth="1"/>
    <col min="10000" max="10000" width="43.5703125" style="1642" customWidth="1"/>
    <col min="10001" max="10001" width="2.85546875" style="1642" customWidth="1"/>
    <col min="10002" max="10238" width="11.42578125" style="1642"/>
    <col min="10239" max="10239" width="5.42578125" style="1642" customWidth="1"/>
    <col min="10240" max="10240" width="43.5703125" style="1642" customWidth="1"/>
    <col min="10241" max="10241" width="5.42578125" style="1642" customWidth="1"/>
    <col min="10242" max="10242" width="43.5703125" style="1642" customWidth="1"/>
    <col min="10243" max="10243" width="5.42578125" style="1642" customWidth="1"/>
    <col min="10244" max="10244" width="43.5703125" style="1642" customWidth="1"/>
    <col min="10245" max="10245" width="5.42578125" style="1642" customWidth="1"/>
    <col min="10246" max="10246" width="43.5703125" style="1642" customWidth="1"/>
    <col min="10247" max="10247" width="3.42578125" style="1642" customWidth="1"/>
    <col min="10248" max="10248" width="13.7109375" style="1642" customWidth="1"/>
    <col min="10249" max="10249" width="5.42578125" style="1642" customWidth="1"/>
    <col min="10250" max="10250" width="43.5703125" style="1642" customWidth="1"/>
    <col min="10251" max="10251" width="5.42578125" style="1642" customWidth="1"/>
    <col min="10252" max="10252" width="43.5703125" style="1642" customWidth="1"/>
    <col min="10253" max="10253" width="5.42578125" style="1642" customWidth="1"/>
    <col min="10254" max="10254" width="43.5703125" style="1642" customWidth="1"/>
    <col min="10255" max="10255" width="5.42578125" style="1642" customWidth="1"/>
    <col min="10256" max="10256" width="43.5703125" style="1642" customWidth="1"/>
    <col min="10257" max="10257" width="2.85546875" style="1642" customWidth="1"/>
    <col min="10258" max="10494" width="11.42578125" style="1642"/>
    <col min="10495" max="10495" width="5.42578125" style="1642" customWidth="1"/>
    <col min="10496" max="10496" width="43.5703125" style="1642" customWidth="1"/>
    <col min="10497" max="10497" width="5.42578125" style="1642" customWidth="1"/>
    <col min="10498" max="10498" width="43.5703125" style="1642" customWidth="1"/>
    <col min="10499" max="10499" width="5.42578125" style="1642" customWidth="1"/>
    <col min="10500" max="10500" width="43.5703125" style="1642" customWidth="1"/>
    <col min="10501" max="10501" width="5.42578125" style="1642" customWidth="1"/>
    <col min="10502" max="10502" width="43.5703125" style="1642" customWidth="1"/>
    <col min="10503" max="10503" width="3.42578125" style="1642" customWidth="1"/>
    <col min="10504" max="10504" width="13.7109375" style="1642" customWidth="1"/>
    <col min="10505" max="10505" width="5.42578125" style="1642" customWidth="1"/>
    <col min="10506" max="10506" width="43.5703125" style="1642" customWidth="1"/>
    <col min="10507" max="10507" width="5.42578125" style="1642" customWidth="1"/>
    <col min="10508" max="10508" width="43.5703125" style="1642" customWidth="1"/>
    <col min="10509" max="10509" width="5.42578125" style="1642" customWidth="1"/>
    <col min="10510" max="10510" width="43.5703125" style="1642" customWidth="1"/>
    <col min="10511" max="10511" width="5.42578125" style="1642" customWidth="1"/>
    <col min="10512" max="10512" width="43.5703125" style="1642" customWidth="1"/>
    <col min="10513" max="10513" width="2.85546875" style="1642" customWidth="1"/>
    <col min="10514" max="10750" width="11.42578125" style="1642"/>
    <col min="10751" max="10751" width="5.42578125" style="1642" customWidth="1"/>
    <col min="10752" max="10752" width="43.5703125" style="1642" customWidth="1"/>
    <col min="10753" max="10753" width="5.42578125" style="1642" customWidth="1"/>
    <col min="10754" max="10754" width="43.5703125" style="1642" customWidth="1"/>
    <col min="10755" max="10755" width="5.42578125" style="1642" customWidth="1"/>
    <col min="10756" max="10756" width="43.5703125" style="1642" customWidth="1"/>
    <col min="10757" max="10757" width="5.42578125" style="1642" customWidth="1"/>
    <col min="10758" max="10758" width="43.5703125" style="1642" customWidth="1"/>
    <col min="10759" max="10759" width="3.42578125" style="1642" customWidth="1"/>
    <col min="10760" max="10760" width="13.7109375" style="1642" customWidth="1"/>
    <col min="10761" max="10761" width="5.42578125" style="1642" customWidth="1"/>
    <col min="10762" max="10762" width="43.5703125" style="1642" customWidth="1"/>
    <col min="10763" max="10763" width="5.42578125" style="1642" customWidth="1"/>
    <col min="10764" max="10764" width="43.5703125" style="1642" customWidth="1"/>
    <col min="10765" max="10765" width="5.42578125" style="1642" customWidth="1"/>
    <col min="10766" max="10766" width="43.5703125" style="1642" customWidth="1"/>
    <col min="10767" max="10767" width="5.42578125" style="1642" customWidth="1"/>
    <col min="10768" max="10768" width="43.5703125" style="1642" customWidth="1"/>
    <col min="10769" max="10769" width="2.85546875" style="1642" customWidth="1"/>
    <col min="10770" max="11006" width="11.42578125" style="1642"/>
    <col min="11007" max="11007" width="5.42578125" style="1642" customWidth="1"/>
    <col min="11008" max="11008" width="43.5703125" style="1642" customWidth="1"/>
    <col min="11009" max="11009" width="5.42578125" style="1642" customWidth="1"/>
    <col min="11010" max="11010" width="43.5703125" style="1642" customWidth="1"/>
    <col min="11011" max="11011" width="5.42578125" style="1642" customWidth="1"/>
    <col min="11012" max="11012" width="43.5703125" style="1642" customWidth="1"/>
    <col min="11013" max="11013" width="5.42578125" style="1642" customWidth="1"/>
    <col min="11014" max="11014" width="43.5703125" style="1642" customWidth="1"/>
    <col min="11015" max="11015" width="3.42578125" style="1642" customWidth="1"/>
    <col min="11016" max="11016" width="13.7109375" style="1642" customWidth="1"/>
    <col min="11017" max="11017" width="5.42578125" style="1642" customWidth="1"/>
    <col min="11018" max="11018" width="43.5703125" style="1642" customWidth="1"/>
    <col min="11019" max="11019" width="5.42578125" style="1642" customWidth="1"/>
    <col min="11020" max="11020" width="43.5703125" style="1642" customWidth="1"/>
    <col min="11021" max="11021" width="5.42578125" style="1642" customWidth="1"/>
    <col min="11022" max="11022" width="43.5703125" style="1642" customWidth="1"/>
    <col min="11023" max="11023" width="5.42578125" style="1642" customWidth="1"/>
    <col min="11024" max="11024" width="43.5703125" style="1642" customWidth="1"/>
    <col min="11025" max="11025" width="2.85546875" style="1642" customWidth="1"/>
    <col min="11026" max="11262" width="11.42578125" style="1642"/>
    <col min="11263" max="11263" width="5.42578125" style="1642" customWidth="1"/>
    <col min="11264" max="11264" width="43.5703125" style="1642" customWidth="1"/>
    <col min="11265" max="11265" width="5.42578125" style="1642" customWidth="1"/>
    <col min="11266" max="11266" width="43.5703125" style="1642" customWidth="1"/>
    <col min="11267" max="11267" width="5.42578125" style="1642" customWidth="1"/>
    <col min="11268" max="11268" width="43.5703125" style="1642" customWidth="1"/>
    <col min="11269" max="11269" width="5.42578125" style="1642" customWidth="1"/>
    <col min="11270" max="11270" width="43.5703125" style="1642" customWidth="1"/>
    <col min="11271" max="11271" width="3.42578125" style="1642" customWidth="1"/>
    <col min="11272" max="11272" width="13.7109375" style="1642" customWidth="1"/>
    <col min="11273" max="11273" width="5.42578125" style="1642" customWidth="1"/>
    <col min="11274" max="11274" width="43.5703125" style="1642" customWidth="1"/>
    <col min="11275" max="11275" width="5.42578125" style="1642" customWidth="1"/>
    <col min="11276" max="11276" width="43.5703125" style="1642" customWidth="1"/>
    <col min="11277" max="11277" width="5.42578125" style="1642" customWidth="1"/>
    <col min="11278" max="11278" width="43.5703125" style="1642" customWidth="1"/>
    <col min="11279" max="11279" width="5.42578125" style="1642" customWidth="1"/>
    <col min="11280" max="11280" width="43.5703125" style="1642" customWidth="1"/>
    <col min="11281" max="11281" width="2.85546875" style="1642" customWidth="1"/>
    <col min="11282" max="11518" width="11.42578125" style="1642"/>
    <col min="11519" max="11519" width="5.42578125" style="1642" customWidth="1"/>
    <col min="11520" max="11520" width="43.5703125" style="1642" customWidth="1"/>
    <col min="11521" max="11521" width="5.42578125" style="1642" customWidth="1"/>
    <col min="11522" max="11522" width="43.5703125" style="1642" customWidth="1"/>
    <col min="11523" max="11523" width="5.42578125" style="1642" customWidth="1"/>
    <col min="11524" max="11524" width="43.5703125" style="1642" customWidth="1"/>
    <col min="11525" max="11525" width="5.42578125" style="1642" customWidth="1"/>
    <col min="11526" max="11526" width="43.5703125" style="1642" customWidth="1"/>
    <col min="11527" max="11527" width="3.42578125" style="1642" customWidth="1"/>
    <col min="11528" max="11528" width="13.7109375" style="1642" customWidth="1"/>
    <col min="11529" max="11529" width="5.42578125" style="1642" customWidth="1"/>
    <col min="11530" max="11530" width="43.5703125" style="1642" customWidth="1"/>
    <col min="11531" max="11531" width="5.42578125" style="1642" customWidth="1"/>
    <col min="11532" max="11532" width="43.5703125" style="1642" customWidth="1"/>
    <col min="11533" max="11533" width="5.42578125" style="1642" customWidth="1"/>
    <col min="11534" max="11534" width="43.5703125" style="1642" customWidth="1"/>
    <col min="11535" max="11535" width="5.42578125" style="1642" customWidth="1"/>
    <col min="11536" max="11536" width="43.5703125" style="1642" customWidth="1"/>
    <col min="11537" max="11537" width="2.85546875" style="1642" customWidth="1"/>
    <col min="11538" max="11774" width="11.42578125" style="1642"/>
    <col min="11775" max="11775" width="5.42578125" style="1642" customWidth="1"/>
    <col min="11776" max="11776" width="43.5703125" style="1642" customWidth="1"/>
    <col min="11777" max="11777" width="5.42578125" style="1642" customWidth="1"/>
    <col min="11778" max="11778" width="43.5703125" style="1642" customWidth="1"/>
    <col min="11779" max="11779" width="5.42578125" style="1642" customWidth="1"/>
    <col min="11780" max="11780" width="43.5703125" style="1642" customWidth="1"/>
    <col min="11781" max="11781" width="5.42578125" style="1642" customWidth="1"/>
    <col min="11782" max="11782" width="43.5703125" style="1642" customWidth="1"/>
    <col min="11783" max="11783" width="3.42578125" style="1642" customWidth="1"/>
    <col min="11784" max="11784" width="13.7109375" style="1642" customWidth="1"/>
    <col min="11785" max="11785" width="5.42578125" style="1642" customWidth="1"/>
    <col min="11786" max="11786" width="43.5703125" style="1642" customWidth="1"/>
    <col min="11787" max="11787" width="5.42578125" style="1642" customWidth="1"/>
    <col min="11788" max="11788" width="43.5703125" style="1642" customWidth="1"/>
    <col min="11789" max="11789" width="5.42578125" style="1642" customWidth="1"/>
    <col min="11790" max="11790" width="43.5703125" style="1642" customWidth="1"/>
    <col min="11791" max="11791" width="5.42578125" style="1642" customWidth="1"/>
    <col min="11792" max="11792" width="43.5703125" style="1642" customWidth="1"/>
    <col min="11793" max="11793" width="2.85546875" style="1642" customWidth="1"/>
    <col min="11794" max="12030" width="11.42578125" style="1642"/>
    <col min="12031" max="12031" width="5.42578125" style="1642" customWidth="1"/>
    <col min="12032" max="12032" width="43.5703125" style="1642" customWidth="1"/>
    <col min="12033" max="12033" width="5.42578125" style="1642" customWidth="1"/>
    <col min="12034" max="12034" width="43.5703125" style="1642" customWidth="1"/>
    <col min="12035" max="12035" width="5.42578125" style="1642" customWidth="1"/>
    <col min="12036" max="12036" width="43.5703125" style="1642" customWidth="1"/>
    <col min="12037" max="12037" width="5.42578125" style="1642" customWidth="1"/>
    <col min="12038" max="12038" width="43.5703125" style="1642" customWidth="1"/>
    <col min="12039" max="12039" width="3.42578125" style="1642" customWidth="1"/>
    <col min="12040" max="12040" width="13.7109375" style="1642" customWidth="1"/>
    <col min="12041" max="12041" width="5.42578125" style="1642" customWidth="1"/>
    <col min="12042" max="12042" width="43.5703125" style="1642" customWidth="1"/>
    <col min="12043" max="12043" width="5.42578125" style="1642" customWidth="1"/>
    <col min="12044" max="12044" width="43.5703125" style="1642" customWidth="1"/>
    <col min="12045" max="12045" width="5.42578125" style="1642" customWidth="1"/>
    <col min="12046" max="12046" width="43.5703125" style="1642" customWidth="1"/>
    <col min="12047" max="12047" width="5.42578125" style="1642" customWidth="1"/>
    <col min="12048" max="12048" width="43.5703125" style="1642" customWidth="1"/>
    <col min="12049" max="12049" width="2.85546875" style="1642" customWidth="1"/>
    <col min="12050" max="12286" width="11.42578125" style="1642"/>
    <col min="12287" max="12287" width="5.42578125" style="1642" customWidth="1"/>
    <col min="12288" max="12288" width="43.5703125" style="1642" customWidth="1"/>
    <col min="12289" max="12289" width="5.42578125" style="1642" customWidth="1"/>
    <col min="12290" max="12290" width="43.5703125" style="1642" customWidth="1"/>
    <col min="12291" max="12291" width="5.42578125" style="1642" customWidth="1"/>
    <col min="12292" max="12292" width="43.5703125" style="1642" customWidth="1"/>
    <col min="12293" max="12293" width="5.42578125" style="1642" customWidth="1"/>
    <col min="12294" max="12294" width="43.5703125" style="1642" customWidth="1"/>
    <col min="12295" max="12295" width="3.42578125" style="1642" customWidth="1"/>
    <col min="12296" max="12296" width="13.7109375" style="1642" customWidth="1"/>
    <col min="12297" max="12297" width="5.42578125" style="1642" customWidth="1"/>
    <col min="12298" max="12298" width="43.5703125" style="1642" customWidth="1"/>
    <col min="12299" max="12299" width="5.42578125" style="1642" customWidth="1"/>
    <col min="12300" max="12300" width="43.5703125" style="1642" customWidth="1"/>
    <col min="12301" max="12301" width="5.42578125" style="1642" customWidth="1"/>
    <col min="12302" max="12302" width="43.5703125" style="1642" customWidth="1"/>
    <col min="12303" max="12303" width="5.42578125" style="1642" customWidth="1"/>
    <col min="12304" max="12304" width="43.5703125" style="1642" customWidth="1"/>
    <col min="12305" max="12305" width="2.85546875" style="1642" customWidth="1"/>
    <col min="12306" max="12542" width="11.42578125" style="1642"/>
    <col min="12543" max="12543" width="5.42578125" style="1642" customWidth="1"/>
    <col min="12544" max="12544" width="43.5703125" style="1642" customWidth="1"/>
    <col min="12545" max="12545" width="5.42578125" style="1642" customWidth="1"/>
    <col min="12546" max="12546" width="43.5703125" style="1642" customWidth="1"/>
    <col min="12547" max="12547" width="5.42578125" style="1642" customWidth="1"/>
    <col min="12548" max="12548" width="43.5703125" style="1642" customWidth="1"/>
    <col min="12549" max="12549" width="5.42578125" style="1642" customWidth="1"/>
    <col min="12550" max="12550" width="43.5703125" style="1642" customWidth="1"/>
    <col min="12551" max="12551" width="3.42578125" style="1642" customWidth="1"/>
    <col min="12552" max="12552" width="13.7109375" style="1642" customWidth="1"/>
    <col min="12553" max="12553" width="5.42578125" style="1642" customWidth="1"/>
    <col min="12554" max="12554" width="43.5703125" style="1642" customWidth="1"/>
    <col min="12555" max="12555" width="5.42578125" style="1642" customWidth="1"/>
    <col min="12556" max="12556" width="43.5703125" style="1642" customWidth="1"/>
    <col min="12557" max="12557" width="5.42578125" style="1642" customWidth="1"/>
    <col min="12558" max="12558" width="43.5703125" style="1642" customWidth="1"/>
    <col min="12559" max="12559" width="5.42578125" style="1642" customWidth="1"/>
    <col min="12560" max="12560" width="43.5703125" style="1642" customWidth="1"/>
    <col min="12561" max="12561" width="2.85546875" style="1642" customWidth="1"/>
    <col min="12562" max="12798" width="11.42578125" style="1642"/>
    <col min="12799" max="12799" width="5.42578125" style="1642" customWidth="1"/>
    <col min="12800" max="12800" width="43.5703125" style="1642" customWidth="1"/>
    <col min="12801" max="12801" width="5.42578125" style="1642" customWidth="1"/>
    <col min="12802" max="12802" width="43.5703125" style="1642" customWidth="1"/>
    <col min="12803" max="12803" width="5.42578125" style="1642" customWidth="1"/>
    <col min="12804" max="12804" width="43.5703125" style="1642" customWidth="1"/>
    <col min="12805" max="12805" width="5.42578125" style="1642" customWidth="1"/>
    <col min="12806" max="12806" width="43.5703125" style="1642" customWidth="1"/>
    <col min="12807" max="12807" width="3.42578125" style="1642" customWidth="1"/>
    <col min="12808" max="12808" width="13.7109375" style="1642" customWidth="1"/>
    <col min="12809" max="12809" width="5.42578125" style="1642" customWidth="1"/>
    <col min="12810" max="12810" width="43.5703125" style="1642" customWidth="1"/>
    <col min="12811" max="12811" width="5.42578125" style="1642" customWidth="1"/>
    <col min="12812" max="12812" width="43.5703125" style="1642" customWidth="1"/>
    <col min="12813" max="12813" width="5.42578125" style="1642" customWidth="1"/>
    <col min="12814" max="12814" width="43.5703125" style="1642" customWidth="1"/>
    <col min="12815" max="12815" width="5.42578125" style="1642" customWidth="1"/>
    <col min="12816" max="12816" width="43.5703125" style="1642" customWidth="1"/>
    <col min="12817" max="12817" width="2.85546875" style="1642" customWidth="1"/>
    <col min="12818" max="13054" width="11.42578125" style="1642"/>
    <col min="13055" max="13055" width="5.42578125" style="1642" customWidth="1"/>
    <col min="13056" max="13056" width="43.5703125" style="1642" customWidth="1"/>
    <col min="13057" max="13057" width="5.42578125" style="1642" customWidth="1"/>
    <col min="13058" max="13058" width="43.5703125" style="1642" customWidth="1"/>
    <col min="13059" max="13059" width="5.42578125" style="1642" customWidth="1"/>
    <col min="13060" max="13060" width="43.5703125" style="1642" customWidth="1"/>
    <col min="13061" max="13061" width="5.42578125" style="1642" customWidth="1"/>
    <col min="13062" max="13062" width="43.5703125" style="1642" customWidth="1"/>
    <col min="13063" max="13063" width="3.42578125" style="1642" customWidth="1"/>
    <col min="13064" max="13064" width="13.7109375" style="1642" customWidth="1"/>
    <col min="13065" max="13065" width="5.42578125" style="1642" customWidth="1"/>
    <col min="13066" max="13066" width="43.5703125" style="1642" customWidth="1"/>
    <col min="13067" max="13067" width="5.42578125" style="1642" customWidth="1"/>
    <col min="13068" max="13068" width="43.5703125" style="1642" customWidth="1"/>
    <col min="13069" max="13069" width="5.42578125" style="1642" customWidth="1"/>
    <col min="13070" max="13070" width="43.5703125" style="1642" customWidth="1"/>
    <col min="13071" max="13071" width="5.42578125" style="1642" customWidth="1"/>
    <col min="13072" max="13072" width="43.5703125" style="1642" customWidth="1"/>
    <col min="13073" max="13073" width="2.85546875" style="1642" customWidth="1"/>
    <col min="13074" max="13310" width="11.42578125" style="1642"/>
    <col min="13311" max="13311" width="5.42578125" style="1642" customWidth="1"/>
    <col min="13312" max="13312" width="43.5703125" style="1642" customWidth="1"/>
    <col min="13313" max="13313" width="5.42578125" style="1642" customWidth="1"/>
    <col min="13314" max="13314" width="43.5703125" style="1642" customWidth="1"/>
    <col min="13315" max="13315" width="5.42578125" style="1642" customWidth="1"/>
    <col min="13316" max="13316" width="43.5703125" style="1642" customWidth="1"/>
    <col min="13317" max="13317" width="5.42578125" style="1642" customWidth="1"/>
    <col min="13318" max="13318" width="43.5703125" style="1642" customWidth="1"/>
    <col min="13319" max="13319" width="3.42578125" style="1642" customWidth="1"/>
    <col min="13320" max="13320" width="13.7109375" style="1642" customWidth="1"/>
    <col min="13321" max="13321" width="5.42578125" style="1642" customWidth="1"/>
    <col min="13322" max="13322" width="43.5703125" style="1642" customWidth="1"/>
    <col min="13323" max="13323" width="5.42578125" style="1642" customWidth="1"/>
    <col min="13324" max="13324" width="43.5703125" style="1642" customWidth="1"/>
    <col min="13325" max="13325" width="5.42578125" style="1642" customWidth="1"/>
    <col min="13326" max="13326" width="43.5703125" style="1642" customWidth="1"/>
    <col min="13327" max="13327" width="5.42578125" style="1642" customWidth="1"/>
    <col min="13328" max="13328" width="43.5703125" style="1642" customWidth="1"/>
    <col min="13329" max="13329" width="2.85546875" style="1642" customWidth="1"/>
    <col min="13330" max="13566" width="11.42578125" style="1642"/>
    <col min="13567" max="13567" width="5.42578125" style="1642" customWidth="1"/>
    <col min="13568" max="13568" width="43.5703125" style="1642" customWidth="1"/>
    <col min="13569" max="13569" width="5.42578125" style="1642" customWidth="1"/>
    <col min="13570" max="13570" width="43.5703125" style="1642" customWidth="1"/>
    <col min="13571" max="13571" width="5.42578125" style="1642" customWidth="1"/>
    <col min="13572" max="13572" width="43.5703125" style="1642" customWidth="1"/>
    <col min="13573" max="13573" width="5.42578125" style="1642" customWidth="1"/>
    <col min="13574" max="13574" width="43.5703125" style="1642" customWidth="1"/>
    <col min="13575" max="13575" width="3.42578125" style="1642" customWidth="1"/>
    <col min="13576" max="13576" width="13.7109375" style="1642" customWidth="1"/>
    <col min="13577" max="13577" width="5.42578125" style="1642" customWidth="1"/>
    <col min="13578" max="13578" width="43.5703125" style="1642" customWidth="1"/>
    <col min="13579" max="13579" width="5.42578125" style="1642" customWidth="1"/>
    <col min="13580" max="13580" width="43.5703125" style="1642" customWidth="1"/>
    <col min="13581" max="13581" width="5.42578125" style="1642" customWidth="1"/>
    <col min="13582" max="13582" width="43.5703125" style="1642" customWidth="1"/>
    <col min="13583" max="13583" width="5.42578125" style="1642" customWidth="1"/>
    <col min="13584" max="13584" width="43.5703125" style="1642" customWidth="1"/>
    <col min="13585" max="13585" width="2.85546875" style="1642" customWidth="1"/>
    <col min="13586" max="13822" width="11.42578125" style="1642"/>
    <col min="13823" max="13823" width="5.42578125" style="1642" customWidth="1"/>
    <col min="13824" max="13824" width="43.5703125" style="1642" customWidth="1"/>
    <col min="13825" max="13825" width="5.42578125" style="1642" customWidth="1"/>
    <col min="13826" max="13826" width="43.5703125" style="1642" customWidth="1"/>
    <col min="13827" max="13827" width="5.42578125" style="1642" customWidth="1"/>
    <col min="13828" max="13828" width="43.5703125" style="1642" customWidth="1"/>
    <col min="13829" max="13829" width="5.42578125" style="1642" customWidth="1"/>
    <col min="13830" max="13830" width="43.5703125" style="1642" customWidth="1"/>
    <col min="13831" max="13831" width="3.42578125" style="1642" customWidth="1"/>
    <col min="13832" max="13832" width="13.7109375" style="1642" customWidth="1"/>
    <col min="13833" max="13833" width="5.42578125" style="1642" customWidth="1"/>
    <col min="13834" max="13834" width="43.5703125" style="1642" customWidth="1"/>
    <col min="13835" max="13835" width="5.42578125" style="1642" customWidth="1"/>
    <col min="13836" max="13836" width="43.5703125" style="1642" customWidth="1"/>
    <col min="13837" max="13837" width="5.42578125" style="1642" customWidth="1"/>
    <col min="13838" max="13838" width="43.5703125" style="1642" customWidth="1"/>
    <col min="13839" max="13839" width="5.42578125" style="1642" customWidth="1"/>
    <col min="13840" max="13840" width="43.5703125" style="1642" customWidth="1"/>
    <col min="13841" max="13841" width="2.85546875" style="1642" customWidth="1"/>
    <col min="13842" max="14078" width="11.42578125" style="1642"/>
    <col min="14079" max="14079" width="5.42578125" style="1642" customWidth="1"/>
    <col min="14080" max="14080" width="43.5703125" style="1642" customWidth="1"/>
    <col min="14081" max="14081" width="5.42578125" style="1642" customWidth="1"/>
    <col min="14082" max="14082" width="43.5703125" style="1642" customWidth="1"/>
    <col min="14083" max="14083" width="5.42578125" style="1642" customWidth="1"/>
    <col min="14084" max="14084" width="43.5703125" style="1642" customWidth="1"/>
    <col min="14085" max="14085" width="5.42578125" style="1642" customWidth="1"/>
    <col min="14086" max="14086" width="43.5703125" style="1642" customWidth="1"/>
    <col min="14087" max="14087" width="3.42578125" style="1642" customWidth="1"/>
    <col min="14088" max="14088" width="13.7109375" style="1642" customWidth="1"/>
    <col min="14089" max="14089" width="5.42578125" style="1642" customWidth="1"/>
    <col min="14090" max="14090" width="43.5703125" style="1642" customWidth="1"/>
    <col min="14091" max="14091" width="5.42578125" style="1642" customWidth="1"/>
    <col min="14092" max="14092" width="43.5703125" style="1642" customWidth="1"/>
    <col min="14093" max="14093" width="5.42578125" style="1642" customWidth="1"/>
    <col min="14094" max="14094" width="43.5703125" style="1642" customWidth="1"/>
    <col min="14095" max="14095" width="5.42578125" style="1642" customWidth="1"/>
    <col min="14096" max="14096" width="43.5703125" style="1642" customWidth="1"/>
    <col min="14097" max="14097" width="2.85546875" style="1642" customWidth="1"/>
    <col min="14098" max="14334" width="11.42578125" style="1642"/>
    <col min="14335" max="14335" width="5.42578125" style="1642" customWidth="1"/>
    <col min="14336" max="14336" width="43.5703125" style="1642" customWidth="1"/>
    <col min="14337" max="14337" width="5.42578125" style="1642" customWidth="1"/>
    <col min="14338" max="14338" width="43.5703125" style="1642" customWidth="1"/>
    <col min="14339" max="14339" width="5.42578125" style="1642" customWidth="1"/>
    <col min="14340" max="14340" width="43.5703125" style="1642" customWidth="1"/>
    <col min="14341" max="14341" width="5.42578125" style="1642" customWidth="1"/>
    <col min="14342" max="14342" width="43.5703125" style="1642" customWidth="1"/>
    <col min="14343" max="14343" width="3.42578125" style="1642" customWidth="1"/>
    <col min="14344" max="14344" width="13.7109375" style="1642" customWidth="1"/>
    <col min="14345" max="14345" width="5.42578125" style="1642" customWidth="1"/>
    <col min="14346" max="14346" width="43.5703125" style="1642" customWidth="1"/>
    <col min="14347" max="14347" width="5.42578125" style="1642" customWidth="1"/>
    <col min="14348" max="14348" width="43.5703125" style="1642" customWidth="1"/>
    <col min="14349" max="14349" width="5.42578125" style="1642" customWidth="1"/>
    <col min="14350" max="14350" width="43.5703125" style="1642" customWidth="1"/>
    <col min="14351" max="14351" width="5.42578125" style="1642" customWidth="1"/>
    <col min="14352" max="14352" width="43.5703125" style="1642" customWidth="1"/>
    <col min="14353" max="14353" width="2.85546875" style="1642" customWidth="1"/>
    <col min="14354" max="14590" width="11.42578125" style="1642"/>
    <col min="14591" max="14591" width="5.42578125" style="1642" customWidth="1"/>
    <col min="14592" max="14592" width="43.5703125" style="1642" customWidth="1"/>
    <col min="14593" max="14593" width="5.42578125" style="1642" customWidth="1"/>
    <col min="14594" max="14594" width="43.5703125" style="1642" customWidth="1"/>
    <col min="14595" max="14595" width="5.42578125" style="1642" customWidth="1"/>
    <col min="14596" max="14596" width="43.5703125" style="1642" customWidth="1"/>
    <col min="14597" max="14597" width="5.42578125" style="1642" customWidth="1"/>
    <col min="14598" max="14598" width="43.5703125" style="1642" customWidth="1"/>
    <col min="14599" max="14599" width="3.42578125" style="1642" customWidth="1"/>
    <col min="14600" max="14600" width="13.7109375" style="1642" customWidth="1"/>
    <col min="14601" max="14601" width="5.42578125" style="1642" customWidth="1"/>
    <col min="14602" max="14602" width="43.5703125" style="1642" customWidth="1"/>
    <col min="14603" max="14603" width="5.42578125" style="1642" customWidth="1"/>
    <col min="14604" max="14604" width="43.5703125" style="1642" customWidth="1"/>
    <col min="14605" max="14605" width="5.42578125" style="1642" customWidth="1"/>
    <col min="14606" max="14606" width="43.5703125" style="1642" customWidth="1"/>
    <col min="14607" max="14607" width="5.42578125" style="1642" customWidth="1"/>
    <col min="14608" max="14608" width="43.5703125" style="1642" customWidth="1"/>
    <col min="14609" max="14609" width="2.85546875" style="1642" customWidth="1"/>
    <col min="14610" max="14846" width="11.42578125" style="1642"/>
    <col min="14847" max="14847" width="5.42578125" style="1642" customWidth="1"/>
    <col min="14848" max="14848" width="43.5703125" style="1642" customWidth="1"/>
    <col min="14849" max="14849" width="5.42578125" style="1642" customWidth="1"/>
    <col min="14850" max="14850" width="43.5703125" style="1642" customWidth="1"/>
    <col min="14851" max="14851" width="5.42578125" style="1642" customWidth="1"/>
    <col min="14852" max="14852" width="43.5703125" style="1642" customWidth="1"/>
    <col min="14853" max="14853" width="5.42578125" style="1642" customWidth="1"/>
    <col min="14854" max="14854" width="43.5703125" style="1642" customWidth="1"/>
    <col min="14855" max="14855" width="3.42578125" style="1642" customWidth="1"/>
    <col min="14856" max="14856" width="13.7109375" style="1642" customWidth="1"/>
    <col min="14857" max="14857" width="5.42578125" style="1642" customWidth="1"/>
    <col min="14858" max="14858" width="43.5703125" style="1642" customWidth="1"/>
    <col min="14859" max="14859" width="5.42578125" style="1642" customWidth="1"/>
    <col min="14860" max="14860" width="43.5703125" style="1642" customWidth="1"/>
    <col min="14861" max="14861" width="5.42578125" style="1642" customWidth="1"/>
    <col min="14862" max="14862" width="43.5703125" style="1642" customWidth="1"/>
    <col min="14863" max="14863" width="5.42578125" style="1642" customWidth="1"/>
    <col min="14864" max="14864" width="43.5703125" style="1642" customWidth="1"/>
    <col min="14865" max="14865" width="2.85546875" style="1642" customWidth="1"/>
    <col min="14866" max="15102" width="11.42578125" style="1642"/>
    <col min="15103" max="15103" width="5.42578125" style="1642" customWidth="1"/>
    <col min="15104" max="15104" width="43.5703125" style="1642" customWidth="1"/>
    <col min="15105" max="15105" width="5.42578125" style="1642" customWidth="1"/>
    <col min="15106" max="15106" width="43.5703125" style="1642" customWidth="1"/>
    <col min="15107" max="15107" width="5.42578125" style="1642" customWidth="1"/>
    <col min="15108" max="15108" width="43.5703125" style="1642" customWidth="1"/>
    <col min="15109" max="15109" width="5.42578125" style="1642" customWidth="1"/>
    <col min="15110" max="15110" width="43.5703125" style="1642" customWidth="1"/>
    <col min="15111" max="15111" width="3.42578125" style="1642" customWidth="1"/>
    <col min="15112" max="15112" width="13.7109375" style="1642" customWidth="1"/>
    <col min="15113" max="15113" width="5.42578125" style="1642" customWidth="1"/>
    <col min="15114" max="15114" width="43.5703125" style="1642" customWidth="1"/>
    <col min="15115" max="15115" width="5.42578125" style="1642" customWidth="1"/>
    <col min="15116" max="15116" width="43.5703125" style="1642" customWidth="1"/>
    <col min="15117" max="15117" width="5.42578125" style="1642" customWidth="1"/>
    <col min="15118" max="15118" width="43.5703125" style="1642" customWidth="1"/>
    <col min="15119" max="15119" width="5.42578125" style="1642" customWidth="1"/>
    <col min="15120" max="15120" width="43.5703125" style="1642" customWidth="1"/>
    <col min="15121" max="15121" width="2.85546875" style="1642" customWidth="1"/>
    <col min="15122" max="15358" width="11.42578125" style="1642"/>
    <col min="15359" max="15359" width="5.42578125" style="1642" customWidth="1"/>
    <col min="15360" max="15360" width="43.5703125" style="1642" customWidth="1"/>
    <col min="15361" max="15361" width="5.42578125" style="1642" customWidth="1"/>
    <col min="15362" max="15362" width="43.5703125" style="1642" customWidth="1"/>
    <col min="15363" max="15363" width="5.42578125" style="1642" customWidth="1"/>
    <col min="15364" max="15364" width="43.5703125" style="1642" customWidth="1"/>
    <col min="15365" max="15365" width="5.42578125" style="1642" customWidth="1"/>
    <col min="15366" max="15366" width="43.5703125" style="1642" customWidth="1"/>
    <col min="15367" max="15367" width="3.42578125" style="1642" customWidth="1"/>
    <col min="15368" max="15368" width="13.7109375" style="1642" customWidth="1"/>
    <col min="15369" max="15369" width="5.42578125" style="1642" customWidth="1"/>
    <col min="15370" max="15370" width="43.5703125" style="1642" customWidth="1"/>
    <col min="15371" max="15371" width="5.42578125" style="1642" customWidth="1"/>
    <col min="15372" max="15372" width="43.5703125" style="1642" customWidth="1"/>
    <col min="15373" max="15373" width="5.42578125" style="1642" customWidth="1"/>
    <col min="15374" max="15374" width="43.5703125" style="1642" customWidth="1"/>
    <col min="15375" max="15375" width="5.42578125" style="1642" customWidth="1"/>
    <col min="15376" max="15376" width="43.5703125" style="1642" customWidth="1"/>
    <col min="15377" max="15377" width="2.85546875" style="1642" customWidth="1"/>
    <col min="15378" max="15614" width="11.42578125" style="1642"/>
    <col min="15615" max="15615" width="5.42578125" style="1642" customWidth="1"/>
    <col min="15616" max="15616" width="43.5703125" style="1642" customWidth="1"/>
    <col min="15617" max="15617" width="5.42578125" style="1642" customWidth="1"/>
    <col min="15618" max="15618" width="43.5703125" style="1642" customWidth="1"/>
    <col min="15619" max="15619" width="5.42578125" style="1642" customWidth="1"/>
    <col min="15620" max="15620" width="43.5703125" style="1642" customWidth="1"/>
    <col min="15621" max="15621" width="5.42578125" style="1642" customWidth="1"/>
    <col min="15622" max="15622" width="43.5703125" style="1642" customWidth="1"/>
    <col min="15623" max="15623" width="3.42578125" style="1642" customWidth="1"/>
    <col min="15624" max="15624" width="13.7109375" style="1642" customWidth="1"/>
    <col min="15625" max="15625" width="5.42578125" style="1642" customWidth="1"/>
    <col min="15626" max="15626" width="43.5703125" style="1642" customWidth="1"/>
    <col min="15627" max="15627" width="5.42578125" style="1642" customWidth="1"/>
    <col min="15628" max="15628" width="43.5703125" style="1642" customWidth="1"/>
    <col min="15629" max="15629" width="5.42578125" style="1642" customWidth="1"/>
    <col min="15630" max="15630" width="43.5703125" style="1642" customWidth="1"/>
    <col min="15631" max="15631" width="5.42578125" style="1642" customWidth="1"/>
    <col min="15632" max="15632" width="43.5703125" style="1642" customWidth="1"/>
    <col min="15633" max="15633" width="2.85546875" style="1642" customWidth="1"/>
    <col min="15634" max="15870" width="11.42578125" style="1642"/>
    <col min="15871" max="15871" width="5.42578125" style="1642" customWidth="1"/>
    <col min="15872" max="15872" width="43.5703125" style="1642" customWidth="1"/>
    <col min="15873" max="15873" width="5.42578125" style="1642" customWidth="1"/>
    <col min="15874" max="15874" width="43.5703125" style="1642" customWidth="1"/>
    <col min="15875" max="15875" width="5.42578125" style="1642" customWidth="1"/>
    <col min="15876" max="15876" width="43.5703125" style="1642" customWidth="1"/>
    <col min="15877" max="15877" width="5.42578125" style="1642" customWidth="1"/>
    <col min="15878" max="15878" width="43.5703125" style="1642" customWidth="1"/>
    <col min="15879" max="15879" width="3.42578125" style="1642" customWidth="1"/>
    <col min="15880" max="15880" width="13.7109375" style="1642" customWidth="1"/>
    <col min="15881" max="15881" width="5.42578125" style="1642" customWidth="1"/>
    <col min="15882" max="15882" width="43.5703125" style="1642" customWidth="1"/>
    <col min="15883" max="15883" width="5.42578125" style="1642" customWidth="1"/>
    <col min="15884" max="15884" width="43.5703125" style="1642" customWidth="1"/>
    <col min="15885" max="15885" width="5.42578125" style="1642" customWidth="1"/>
    <col min="15886" max="15886" width="43.5703125" style="1642" customWidth="1"/>
    <col min="15887" max="15887" width="5.42578125" style="1642" customWidth="1"/>
    <col min="15888" max="15888" width="43.5703125" style="1642" customWidth="1"/>
    <col min="15889" max="15889" width="2.85546875" style="1642" customWidth="1"/>
    <col min="15890" max="16126" width="11.42578125" style="1642"/>
    <col min="16127" max="16127" width="5.42578125" style="1642" customWidth="1"/>
    <col min="16128" max="16128" width="43.5703125" style="1642" customWidth="1"/>
    <col min="16129" max="16129" width="5.42578125" style="1642" customWidth="1"/>
    <col min="16130" max="16130" width="43.5703125" style="1642" customWidth="1"/>
    <col min="16131" max="16131" width="5.42578125" style="1642" customWidth="1"/>
    <col min="16132" max="16132" width="43.5703125" style="1642" customWidth="1"/>
    <col min="16133" max="16133" width="5.42578125" style="1642" customWidth="1"/>
    <col min="16134" max="16134" width="43.5703125" style="1642" customWidth="1"/>
    <col min="16135" max="16135" width="3.42578125" style="1642" customWidth="1"/>
    <col min="16136" max="16136" width="13.7109375" style="1642" customWidth="1"/>
    <col min="16137" max="16137" width="5.42578125" style="1642" customWidth="1"/>
    <col min="16138" max="16138" width="43.5703125" style="1642" customWidth="1"/>
    <col min="16139" max="16139" width="5.42578125" style="1642" customWidth="1"/>
    <col min="16140" max="16140" width="43.5703125" style="1642" customWidth="1"/>
    <col min="16141" max="16141" width="5.42578125" style="1642" customWidth="1"/>
    <col min="16142" max="16142" width="43.5703125" style="1642" customWidth="1"/>
    <col min="16143" max="16143" width="5.42578125" style="1642" customWidth="1"/>
    <col min="16144" max="16144" width="43.5703125" style="1642" customWidth="1"/>
    <col min="16145" max="16145" width="2.85546875" style="1642" customWidth="1"/>
    <col min="16146" max="16384" width="11.42578125" style="1642"/>
  </cols>
  <sheetData>
    <row r="1" spans="1:50" ht="26.25">
      <c r="B1" s="2667" t="s">
        <v>2413</v>
      </c>
      <c r="C1" s="2667"/>
      <c r="D1" s="2667"/>
      <c r="E1" s="2667"/>
      <c r="F1" s="2667"/>
      <c r="G1" s="2667"/>
      <c r="H1" s="2667"/>
      <c r="I1" s="2977" t="str">
        <f ca="1">"Page "&amp;_xlfn.SHEET()&amp;" sur "&amp;_xlfn.SHEETS()</f>
        <v>Page 13 sur 16</v>
      </c>
      <c r="J1" s="2667"/>
      <c r="K1" s="2667"/>
      <c r="L1" s="2667"/>
      <c r="M1" s="2667"/>
      <c r="N1" s="2667"/>
      <c r="O1" s="2667"/>
      <c r="P1" s="2667"/>
      <c r="Q1" s="2667"/>
      <c r="R1" s="2667"/>
      <c r="S1" s="2667"/>
      <c r="T1" s="2667"/>
      <c r="U1" s="2667"/>
      <c r="V1" s="2667"/>
      <c r="W1" s="2667"/>
      <c r="X1" s="2667"/>
      <c r="Y1" s="2667"/>
      <c r="Z1" s="2667"/>
      <c r="AA1" s="2667"/>
      <c r="AB1" s="2667"/>
      <c r="AC1" s="2667"/>
      <c r="AD1" s="2667"/>
      <c r="AE1" s="2667"/>
      <c r="AF1" s="2667"/>
      <c r="AG1" s="2667"/>
      <c r="AH1" s="2667"/>
      <c r="AI1" s="2667"/>
      <c r="AJ1" s="2667"/>
      <c r="AK1" s="2667"/>
      <c r="AL1" s="2667"/>
      <c r="AM1" s="2667"/>
      <c r="AN1" s="2667"/>
      <c r="AO1" s="2667"/>
      <c r="AP1" s="2667"/>
      <c r="AQ1" s="2667"/>
      <c r="AR1" s="2667"/>
      <c r="AS1" s="2667"/>
      <c r="AT1" s="2667"/>
      <c r="AU1" s="2667"/>
      <c r="AV1" s="2667"/>
      <c r="AW1" s="2667"/>
      <c r="AX1" s="2667"/>
    </row>
    <row r="2" spans="1:50" ht="19.5" customHeight="1" thickBot="1">
      <c r="B2" s="1642"/>
      <c r="C2" s="1642"/>
      <c r="D2" s="1642"/>
      <c r="E2" s="1642"/>
      <c r="F2" s="1642"/>
      <c r="G2" s="1642"/>
      <c r="H2" s="1642"/>
      <c r="I2" s="1642"/>
      <c r="J2" s="1642"/>
      <c r="K2" s="1642"/>
      <c r="L2" s="1642"/>
      <c r="M2" s="1642"/>
      <c r="N2" s="1642"/>
      <c r="O2" s="1642"/>
      <c r="P2" s="1642"/>
      <c r="Q2" s="1642"/>
      <c r="R2" s="1642"/>
      <c r="S2" s="1642"/>
      <c r="T2" s="1642"/>
      <c r="W2" s="4370" t="s">
        <v>532</v>
      </c>
      <c r="X2" s="4370"/>
      <c r="Y2" s="4370"/>
      <c r="Z2" s="4370"/>
      <c r="AA2" s="4370"/>
      <c r="AB2" s="4370"/>
      <c r="AC2" s="4370"/>
      <c r="AD2" s="4370"/>
      <c r="AE2" s="4370"/>
      <c r="AF2" s="4370"/>
      <c r="AG2" s="4370"/>
      <c r="AH2" s="4370"/>
      <c r="AI2" s="4370"/>
      <c r="AJ2" s="4370"/>
      <c r="AK2" s="4370"/>
      <c r="AL2" s="4370"/>
      <c r="AM2" s="4370"/>
      <c r="AN2" s="3009"/>
      <c r="AO2" s="3010"/>
      <c r="AP2" s="3011" t="s">
        <v>2416</v>
      </c>
      <c r="AR2" s="3012"/>
      <c r="AS2" s="3012"/>
      <c r="AT2" s="3012"/>
      <c r="AU2" s="3012"/>
      <c r="AV2" s="3012"/>
      <c r="AW2" s="3012"/>
      <c r="AX2" s="3012"/>
    </row>
    <row r="3" spans="1:50" ht="33.75" customHeight="1">
      <c r="B3" s="4371" t="s">
        <v>1582</v>
      </c>
      <c r="C3" s="4371"/>
      <c r="D3" s="4371"/>
      <c r="E3" s="4371"/>
      <c r="F3" s="4371"/>
      <c r="G3" s="4371"/>
      <c r="H3" s="4371"/>
      <c r="I3" s="4371"/>
      <c r="J3" s="4371"/>
      <c r="K3" s="1642"/>
      <c r="L3" s="4372" t="s">
        <v>1583</v>
      </c>
      <c r="M3" s="4372"/>
      <c r="N3" s="4372"/>
      <c r="O3" s="4372"/>
      <c r="P3" s="4372"/>
      <c r="Q3" s="4372"/>
      <c r="R3" s="4372"/>
      <c r="S3" s="4372"/>
      <c r="T3" s="4372"/>
      <c r="V3" s="3009"/>
      <c r="W3" s="3013" t="s">
        <v>2417</v>
      </c>
      <c r="Y3" s="3009"/>
      <c r="Z3" s="3009"/>
      <c r="AA3" s="3009"/>
      <c r="AB3" s="3009"/>
      <c r="AC3" s="3009"/>
      <c r="AD3" s="3009"/>
      <c r="AE3" s="3009"/>
      <c r="AF3" s="3009"/>
      <c r="AG3" s="3009"/>
      <c r="AH3" s="3014" t="s">
        <v>2418</v>
      </c>
      <c r="AI3" s="3015"/>
      <c r="AJ3" s="3015"/>
      <c r="AK3" s="3015"/>
      <c r="AL3" s="3015"/>
      <c r="AM3" s="3015"/>
      <c r="AN3" s="3009"/>
      <c r="AO3" s="3010"/>
      <c r="AP3" s="3010"/>
      <c r="AR3" s="4373" t="s">
        <v>2419</v>
      </c>
      <c r="AS3" s="4374"/>
      <c r="AT3" s="4375"/>
      <c r="AV3" s="4373" t="s">
        <v>2420</v>
      </c>
      <c r="AW3" s="4374"/>
      <c r="AX3" s="4375"/>
    </row>
    <row r="4" spans="1:50" ht="40.5" customHeight="1">
      <c r="B4" s="3017"/>
      <c r="C4" s="3018" t="s">
        <v>29</v>
      </c>
      <c r="D4" s="3017"/>
      <c r="E4" s="3018" t="s">
        <v>4</v>
      </c>
      <c r="F4" s="3017"/>
      <c r="G4" s="3018" t="s">
        <v>30</v>
      </c>
      <c r="H4" s="3017"/>
      <c r="I4" s="3019" t="s">
        <v>31</v>
      </c>
      <c r="J4" s="1643"/>
      <c r="K4" s="1642"/>
      <c r="L4" s="3017"/>
      <c r="M4" s="3020" t="s">
        <v>29</v>
      </c>
      <c r="N4" s="3017"/>
      <c r="O4" s="3020" t="s">
        <v>3</v>
      </c>
      <c r="P4" s="3017"/>
      <c r="Q4" s="3020" t="s">
        <v>7</v>
      </c>
      <c r="R4" s="3017"/>
      <c r="S4" s="3021" t="s">
        <v>31</v>
      </c>
      <c r="T4" s="1643"/>
      <c r="V4" s="3022"/>
      <c r="W4" s="3023" t="s">
        <v>29</v>
      </c>
      <c r="X4" s="3022"/>
      <c r="Y4" s="3024" t="s">
        <v>3</v>
      </c>
      <c r="Z4" s="3022"/>
      <c r="AA4" s="3024" t="s">
        <v>5</v>
      </c>
      <c r="AB4" s="3022"/>
      <c r="AC4" s="3024" t="s">
        <v>120</v>
      </c>
      <c r="AD4" s="3022"/>
      <c r="AE4" s="3023" t="s">
        <v>31</v>
      </c>
      <c r="AF4" s="3022"/>
      <c r="AG4" s="3023" t="s">
        <v>103</v>
      </c>
      <c r="AH4" s="3025">
        <v>1</v>
      </c>
      <c r="AI4" s="3026" t="s">
        <v>2421</v>
      </c>
      <c r="AJ4" s="3027"/>
      <c r="AK4" s="3025">
        <f>AH59+1</f>
        <v>57</v>
      </c>
      <c r="AL4" s="3026" t="s">
        <v>2422</v>
      </c>
      <c r="AM4" s="3009"/>
      <c r="AN4" s="3009"/>
      <c r="AO4" s="3028" t="s">
        <v>2167</v>
      </c>
      <c r="AP4" s="3029" t="s">
        <v>2423</v>
      </c>
      <c r="AR4" s="4376" t="s">
        <v>2424</v>
      </c>
      <c r="AS4" s="4376"/>
      <c r="AT4" s="4376"/>
      <c r="AV4" s="4376" t="s">
        <v>2424</v>
      </c>
      <c r="AW4" s="4376"/>
      <c r="AX4" s="4376"/>
    </row>
    <row r="5" spans="1:50" ht="33.75" customHeight="1">
      <c r="A5" s="3030"/>
      <c r="B5" s="3031">
        <v>1</v>
      </c>
      <c r="C5" s="3032" t="s">
        <v>33</v>
      </c>
      <c r="D5" s="3031">
        <f>B22+1</f>
        <v>16</v>
      </c>
      <c r="E5" s="3032" t="s">
        <v>35</v>
      </c>
      <c r="F5" s="3031">
        <f>D26+1</f>
        <v>32</v>
      </c>
      <c r="G5" s="3032" t="s">
        <v>36</v>
      </c>
      <c r="H5" s="3031">
        <f>F24+1</f>
        <v>51</v>
      </c>
      <c r="I5" s="3032" t="s">
        <v>37</v>
      </c>
      <c r="J5" s="1643"/>
      <c r="K5" s="1642"/>
      <c r="L5" s="3031">
        <v>1</v>
      </c>
      <c r="M5" s="3032" t="s">
        <v>38</v>
      </c>
      <c r="N5" s="3031">
        <f>L52+1</f>
        <v>46</v>
      </c>
      <c r="O5" s="3032" t="s">
        <v>39</v>
      </c>
      <c r="P5" s="3031">
        <f>N52+1</f>
        <v>91</v>
      </c>
      <c r="Q5" s="3032" t="s">
        <v>40</v>
      </c>
      <c r="R5" s="3031">
        <f>P52+1</f>
        <v>130</v>
      </c>
      <c r="S5" s="3032" t="s">
        <v>41</v>
      </c>
      <c r="T5" s="1643"/>
      <c r="V5" s="3031">
        <v>1</v>
      </c>
      <c r="W5" s="3032" t="s">
        <v>38</v>
      </c>
      <c r="X5" s="3031">
        <f>V62+1</f>
        <v>56</v>
      </c>
      <c r="Y5" s="3032" t="s">
        <v>509</v>
      </c>
      <c r="Z5" s="3031">
        <f>X63+1</f>
        <v>113</v>
      </c>
      <c r="AA5" s="3032" t="s">
        <v>475</v>
      </c>
      <c r="AB5" s="3031">
        <f>Z62+1</f>
        <v>163</v>
      </c>
      <c r="AC5" s="3032" t="s">
        <v>128</v>
      </c>
      <c r="AD5" s="3031">
        <f>AB62+1</f>
        <v>217</v>
      </c>
      <c r="AE5" s="3032" t="s">
        <v>280</v>
      </c>
      <c r="AF5" s="3031">
        <f>AD57+1</f>
        <v>268</v>
      </c>
      <c r="AG5" s="3032" t="s">
        <v>505</v>
      </c>
      <c r="AH5" s="3025">
        <f>LARGE(AH4:AH4,1)+1</f>
        <v>2</v>
      </c>
      <c r="AI5" s="3026" t="s">
        <v>2425</v>
      </c>
      <c r="AJ5" s="3027"/>
      <c r="AK5" s="3025">
        <f>LARGE(AK4:AK4,1)+1</f>
        <v>58</v>
      </c>
      <c r="AL5" s="3026" t="s">
        <v>2426</v>
      </c>
      <c r="AM5" s="3009"/>
      <c r="AN5" s="3009"/>
      <c r="AO5" s="3010"/>
      <c r="AP5" s="3033" t="s">
        <v>29</v>
      </c>
      <c r="AR5" s="3034"/>
      <c r="AS5" s="4377" t="s">
        <v>2427</v>
      </c>
      <c r="AT5" s="4377"/>
      <c r="AV5" s="3034"/>
      <c r="AW5" s="4378" t="s">
        <v>2428</v>
      </c>
      <c r="AX5" s="4378"/>
    </row>
    <row r="6" spans="1:50" ht="30" customHeight="1">
      <c r="A6" s="3035"/>
      <c r="B6" s="3031">
        <f>LARGE(B5:B5,1)+1</f>
        <v>2</v>
      </c>
      <c r="C6" s="3032" t="s">
        <v>43</v>
      </c>
      <c r="D6" s="3031">
        <f>LARGE(D5:D5,1)+1</f>
        <v>17</v>
      </c>
      <c r="E6" s="3032" t="s">
        <v>45</v>
      </c>
      <c r="F6" s="3031">
        <f>LARGE(F5:F5,1)+1</f>
        <v>33</v>
      </c>
      <c r="G6" s="3032" t="s">
        <v>46</v>
      </c>
      <c r="H6" s="3031">
        <f>LARGE(H5:H5,1)+1</f>
        <v>52</v>
      </c>
      <c r="I6" s="3032" t="s">
        <v>47</v>
      </c>
      <c r="J6" s="1643"/>
      <c r="K6" s="1642"/>
      <c r="L6" s="3031">
        <f>LARGE(L5:L5,1)+1</f>
        <v>2</v>
      </c>
      <c r="M6" s="3032" t="s">
        <v>48</v>
      </c>
      <c r="N6" s="3031">
        <f>LARGE(N5:N5,1)+1</f>
        <v>47</v>
      </c>
      <c r="O6" s="3032" t="s">
        <v>49</v>
      </c>
      <c r="P6" s="3031">
        <f>LARGE(P5:P5,1)+1</f>
        <v>92</v>
      </c>
      <c r="Q6" s="3032" t="s">
        <v>50</v>
      </c>
      <c r="R6" s="3031">
        <f>LARGE(R5:R5,1)+1</f>
        <v>131</v>
      </c>
      <c r="S6" s="3032" t="s">
        <v>51</v>
      </c>
      <c r="T6" s="1643"/>
      <c r="V6" s="3031">
        <f>LARGE(V5:V5,1)+1</f>
        <v>2</v>
      </c>
      <c r="W6" s="3032" t="s">
        <v>33</v>
      </c>
      <c r="X6" s="3031">
        <f>LARGE(X5:X5,1)+1</f>
        <v>57</v>
      </c>
      <c r="Y6" s="3032" t="s">
        <v>257</v>
      </c>
      <c r="Z6" s="3031">
        <f>LARGE(Z5:Z5,1)+1</f>
        <v>114</v>
      </c>
      <c r="AA6" s="3032" t="s">
        <v>88</v>
      </c>
      <c r="AB6" s="3031">
        <f>LARGE(AB5:AB5,1)+1</f>
        <v>164</v>
      </c>
      <c r="AC6" s="3032" t="s">
        <v>165</v>
      </c>
      <c r="AD6" s="3031">
        <f>LARGE(AD5:AD5,1)+1</f>
        <v>218</v>
      </c>
      <c r="AE6" s="3032" t="s">
        <v>527</v>
      </c>
      <c r="AF6" s="3031">
        <f>LARGE(AF5:AF5,1)+1</f>
        <v>269</v>
      </c>
      <c r="AG6" s="3032" t="s">
        <v>163</v>
      </c>
      <c r="AH6" s="3025">
        <f>LARGE(AH4:AH5,1)+1</f>
        <v>3</v>
      </c>
      <c r="AI6" s="3026" t="s">
        <v>2429</v>
      </c>
      <c r="AJ6" s="3027"/>
      <c r="AK6" s="3025">
        <f>LARGE(AK4:AK5,1)+1</f>
        <v>59</v>
      </c>
      <c r="AL6" s="3026" t="s">
        <v>2430</v>
      </c>
      <c r="AM6" s="3009"/>
      <c r="AN6" s="3009"/>
      <c r="AO6" s="3010"/>
      <c r="AP6" s="3036" t="s">
        <v>2431</v>
      </c>
      <c r="AR6" s="3034">
        <v>1</v>
      </c>
      <c r="AS6" s="3037" t="s">
        <v>2432</v>
      </c>
      <c r="AT6" s="3037"/>
      <c r="AV6" s="3034"/>
      <c r="AW6" s="4378"/>
      <c r="AX6" s="4378"/>
    </row>
    <row r="7" spans="1:50" ht="18.75">
      <c r="B7" s="3031">
        <f>LARGE(B5:B6,1)+1</f>
        <v>3</v>
      </c>
      <c r="C7" s="3032" t="s">
        <v>53</v>
      </c>
      <c r="D7" s="3031">
        <f>LARGE(D5:D6,1)+1</f>
        <v>18</v>
      </c>
      <c r="E7" s="3032" t="s">
        <v>55</v>
      </c>
      <c r="F7" s="3031">
        <f>LARGE(F5:F6,1)+1</f>
        <v>34</v>
      </c>
      <c r="G7" s="3032" t="s">
        <v>56</v>
      </c>
      <c r="H7" s="3031">
        <f>LARGE(H5:H6,1)+1</f>
        <v>53</v>
      </c>
      <c r="I7" s="3032" t="s">
        <v>57</v>
      </c>
      <c r="J7" s="1643"/>
      <c r="K7" s="1642"/>
      <c r="L7" s="3031">
        <f>LARGE(L5:L6,1)+1</f>
        <v>3</v>
      </c>
      <c r="M7" s="3032" t="s">
        <v>58</v>
      </c>
      <c r="N7" s="3031">
        <f>LARGE(N5:N6,1)+1</f>
        <v>48</v>
      </c>
      <c r="O7" s="3032" t="s">
        <v>59</v>
      </c>
      <c r="P7" s="3031">
        <f>LARGE(P5:P6,1)+1</f>
        <v>93</v>
      </c>
      <c r="Q7" s="3032" t="s">
        <v>60</v>
      </c>
      <c r="R7" s="3031">
        <f>LARGE(R5:R6,1)+1</f>
        <v>132</v>
      </c>
      <c r="S7" s="3032" t="s">
        <v>1584</v>
      </c>
      <c r="T7" s="1643"/>
      <c r="V7" s="3031">
        <f>LARGE(V5:V6,1)+1</f>
        <v>3</v>
      </c>
      <c r="W7" s="3032" t="s">
        <v>48</v>
      </c>
      <c r="X7" s="3031">
        <f>LARGE(X5:X6,1)+1</f>
        <v>58</v>
      </c>
      <c r="Y7" s="3032" t="s">
        <v>260</v>
      </c>
      <c r="Z7" s="3031">
        <f>LARGE(Z5:Z6,1)+1</f>
        <v>115</v>
      </c>
      <c r="AA7" s="3032" t="s">
        <v>230</v>
      </c>
      <c r="AB7" s="3031">
        <f>LARGE(AB5:AB6,1)+1</f>
        <v>165</v>
      </c>
      <c r="AC7" s="3032" t="s">
        <v>134</v>
      </c>
      <c r="AD7" s="3031">
        <f>LARGE(AD5:AD6,1)+1</f>
        <v>219</v>
      </c>
      <c r="AE7" s="3032" t="s">
        <v>283</v>
      </c>
      <c r="AF7" s="3031">
        <f>LARGE(AF5:AF6,1)+1</f>
        <v>270</v>
      </c>
      <c r="AG7" s="3032" t="s">
        <v>172</v>
      </c>
      <c r="AH7" s="3025">
        <f>LARGE(AH4:AH6,1)+1</f>
        <v>4</v>
      </c>
      <c r="AI7" s="3026" t="s">
        <v>2433</v>
      </c>
      <c r="AJ7" s="3027"/>
      <c r="AK7" s="3025">
        <f>LARGE(AK4:AK6,1)+1</f>
        <v>60</v>
      </c>
      <c r="AL7" s="3026" t="s">
        <v>2434</v>
      </c>
      <c r="AM7" s="3009"/>
      <c r="AN7" s="3009"/>
      <c r="AO7" s="3010"/>
      <c r="AP7" s="3036" t="s">
        <v>2435</v>
      </c>
      <c r="AR7" s="3034">
        <v>2</v>
      </c>
      <c r="AS7" s="3037" t="s">
        <v>2436</v>
      </c>
      <c r="AT7" s="3037"/>
      <c r="AV7" s="3038" t="s">
        <v>32</v>
      </c>
      <c r="AW7" s="3039" t="s">
        <v>2437</v>
      </c>
      <c r="AX7" s="3037"/>
    </row>
    <row r="8" spans="1:50" ht="46.5" customHeight="1">
      <c r="B8" s="3031">
        <f>LARGE(B5:B7,1)+1</f>
        <v>4</v>
      </c>
      <c r="C8" s="3032" t="s">
        <v>62</v>
      </c>
      <c r="D8" s="3031">
        <f>LARGE(D5:D7,1)+1</f>
        <v>19</v>
      </c>
      <c r="E8" s="3032" t="s">
        <v>55</v>
      </c>
      <c r="F8" s="3031">
        <f>LARGE(F5:F7,1)+1</f>
        <v>35</v>
      </c>
      <c r="G8" s="3032" t="s">
        <v>64</v>
      </c>
      <c r="H8" s="3031">
        <f>LARGE(H5:H7,1)+1</f>
        <v>54</v>
      </c>
      <c r="I8" s="3032" t="s">
        <v>65</v>
      </c>
      <c r="J8" s="1643"/>
      <c r="K8" s="1642"/>
      <c r="L8" s="3031">
        <f>LARGE(L5:L7,1)+1</f>
        <v>4</v>
      </c>
      <c r="M8" s="3032" t="s">
        <v>66</v>
      </c>
      <c r="N8" s="3031">
        <f>LARGE(N5:N7,1)+1</f>
        <v>49</v>
      </c>
      <c r="O8" s="3032" t="s">
        <v>67</v>
      </c>
      <c r="P8" s="3031"/>
      <c r="Q8" s="3020" t="s">
        <v>8</v>
      </c>
      <c r="R8" s="3031">
        <f>LARGE(R5:R7,1)+1</f>
        <v>133</v>
      </c>
      <c r="S8" s="3032" t="s">
        <v>68</v>
      </c>
      <c r="T8" s="1643"/>
      <c r="V8" s="3031">
        <f>LARGE(V5:V7,1)+1</f>
        <v>4</v>
      </c>
      <c r="W8" s="3032" t="s">
        <v>2438</v>
      </c>
      <c r="X8" s="3031">
        <f>LARGE(X5:X7,1)+1</f>
        <v>59</v>
      </c>
      <c r="Y8" s="3032" t="s">
        <v>143</v>
      </c>
      <c r="Z8" s="3031">
        <f>LARGE(Z5:Z7,1)+1</f>
        <v>116</v>
      </c>
      <c r="AA8" s="3032" t="s">
        <v>476</v>
      </c>
      <c r="AB8" s="3031">
        <f>LARGE(AB5:AB7,1)+1</f>
        <v>166</v>
      </c>
      <c r="AC8" s="3032" t="s">
        <v>524</v>
      </c>
      <c r="AD8" s="3031">
        <f>LARGE(AD5:AD7,1)+1</f>
        <v>220</v>
      </c>
      <c r="AE8" s="3032" t="s">
        <v>286</v>
      </c>
      <c r="AF8" s="3031">
        <f>LARGE(AF5:AF7,1)+1</f>
        <v>271</v>
      </c>
      <c r="AG8" s="3032" t="s">
        <v>180</v>
      </c>
      <c r="AH8" s="3025">
        <f>LARGE(AH4:AH7,1)+1</f>
        <v>5</v>
      </c>
      <c r="AI8" s="3026" t="s">
        <v>2439</v>
      </c>
      <c r="AJ8" s="3027"/>
      <c r="AK8" s="3025">
        <f>LARGE(AK4:AK7,1)+1</f>
        <v>61</v>
      </c>
      <c r="AL8" s="3026" t="s">
        <v>2440</v>
      </c>
      <c r="AM8" s="3009"/>
      <c r="AN8" s="3009"/>
      <c r="AO8" s="3010"/>
      <c r="AP8" s="3036" t="s">
        <v>2441</v>
      </c>
      <c r="AR8" s="3034">
        <v>3</v>
      </c>
      <c r="AS8" s="3037" t="s">
        <v>2442</v>
      </c>
      <c r="AT8" s="3037"/>
      <c r="AV8" s="3034">
        <v>1</v>
      </c>
      <c r="AW8" s="3037" t="s">
        <v>2443</v>
      </c>
      <c r="AX8" s="3037"/>
    </row>
    <row r="9" spans="1:50" ht="27" customHeight="1">
      <c r="B9" s="3031">
        <f>LARGE(B5:B8,1)+1</f>
        <v>5</v>
      </c>
      <c r="C9" s="3032" t="s">
        <v>70</v>
      </c>
      <c r="D9" s="3031">
        <f>LARGE(D5:D8,1)+1</f>
        <v>20</v>
      </c>
      <c r="E9" s="3032" t="s">
        <v>72</v>
      </c>
      <c r="F9" s="3031">
        <f>LARGE(F5:F8,1)+1</f>
        <v>36</v>
      </c>
      <c r="G9" s="3032" t="s">
        <v>73</v>
      </c>
      <c r="H9" s="3031"/>
      <c r="I9" s="3019" t="s">
        <v>74</v>
      </c>
      <c r="J9" s="1643"/>
      <c r="K9" s="1642"/>
      <c r="L9" s="3031"/>
      <c r="M9" s="3020" t="s">
        <v>1</v>
      </c>
      <c r="N9" s="3031">
        <f>LARGE(N5:N8,1)+1</f>
        <v>50</v>
      </c>
      <c r="O9" s="3032" t="s">
        <v>75</v>
      </c>
      <c r="P9" s="3031">
        <f>LARGE(P5:P8,1)+1</f>
        <v>94</v>
      </c>
      <c r="Q9" s="3032" t="s">
        <v>76</v>
      </c>
      <c r="R9" s="3031">
        <f>LARGE(R5:R8,1)+1</f>
        <v>134</v>
      </c>
      <c r="S9" s="3032" t="s">
        <v>77</v>
      </c>
      <c r="T9" s="1643"/>
      <c r="V9" s="3031">
        <f>LARGE(V5:V8,1)+1</f>
        <v>5</v>
      </c>
      <c r="W9" s="3032" t="s">
        <v>43</v>
      </c>
      <c r="X9" s="3031">
        <f>LARGE(X5:X8,1)+1</f>
        <v>60</v>
      </c>
      <c r="Y9" s="3032" t="s">
        <v>263</v>
      </c>
      <c r="Z9" s="3031">
        <f>LARGE(Z5:Z8,1)+1</f>
        <v>117</v>
      </c>
      <c r="AA9" s="3032" t="s">
        <v>477</v>
      </c>
      <c r="AB9" s="3031">
        <f>LARGE(AB5:AB8,1)+1</f>
        <v>167</v>
      </c>
      <c r="AC9" s="3032" t="s">
        <v>173</v>
      </c>
      <c r="AD9" s="3031">
        <f>LARGE(AD5:AD8,1)+1</f>
        <v>221</v>
      </c>
      <c r="AE9" s="3032" t="s">
        <v>289</v>
      </c>
      <c r="AF9" s="3031">
        <f>LARGE(AF5:AF8,1)+1</f>
        <v>272</v>
      </c>
      <c r="AG9" s="3032" t="s">
        <v>187</v>
      </c>
      <c r="AH9" s="3025">
        <f>LARGE(AH4:AH8,1)+1</f>
        <v>6</v>
      </c>
      <c r="AI9" s="3026" t="s">
        <v>2444</v>
      </c>
      <c r="AJ9" s="3027"/>
      <c r="AK9" s="3025">
        <f>LARGE(AK4:AK8,1)+1</f>
        <v>62</v>
      </c>
      <c r="AL9" s="3026" t="s">
        <v>2445</v>
      </c>
      <c r="AM9" s="3009"/>
      <c r="AN9" s="3009"/>
      <c r="AO9" s="3010"/>
      <c r="AP9" s="3036" t="s">
        <v>2446</v>
      </c>
      <c r="AR9" s="3034">
        <v>4</v>
      </c>
      <c r="AS9" s="3037" t="s">
        <v>2447</v>
      </c>
      <c r="AT9" s="3037"/>
      <c r="AV9" s="3034">
        <v>2</v>
      </c>
      <c r="AW9" s="3037" t="s">
        <v>2448</v>
      </c>
      <c r="AX9" s="3037"/>
    </row>
    <row r="10" spans="1:50" ht="27" customHeight="1">
      <c r="B10" s="3031">
        <f>LARGE(B5:B9,1)+1</f>
        <v>6</v>
      </c>
      <c r="C10" s="3032" t="s">
        <v>79</v>
      </c>
      <c r="D10" s="3040"/>
      <c r="E10" s="3018" t="s">
        <v>5</v>
      </c>
      <c r="F10" s="3031">
        <f>LARGE(F5:F9,1)+1</f>
        <v>37</v>
      </c>
      <c r="G10" s="3032" t="s">
        <v>80</v>
      </c>
      <c r="H10" s="3031">
        <f>LARGE(H5:H9,1)+1</f>
        <v>55</v>
      </c>
      <c r="I10" s="3032" t="s">
        <v>81</v>
      </c>
      <c r="J10" s="1643"/>
      <c r="K10" s="1642"/>
      <c r="L10" s="3031">
        <f>LARGE(L5:L9,1)+1</f>
        <v>5</v>
      </c>
      <c r="M10" s="3032" t="s">
        <v>82</v>
      </c>
      <c r="N10" s="3031">
        <f>LARGE(N5:N9,1)+1</f>
        <v>51</v>
      </c>
      <c r="O10" s="3032" t="s">
        <v>84</v>
      </c>
      <c r="P10" s="3031"/>
      <c r="Q10" s="3020" t="s">
        <v>10</v>
      </c>
      <c r="R10" s="3031">
        <f>LARGE(R5:R9,1)+1</f>
        <v>135</v>
      </c>
      <c r="S10" s="3032" t="s">
        <v>85</v>
      </c>
      <c r="T10" s="1643"/>
      <c r="V10" s="3031">
        <f>LARGE(V5:V9,1)+1</f>
        <v>6</v>
      </c>
      <c r="W10" s="3032" t="s">
        <v>53</v>
      </c>
      <c r="X10" s="3031">
        <f>LARGE(X5:X9,1)+1</f>
        <v>61</v>
      </c>
      <c r="Y10" s="3032" t="s">
        <v>266</v>
      </c>
      <c r="Z10" s="3031">
        <f>LARGE(Z5:Z9,1)+1</f>
        <v>118</v>
      </c>
      <c r="AA10" s="3032" t="s">
        <v>234</v>
      </c>
      <c r="AB10" s="3031">
        <f>LARGE(AB5:AB9,1)+1</f>
        <v>168</v>
      </c>
      <c r="AC10" s="3032" t="s">
        <v>141</v>
      </c>
      <c r="AD10" s="3031">
        <f>LARGE(AD5:AD9,1)+1</f>
        <v>222</v>
      </c>
      <c r="AE10" s="3032" t="s">
        <v>292</v>
      </c>
      <c r="AF10" s="3031">
        <f>LARGE(AF5:AF9,1)+1</f>
        <v>273</v>
      </c>
      <c r="AG10" s="3032" t="s">
        <v>109</v>
      </c>
      <c r="AH10" s="3025">
        <f>LARGE(AH4:AH9,1)+1</f>
        <v>7</v>
      </c>
      <c r="AI10" s="3026" t="s">
        <v>2449</v>
      </c>
      <c r="AJ10" s="3027"/>
      <c r="AK10" s="3025">
        <f>LARGE(AK4:AK9,1)+1</f>
        <v>63</v>
      </c>
      <c r="AL10" s="3026" t="s">
        <v>2450</v>
      </c>
      <c r="AM10" s="3009"/>
      <c r="AN10" s="3009"/>
      <c r="AO10" s="3010"/>
      <c r="AP10" s="3036" t="s">
        <v>2451</v>
      </c>
      <c r="AR10" s="3034">
        <v>5</v>
      </c>
      <c r="AS10" s="3037" t="s">
        <v>2452</v>
      </c>
      <c r="AT10" s="3037"/>
      <c r="AV10" s="3034">
        <v>3</v>
      </c>
      <c r="AW10" s="3037" t="s">
        <v>2453</v>
      </c>
      <c r="AX10" s="3037"/>
    </row>
    <row r="11" spans="1:50" ht="23.25" customHeight="1">
      <c r="B11" s="3031">
        <f>LARGE(B5:B10,1)+1</f>
        <v>7</v>
      </c>
      <c r="C11" s="3032" t="s">
        <v>87</v>
      </c>
      <c r="D11" s="3031">
        <f>LARGE(D5:D10,1)+1</f>
        <v>21</v>
      </c>
      <c r="E11" s="3032" t="s">
        <v>88</v>
      </c>
      <c r="F11" s="3031">
        <f>LARGE(F5:F10,1)+1</f>
        <v>38</v>
      </c>
      <c r="G11" s="3032" t="s">
        <v>89</v>
      </c>
      <c r="H11" s="3031">
        <f>LARGE(H5:H10,1)+1</f>
        <v>56</v>
      </c>
      <c r="I11" s="3032" t="s">
        <v>90</v>
      </c>
      <c r="J11" s="1643"/>
      <c r="K11" s="1642"/>
      <c r="L11" s="3031">
        <f>LARGE(L5:L10,1)+1</f>
        <v>6</v>
      </c>
      <c r="M11" s="3032" t="s">
        <v>91</v>
      </c>
      <c r="N11" s="3031">
        <f>LARGE(N5:N10,1)+1</f>
        <v>52</v>
      </c>
      <c r="O11" s="3032" t="s">
        <v>93</v>
      </c>
      <c r="P11" s="3031">
        <f>LARGE(P5:P10,1)+1</f>
        <v>95</v>
      </c>
      <c r="Q11" s="3032" t="s">
        <v>94</v>
      </c>
      <c r="R11" s="3031">
        <f>LARGE(R5:R10,1)+1</f>
        <v>136</v>
      </c>
      <c r="S11" s="3032" t="s">
        <v>95</v>
      </c>
      <c r="T11" s="1643"/>
      <c r="V11" s="3031">
        <f>LARGE(V5:V10,1)+1</f>
        <v>7</v>
      </c>
      <c r="W11" s="3032" t="s">
        <v>62</v>
      </c>
      <c r="X11" s="3031">
        <f>LARGE(X5:X10,1)+1</f>
        <v>62</v>
      </c>
      <c r="Y11" s="3032" t="s">
        <v>269</v>
      </c>
      <c r="Z11" s="3031">
        <f>LARGE(Z5:Z10,1)+1</f>
        <v>119</v>
      </c>
      <c r="AA11" s="3032" t="s">
        <v>267</v>
      </c>
      <c r="AB11" s="3031">
        <f>LARGE(AB5:AB10,1)+1</f>
        <v>169</v>
      </c>
      <c r="AC11" s="3032" t="s">
        <v>148</v>
      </c>
      <c r="AD11" s="3031">
        <f>LARGE(AD5:AD10,1)+1</f>
        <v>223</v>
      </c>
      <c r="AE11" s="3032" t="s">
        <v>108</v>
      </c>
      <c r="AF11" s="3031">
        <f>LARGE(AF5:AF10,1)+1</f>
        <v>274</v>
      </c>
      <c r="AG11" s="3032" t="s">
        <v>515</v>
      </c>
      <c r="AH11" s="3025">
        <f>LARGE(AH4:AH10,1)+1</f>
        <v>8</v>
      </c>
      <c r="AI11" s="3026" t="s">
        <v>2454</v>
      </c>
      <c r="AJ11" s="3027"/>
      <c r="AK11" s="3025">
        <f>LARGE(AK4:AK10,1)+1</f>
        <v>64</v>
      </c>
      <c r="AL11" s="3026" t="s">
        <v>2455</v>
      </c>
      <c r="AM11" s="3009"/>
      <c r="AN11" s="3009"/>
      <c r="AO11" s="3010"/>
      <c r="AP11" s="3036" t="s">
        <v>2456</v>
      </c>
      <c r="AR11" s="3034">
        <v>6</v>
      </c>
      <c r="AS11" s="3037" t="s">
        <v>2457</v>
      </c>
      <c r="AT11" s="3037"/>
      <c r="AV11" s="3034">
        <v>4</v>
      </c>
      <c r="AW11" s="4369" t="s">
        <v>2458</v>
      </c>
      <c r="AX11" s="4369"/>
    </row>
    <row r="12" spans="1:50" ht="23.25" customHeight="1">
      <c r="B12" s="3040"/>
      <c r="C12" s="3018" t="s">
        <v>1</v>
      </c>
      <c r="D12" s="3031"/>
      <c r="E12" s="3018" t="s">
        <v>6</v>
      </c>
      <c r="F12" s="3031">
        <f>LARGE(F5:F11,1)+1</f>
        <v>39</v>
      </c>
      <c r="G12" s="3032" t="s">
        <v>97</v>
      </c>
      <c r="H12" s="3031">
        <f>LARGE(H5:H11,1)+1</f>
        <v>57</v>
      </c>
      <c r="I12" s="3032" t="s">
        <v>98</v>
      </c>
      <c r="J12" s="1643"/>
      <c r="K12" s="1642"/>
      <c r="L12" s="3031">
        <f>LARGE(L5:L11,1)+1</f>
        <v>7</v>
      </c>
      <c r="M12" s="3032" t="s">
        <v>99</v>
      </c>
      <c r="N12" s="3031"/>
      <c r="O12" s="3020" t="s">
        <v>4</v>
      </c>
      <c r="P12" s="3031">
        <f>LARGE(P5:P11,1)+1</f>
        <v>96</v>
      </c>
      <c r="Q12" s="3032" t="s">
        <v>100</v>
      </c>
      <c r="R12" s="3031"/>
      <c r="S12" s="3021" t="s">
        <v>74</v>
      </c>
      <c r="T12" s="1643"/>
      <c r="V12" s="3031">
        <f>LARGE(V5:V11,1)+1</f>
        <v>8</v>
      </c>
      <c r="W12" s="3032" t="s">
        <v>70</v>
      </c>
      <c r="X12" s="3031">
        <f>LARGE(X5:X11,1)+1</f>
        <v>63</v>
      </c>
      <c r="Y12" s="3032" t="s">
        <v>272</v>
      </c>
      <c r="Z12" s="3031">
        <f>LARGE(Z5:Z11,1)+1</f>
        <v>120</v>
      </c>
      <c r="AA12" s="3032" t="s">
        <v>520</v>
      </c>
      <c r="AB12" s="3031">
        <f>LARGE(AB5:AB11,1)+1</f>
        <v>170</v>
      </c>
      <c r="AC12" s="3032" t="s">
        <v>525</v>
      </c>
      <c r="AD12" s="3031">
        <f>LARGE(AD5:AD11,1)+1</f>
        <v>224</v>
      </c>
      <c r="AE12" s="3032" t="s">
        <v>116</v>
      </c>
      <c r="AF12" s="3031">
        <f>LARGE(AF5:AF11,1)+1</f>
        <v>275</v>
      </c>
      <c r="AG12" s="3032" t="s">
        <v>531</v>
      </c>
      <c r="AH12" s="3025">
        <f>LARGE(AH4:AH11,1)+1</f>
        <v>9</v>
      </c>
      <c r="AI12" s="3026" t="s">
        <v>2459</v>
      </c>
      <c r="AJ12" s="3027"/>
      <c r="AK12" s="3025">
        <f>LARGE(AK4:AK11,1)+1</f>
        <v>65</v>
      </c>
      <c r="AL12" s="3026" t="s">
        <v>2460</v>
      </c>
      <c r="AM12" s="3009"/>
      <c r="AN12" s="3009"/>
      <c r="AO12" s="3010"/>
      <c r="AP12" s="3036" t="s">
        <v>2461</v>
      </c>
      <c r="AR12" s="3034">
        <v>7</v>
      </c>
      <c r="AS12" s="3037" t="s">
        <v>2462</v>
      </c>
      <c r="AT12" s="3037"/>
      <c r="AV12" s="3034"/>
      <c r="AW12" s="4369"/>
      <c r="AX12" s="4369"/>
    </row>
    <row r="13" spans="1:50" ht="26.25" customHeight="1">
      <c r="B13" s="3031">
        <f>LARGE(B5:B12,1)+1</f>
        <v>8</v>
      </c>
      <c r="C13" s="3032" t="s">
        <v>101</v>
      </c>
      <c r="D13" s="3031">
        <f>LARGE(D5:D12,1)+1</f>
        <v>22</v>
      </c>
      <c r="E13" s="3032" t="s">
        <v>102</v>
      </c>
      <c r="F13" s="3031"/>
      <c r="G13" s="3018" t="s">
        <v>31</v>
      </c>
      <c r="H13" s="3031"/>
      <c r="I13" s="3019" t="s">
        <v>103</v>
      </c>
      <c r="J13" s="1643"/>
      <c r="K13" s="1642"/>
      <c r="L13" s="3031">
        <f>LARGE(L5:L12,1)+1</f>
        <v>8</v>
      </c>
      <c r="M13" s="3032" t="s">
        <v>104</v>
      </c>
      <c r="N13" s="3031">
        <f>LARGE(N5:N12,1)+1</f>
        <v>53</v>
      </c>
      <c r="O13" s="3032" t="s">
        <v>105</v>
      </c>
      <c r="P13" s="3031">
        <f>LARGE(P5:P12,1)+1</f>
        <v>97</v>
      </c>
      <c r="Q13" s="3032" t="s">
        <v>106</v>
      </c>
      <c r="R13" s="3031">
        <f>LARGE(R5:R12,1)+1</f>
        <v>137</v>
      </c>
      <c r="S13" s="3032" t="s">
        <v>107</v>
      </c>
      <c r="T13" s="1643"/>
      <c r="V13" s="3031">
        <f>LARGE(V5:V12,1)+1</f>
        <v>9</v>
      </c>
      <c r="W13" s="3032" t="s">
        <v>79</v>
      </c>
      <c r="X13" s="3031">
        <f>LARGE(X5:X12,1)+1</f>
        <v>64</v>
      </c>
      <c r="Y13" s="3032" t="s">
        <v>275</v>
      </c>
      <c r="Z13" s="3031">
        <f>LARGE(Z5:Z12,1)+1</f>
        <v>121</v>
      </c>
      <c r="AA13" s="3032" t="s">
        <v>238</v>
      </c>
      <c r="AB13" s="3031">
        <f>LARGE(AB5:AB12,1)+1</f>
        <v>171</v>
      </c>
      <c r="AC13" s="3032" t="s">
        <v>156</v>
      </c>
      <c r="AD13" s="3031">
        <f>LARGE(AD5:AD12,1)+1</f>
        <v>225</v>
      </c>
      <c r="AE13" s="3032" t="s">
        <v>124</v>
      </c>
      <c r="AF13" s="3031">
        <f>LARGE(AF5:AF12,1)+1</f>
        <v>276</v>
      </c>
      <c r="AG13" s="3032" t="s">
        <v>192</v>
      </c>
      <c r="AH13" s="3025">
        <f>LARGE(AH4:AH12,1)+1</f>
        <v>10</v>
      </c>
      <c r="AI13" s="3026" t="s">
        <v>2463</v>
      </c>
      <c r="AJ13" s="3027"/>
      <c r="AK13" s="3025">
        <f>LARGE(AK4:AK12,1)+1</f>
        <v>66</v>
      </c>
      <c r="AL13" s="3026" t="s">
        <v>2464</v>
      </c>
      <c r="AM13" s="3009"/>
      <c r="AN13" s="3009"/>
      <c r="AO13" s="3010"/>
      <c r="AP13" s="3033" t="s">
        <v>1</v>
      </c>
      <c r="AR13" s="3034">
        <v>8</v>
      </c>
      <c r="AS13" s="3037" t="s">
        <v>2465</v>
      </c>
      <c r="AT13" s="3037"/>
      <c r="AV13" s="3034"/>
      <c r="AW13" s="3041"/>
      <c r="AX13" s="3041"/>
    </row>
    <row r="14" spans="1:50" ht="22.5" customHeight="1">
      <c r="B14" s="3040"/>
      <c r="C14" s="3018" t="s">
        <v>2</v>
      </c>
      <c r="D14" s="3031"/>
      <c r="E14" s="3018" t="s">
        <v>8</v>
      </c>
      <c r="F14" s="3031">
        <f>LARGE(F5:F13,1)+1</f>
        <v>40</v>
      </c>
      <c r="G14" s="3032" t="s">
        <v>108</v>
      </c>
      <c r="H14" s="3031">
        <f>LARGE(H5:H13,1)+1</f>
        <v>58</v>
      </c>
      <c r="I14" s="3032" t="s">
        <v>109</v>
      </c>
      <c r="J14" s="1643"/>
      <c r="K14" s="1642"/>
      <c r="L14" s="3031">
        <f>LARGE(L5:L13,1)+1</f>
        <v>9</v>
      </c>
      <c r="M14" s="3032" t="s">
        <v>110</v>
      </c>
      <c r="N14" s="3031">
        <f>LARGE(N5:N13,1)+1</f>
        <v>54</v>
      </c>
      <c r="O14" s="3032" t="s">
        <v>111</v>
      </c>
      <c r="P14" s="3031">
        <f>LARGE(P5:P13,1)+1</f>
        <v>98</v>
      </c>
      <c r="Q14" s="3032" t="s">
        <v>112</v>
      </c>
      <c r="R14" s="3031">
        <f>LARGE(R5:R13,1)+1</f>
        <v>138</v>
      </c>
      <c r="S14" s="3032" t="s">
        <v>113</v>
      </c>
      <c r="T14" s="1643"/>
      <c r="V14" s="3031">
        <f>LARGE(V5:V13,1)+1</f>
        <v>10</v>
      </c>
      <c r="W14" s="3032" t="s">
        <v>87</v>
      </c>
      <c r="X14" s="3031">
        <f>LARGE(X5:X13,1)+1</f>
        <v>65</v>
      </c>
      <c r="Y14" s="3032" t="s">
        <v>277</v>
      </c>
      <c r="Z14" s="3031">
        <f>LARGE(Z5:Z13,1)+1</f>
        <v>122</v>
      </c>
      <c r="AA14" s="3032" t="s">
        <v>243</v>
      </c>
      <c r="AB14" s="3031">
        <f>LARGE(AB5:AB13,1)+1</f>
        <v>172</v>
      </c>
      <c r="AC14" s="3032" t="s">
        <v>162</v>
      </c>
      <c r="AD14" s="3031">
        <f>LARGE(AD5:AD13,1)+1</f>
        <v>226</v>
      </c>
      <c r="AE14" s="3032" t="s">
        <v>131</v>
      </c>
      <c r="AF14" s="3031">
        <f>LARGE(AF5:AF13,1)+1</f>
        <v>277</v>
      </c>
      <c r="AG14" s="3032" t="s">
        <v>198</v>
      </c>
      <c r="AH14" s="3025">
        <f>LARGE(AH4:AH13,1)+1</f>
        <v>11</v>
      </c>
      <c r="AI14" s="3026" t="s">
        <v>2466</v>
      </c>
      <c r="AJ14" s="3027"/>
      <c r="AK14" s="3025">
        <f>LARGE(AK4:AK13,1)+1</f>
        <v>67</v>
      </c>
      <c r="AL14" s="3026" t="s">
        <v>2467</v>
      </c>
      <c r="AM14" s="3009"/>
      <c r="AN14" s="3009"/>
      <c r="AO14" s="3010"/>
      <c r="AP14" s="3036" t="s">
        <v>2468</v>
      </c>
      <c r="AR14" s="3034"/>
      <c r="AS14" s="3042" t="s">
        <v>2469</v>
      </c>
      <c r="AT14" s="3037"/>
      <c r="AV14" s="3038" t="s">
        <v>42</v>
      </c>
      <c r="AW14" s="3039" t="s">
        <v>2470</v>
      </c>
      <c r="AX14" s="3037"/>
    </row>
    <row r="15" spans="1:50" s="1644" customFormat="1" ht="26.25" customHeight="1">
      <c r="B15" s="3031">
        <f>LARGE(B5:B14,1)+1</f>
        <v>9</v>
      </c>
      <c r="C15" s="3032" t="s">
        <v>114</v>
      </c>
      <c r="D15" s="3031">
        <f>LARGE(D5:D14,1)+1</f>
        <v>23</v>
      </c>
      <c r="E15" s="3032" t="s">
        <v>115</v>
      </c>
      <c r="F15" s="3031">
        <f>LARGE(F5:F14,1)+1</f>
        <v>41</v>
      </c>
      <c r="G15" s="3032" t="s">
        <v>116</v>
      </c>
      <c r="H15" s="3031"/>
      <c r="I15" s="3019" t="s">
        <v>117</v>
      </c>
      <c r="J15" s="1643"/>
      <c r="K15" s="1642"/>
      <c r="L15" s="3031">
        <f>LARGE(L5:L14,1)+1</f>
        <v>10</v>
      </c>
      <c r="M15" s="3032" t="s">
        <v>118</v>
      </c>
      <c r="N15" s="3031">
        <f>LARGE(N5:N14,1)+1</f>
        <v>55</v>
      </c>
      <c r="O15" s="3032" t="s">
        <v>119</v>
      </c>
      <c r="P15" s="3031"/>
      <c r="Q15" s="3020" t="s">
        <v>120</v>
      </c>
      <c r="R15" s="3031">
        <f>LARGE(R5:R14,1)+1</f>
        <v>139</v>
      </c>
      <c r="S15" s="3032" t="s">
        <v>121</v>
      </c>
      <c r="T15" s="1643"/>
      <c r="V15" s="3031">
        <f>LARGE(V5:V14,1)+1</f>
        <v>11</v>
      </c>
      <c r="W15" s="3032" t="s">
        <v>465</v>
      </c>
      <c r="X15" s="3031">
        <f>LARGE(X5:X14,1)+1</f>
        <v>66</v>
      </c>
      <c r="Y15" s="3032" t="s">
        <v>278</v>
      </c>
      <c r="Z15" s="3031">
        <f>LARGE(Z5:Z14,1)+1</f>
        <v>123</v>
      </c>
      <c r="AA15" s="3032" t="s">
        <v>248</v>
      </c>
      <c r="AB15" s="3031">
        <f>LARGE(AB5:AB14,1)+1</f>
        <v>173</v>
      </c>
      <c r="AC15" s="3032" t="s">
        <v>181</v>
      </c>
      <c r="AD15" s="3031">
        <f>LARGE(AD5:AD14,1)+1</f>
        <v>227</v>
      </c>
      <c r="AE15" s="3032" t="s">
        <v>41</v>
      </c>
      <c r="AF15" s="3031">
        <f>LARGE(AF5:AF14,1)+1</f>
        <v>278</v>
      </c>
      <c r="AG15" s="3032" t="s">
        <v>204</v>
      </c>
      <c r="AH15" s="3025">
        <f>LARGE(AH4:AH14,1)+1</f>
        <v>12</v>
      </c>
      <c r="AI15" s="3026" t="s">
        <v>2471</v>
      </c>
      <c r="AJ15" s="3043"/>
      <c r="AK15" s="3025">
        <f>LARGE(AK4:AK14,1)+1</f>
        <v>68</v>
      </c>
      <c r="AL15" s="3026" t="s">
        <v>2472</v>
      </c>
      <c r="AM15" s="3044"/>
      <c r="AN15" s="3044"/>
      <c r="AO15" s="3010"/>
      <c r="AP15" s="3045" t="s">
        <v>2473</v>
      </c>
      <c r="AR15" s="3034">
        <v>9</v>
      </c>
      <c r="AS15" s="3037" t="s">
        <v>2474</v>
      </c>
      <c r="AT15" s="3037"/>
      <c r="AU15" s="3016"/>
      <c r="AV15" s="3034">
        <v>1</v>
      </c>
      <c r="AW15" s="4369" t="s">
        <v>2475</v>
      </c>
      <c r="AX15" s="4369"/>
    </row>
    <row r="16" spans="1:50" s="1644" customFormat="1" ht="23.25" customHeight="1">
      <c r="B16" s="3031">
        <f>LARGE(B5:B15,1)+1</f>
        <v>10</v>
      </c>
      <c r="C16" s="3032" t="s">
        <v>122</v>
      </c>
      <c r="D16" s="3031">
        <f>LARGE(D5:D15,1)+1</f>
        <v>24</v>
      </c>
      <c r="E16" s="3032" t="s">
        <v>123</v>
      </c>
      <c r="F16" s="3031">
        <f>LARGE(F5:F15,1)+1</f>
        <v>42</v>
      </c>
      <c r="G16" s="3032" t="s">
        <v>124</v>
      </c>
      <c r="H16" s="3031">
        <f>LARGE(H5:H15,1)+1</f>
        <v>59</v>
      </c>
      <c r="I16" s="3032" t="s">
        <v>125</v>
      </c>
      <c r="J16" s="1643"/>
      <c r="K16" s="1642"/>
      <c r="L16" s="3031">
        <f>LARGE(L5:L15,1)+1</f>
        <v>11</v>
      </c>
      <c r="M16" s="3032" t="s">
        <v>126</v>
      </c>
      <c r="N16" s="3031">
        <f>LARGE(N5:N15,1)+1</f>
        <v>56</v>
      </c>
      <c r="O16" s="3032" t="s">
        <v>127</v>
      </c>
      <c r="P16" s="3031">
        <f>LARGE(P5:P15,1)+1</f>
        <v>99</v>
      </c>
      <c r="Q16" s="3032" t="s">
        <v>128</v>
      </c>
      <c r="R16" s="3031">
        <f>LARGE(R5:R15,1)+1</f>
        <v>140</v>
      </c>
      <c r="S16" s="3032" t="s">
        <v>129</v>
      </c>
      <c r="T16" s="1643"/>
      <c r="V16" s="3031">
        <f>LARGE(V5:V15,1)+1</f>
        <v>12</v>
      </c>
      <c r="W16" s="3032" t="s">
        <v>58</v>
      </c>
      <c r="X16" s="3031">
        <f>LARGE(X5:X15,1)+1</f>
        <v>67</v>
      </c>
      <c r="Y16" s="3032" t="s">
        <v>281</v>
      </c>
      <c r="Z16" s="3031">
        <f>LARGE(Z5:Z15,1)+1</f>
        <v>124</v>
      </c>
      <c r="AA16" s="3032" t="s">
        <v>251</v>
      </c>
      <c r="AB16" s="3031">
        <f>LARGE(AB5:AB15,1)+1</f>
        <v>174</v>
      </c>
      <c r="AC16" s="3032" t="s">
        <v>171</v>
      </c>
      <c r="AD16" s="3031">
        <f>LARGE(AD5:AD15,1)+1</f>
        <v>228</v>
      </c>
      <c r="AE16" s="3032" t="s">
        <v>137</v>
      </c>
      <c r="AF16" s="3031">
        <f>LARGE(AF5:AF15,1)+1</f>
        <v>279</v>
      </c>
      <c r="AG16" s="3032" t="s">
        <v>209</v>
      </c>
      <c r="AH16" s="3025">
        <f>LARGE(AH4:AH15,1)+1</f>
        <v>13</v>
      </c>
      <c r="AI16" s="3026" t="s">
        <v>2476</v>
      </c>
      <c r="AJ16" s="3043"/>
      <c r="AK16" s="3025">
        <f>LARGE(AK4:AK15,1)+1</f>
        <v>69</v>
      </c>
      <c r="AL16" s="3026" t="s">
        <v>2477</v>
      </c>
      <c r="AM16" s="3044"/>
      <c r="AN16" s="3044"/>
      <c r="AO16" s="3010"/>
      <c r="AP16" s="3045" t="s">
        <v>2478</v>
      </c>
      <c r="AR16" s="3034">
        <v>10</v>
      </c>
      <c r="AS16" s="3037" t="s">
        <v>2479</v>
      </c>
      <c r="AT16" s="3037"/>
      <c r="AU16" s="3016"/>
      <c r="AV16" s="3034"/>
      <c r="AW16" s="4369"/>
      <c r="AX16" s="4369"/>
    </row>
    <row r="17" spans="2:50" s="1644" customFormat="1" ht="23.25">
      <c r="B17" s="3031">
        <f>LARGE(B5:B16,1)+1</f>
        <v>11</v>
      </c>
      <c r="C17" s="3032" t="s">
        <v>130</v>
      </c>
      <c r="D17" s="3031"/>
      <c r="E17" s="3018" t="s">
        <v>9</v>
      </c>
      <c r="F17" s="3031">
        <f>LARGE(F5:F16,1)+1</f>
        <v>43</v>
      </c>
      <c r="G17" s="3032" t="s">
        <v>131</v>
      </c>
      <c r="H17" s="3031"/>
      <c r="I17" s="3019" t="s">
        <v>132</v>
      </c>
      <c r="J17" s="1643"/>
      <c r="K17" s="1642"/>
      <c r="L17" s="3031"/>
      <c r="M17" s="3020" t="s">
        <v>2</v>
      </c>
      <c r="N17" s="3031">
        <f>LARGE(N5:N16,1)+1</f>
        <v>57</v>
      </c>
      <c r="O17" s="3032" t="s">
        <v>133</v>
      </c>
      <c r="P17" s="3031">
        <f>LARGE(P5:P16,1)+1</f>
        <v>100</v>
      </c>
      <c r="Q17" s="3032" t="s">
        <v>134</v>
      </c>
      <c r="R17" s="3031">
        <f>LARGE(R5:R16,1)+1</f>
        <v>141</v>
      </c>
      <c r="S17" s="3032" t="s">
        <v>135</v>
      </c>
      <c r="T17" s="1643"/>
      <c r="V17" s="3031">
        <f>LARGE(V5:V16,1)+1</f>
        <v>13</v>
      </c>
      <c r="W17" s="3032" t="s">
        <v>66</v>
      </c>
      <c r="X17" s="3031">
        <f>LARGE(X5:X16,1)+1</f>
        <v>68</v>
      </c>
      <c r="Y17" s="3032" t="s">
        <v>150</v>
      </c>
      <c r="Z17" s="3031">
        <f>LARGE(Z5:Z16,1)+1</f>
        <v>125</v>
      </c>
      <c r="AA17" s="3032" t="s">
        <v>254</v>
      </c>
      <c r="AB17" s="3031">
        <f>LARGE(AB5:AB16,1)+1</f>
        <v>175</v>
      </c>
      <c r="AC17" s="3032" t="s">
        <v>506</v>
      </c>
      <c r="AD17" s="3031">
        <f>LARGE(AD5:AD16,1)+1</f>
        <v>229</v>
      </c>
      <c r="AE17" s="3032" t="s">
        <v>494</v>
      </c>
      <c r="AF17" s="3031">
        <f>LARGE(AF5:AF16,1)+1</f>
        <v>280</v>
      </c>
      <c r="AG17" s="3032" t="s">
        <v>214</v>
      </c>
      <c r="AH17" s="3025">
        <f>LARGE(AH4:AH16,1)+1</f>
        <v>14</v>
      </c>
      <c r="AI17" s="3026" t="s">
        <v>2480</v>
      </c>
      <c r="AJ17" s="3043"/>
      <c r="AK17" s="3025">
        <f>LARGE(AK4:AK16,1)+1</f>
        <v>70</v>
      </c>
      <c r="AL17" s="3026" t="s">
        <v>2481</v>
      </c>
      <c r="AM17" s="3044"/>
      <c r="AN17" s="3044"/>
      <c r="AO17" s="3010"/>
      <c r="AP17" s="3045" t="s">
        <v>2482</v>
      </c>
      <c r="AR17" s="3034">
        <v>11</v>
      </c>
      <c r="AS17" s="3037" t="s">
        <v>2483</v>
      </c>
      <c r="AT17" s="3037"/>
      <c r="AU17" s="3016"/>
      <c r="AV17" s="3034">
        <v>2</v>
      </c>
      <c r="AW17" s="4369" t="s">
        <v>2484</v>
      </c>
      <c r="AX17" s="4369"/>
    </row>
    <row r="18" spans="2:50" s="1644" customFormat="1" ht="23.25" customHeight="1">
      <c r="B18" s="3040"/>
      <c r="C18" s="3018" t="s">
        <v>3</v>
      </c>
      <c r="D18" s="3031">
        <f>LARGE(D5:D17,1)+1</f>
        <v>25</v>
      </c>
      <c r="E18" s="3032" t="s">
        <v>136</v>
      </c>
      <c r="F18" s="3031">
        <f>LARGE(F5:F17,1)+1</f>
        <v>44</v>
      </c>
      <c r="G18" s="3032" t="s">
        <v>137</v>
      </c>
      <c r="H18" s="3031">
        <f>LARGE(H5:H17,1)+1</f>
        <v>60</v>
      </c>
      <c r="I18" s="3032" t="s">
        <v>138</v>
      </c>
      <c r="J18" s="1643"/>
      <c r="K18" s="1642"/>
      <c r="L18" s="3031">
        <f>LARGE(L5:L17,1)+1</f>
        <v>12</v>
      </c>
      <c r="M18" s="3032" t="s">
        <v>139</v>
      </c>
      <c r="N18" s="3031">
        <f>LARGE(N5:N17,1)+1</f>
        <v>58</v>
      </c>
      <c r="O18" s="3032" t="s">
        <v>140</v>
      </c>
      <c r="P18" s="3031">
        <f>LARGE(P5:P17,1)+1</f>
        <v>101</v>
      </c>
      <c r="Q18" s="3032" t="s">
        <v>141</v>
      </c>
      <c r="R18" s="3031">
        <f>LARGE(R5:R17,1)+1</f>
        <v>142</v>
      </c>
      <c r="S18" s="3032" t="s">
        <v>142</v>
      </c>
      <c r="T18" s="1643"/>
      <c r="V18" s="3031"/>
      <c r="W18" s="3024" t="s">
        <v>1</v>
      </c>
      <c r="X18" s="3031">
        <f>LARGE(X5:X17,1)+1</f>
        <v>69</v>
      </c>
      <c r="Y18" s="3032" t="s">
        <v>469</v>
      </c>
      <c r="Z18" s="3031">
        <f>LARGE(Z5:Z17,1)+1</f>
        <v>126</v>
      </c>
      <c r="AA18" s="3032" t="s">
        <v>258</v>
      </c>
      <c r="AB18" s="3031">
        <f>LARGE(AB5:AB17,1)+1</f>
        <v>176</v>
      </c>
      <c r="AC18" s="3032" t="s">
        <v>188</v>
      </c>
      <c r="AD18" s="3031">
        <f>LARGE(AD5:AD17,1)+1</f>
        <v>230</v>
      </c>
      <c r="AE18" s="3032" t="s">
        <v>144</v>
      </c>
      <c r="AF18" s="3031">
        <f>LARGE(AF5:AF17,1)+1</f>
        <v>281</v>
      </c>
      <c r="AG18" s="3032" t="s">
        <v>220</v>
      </c>
      <c r="AH18" s="3025">
        <f>LARGE(AH4:AH17,1)+1</f>
        <v>15</v>
      </c>
      <c r="AI18" s="3026" t="s">
        <v>2485</v>
      </c>
      <c r="AJ18" s="3043"/>
      <c r="AK18" s="3025">
        <f>LARGE(AK4:AK17,1)+1</f>
        <v>71</v>
      </c>
      <c r="AL18" s="3026" t="s">
        <v>2486</v>
      </c>
      <c r="AM18" s="3044"/>
      <c r="AN18" s="3044"/>
      <c r="AO18" s="3010"/>
      <c r="AP18" s="3036" t="s">
        <v>2487</v>
      </c>
      <c r="AR18" s="3034">
        <v>12</v>
      </c>
      <c r="AS18" s="3037" t="s">
        <v>2488</v>
      </c>
      <c r="AT18" s="3037"/>
      <c r="AU18" s="3016"/>
      <c r="AV18" s="3034"/>
      <c r="AW18" s="4369"/>
      <c r="AX18" s="4369"/>
    </row>
    <row r="19" spans="2:50" s="1644" customFormat="1" ht="23.25" customHeight="1">
      <c r="B19" s="3031">
        <f>LARGE(B5:B18,1)+1</f>
        <v>12</v>
      </c>
      <c r="C19" s="3032" t="s">
        <v>143</v>
      </c>
      <c r="D19" s="3031"/>
      <c r="E19" s="3018" t="s">
        <v>10</v>
      </c>
      <c r="F19" s="3031">
        <f>LARGE(F5:F18,1)+1</f>
        <v>45</v>
      </c>
      <c r="G19" s="3032" t="s">
        <v>144</v>
      </c>
      <c r="H19" s="3031">
        <f>LARGE(H5:H18,1)+1</f>
        <v>61</v>
      </c>
      <c r="I19" s="3032" t="s">
        <v>145</v>
      </c>
      <c r="J19" s="1643"/>
      <c r="K19" s="1642"/>
      <c r="L19" s="3031">
        <f>LARGE(L5:L18,1)+1</f>
        <v>13</v>
      </c>
      <c r="M19" s="3032" t="s">
        <v>146</v>
      </c>
      <c r="N19" s="3031">
        <f>LARGE(N5:N18,1)+1</f>
        <v>59</v>
      </c>
      <c r="O19" s="3032" t="s">
        <v>147</v>
      </c>
      <c r="P19" s="3031">
        <f>LARGE(P5:P18,1)+1</f>
        <v>102</v>
      </c>
      <c r="Q19" s="3032" t="s">
        <v>148</v>
      </c>
      <c r="R19" s="3031">
        <f>LARGE(R5:R18,1)+1</f>
        <v>143</v>
      </c>
      <c r="S19" s="3032" t="s">
        <v>149</v>
      </c>
      <c r="T19" s="1643"/>
      <c r="V19" s="3031">
        <f>LARGE(V5:V18,1)+1</f>
        <v>14</v>
      </c>
      <c r="W19" s="3032" t="s">
        <v>82</v>
      </c>
      <c r="X19" s="3031">
        <f>LARGE(X5:X18,1)+1</f>
        <v>70</v>
      </c>
      <c r="Y19" s="3032" t="s">
        <v>284</v>
      </c>
      <c r="Z19" s="3031">
        <f>LARGE(Z5:Z18,1)+1</f>
        <v>127</v>
      </c>
      <c r="AA19" s="3032" t="s">
        <v>478</v>
      </c>
      <c r="AB19" s="3031">
        <f>LARGE(AB5:AB18,1)+1</f>
        <v>177</v>
      </c>
      <c r="AC19" s="3032" t="s">
        <v>179</v>
      </c>
      <c r="AD19" s="3031">
        <f>LARGE(AD5:AD18,1)+1</f>
        <v>231</v>
      </c>
      <c r="AE19" s="3032" t="s">
        <v>495</v>
      </c>
      <c r="AF19" s="3031">
        <f>LARGE(AF5:AF18,1)+1</f>
        <v>282</v>
      </c>
      <c r="AG19" s="3032" t="s">
        <v>225</v>
      </c>
      <c r="AH19" s="3025">
        <f>LARGE(AH4:AH18,1)+1</f>
        <v>16</v>
      </c>
      <c r="AI19" s="3026" t="s">
        <v>2489</v>
      </c>
      <c r="AJ19" s="3043"/>
      <c r="AK19" s="3025">
        <f>LARGE(AK4:AK18,1)+1</f>
        <v>72</v>
      </c>
      <c r="AL19" s="3026" t="s">
        <v>2490</v>
      </c>
      <c r="AM19" s="3044"/>
      <c r="AN19" s="3044"/>
      <c r="AO19" s="3010"/>
      <c r="AP19" s="3036" t="s">
        <v>2491</v>
      </c>
      <c r="AR19" s="3034">
        <v>13</v>
      </c>
      <c r="AS19" s="3037" t="s">
        <v>2492</v>
      </c>
      <c r="AT19" s="3037"/>
      <c r="AU19" s="3016"/>
      <c r="AV19" s="3034">
        <v>3</v>
      </c>
      <c r="AW19" s="4369" t="s">
        <v>2493</v>
      </c>
      <c r="AX19" s="4369"/>
    </row>
    <row r="20" spans="2:50" s="1644" customFormat="1" ht="27" customHeight="1">
      <c r="B20" s="3031">
        <f>LARGE(B5:B19,1)+1</f>
        <v>13</v>
      </c>
      <c r="C20" s="3032" t="s">
        <v>150</v>
      </c>
      <c r="D20" s="3031">
        <f>LARGE(D5:D19,1)+1</f>
        <v>26</v>
      </c>
      <c r="E20" s="3032" t="s">
        <v>151</v>
      </c>
      <c r="F20" s="3031">
        <f>LARGE(F5:F19,1)+1</f>
        <v>46</v>
      </c>
      <c r="G20" s="3032" t="s">
        <v>152</v>
      </c>
      <c r="H20" s="3031"/>
      <c r="I20" s="3046"/>
      <c r="J20" s="1643"/>
      <c r="K20" s="1642"/>
      <c r="L20" s="3031">
        <f>LARGE(L5:L19,1)+1</f>
        <v>14</v>
      </c>
      <c r="M20" s="3032" t="s">
        <v>153</v>
      </c>
      <c r="N20" s="3031">
        <f>LARGE(N5:N19,1)+1</f>
        <v>60</v>
      </c>
      <c r="O20" s="3032" t="s">
        <v>155</v>
      </c>
      <c r="P20" s="3031">
        <f>LARGE(P5:P19,1)+1</f>
        <v>103</v>
      </c>
      <c r="Q20" s="3032" t="s">
        <v>156</v>
      </c>
      <c r="R20" s="3031"/>
      <c r="S20" s="3021" t="s">
        <v>103</v>
      </c>
      <c r="T20" s="1643"/>
      <c r="V20" s="3031">
        <f>LARGE(V5:V19,1)+1</f>
        <v>15</v>
      </c>
      <c r="W20" s="3032" t="s">
        <v>101</v>
      </c>
      <c r="X20" s="3031">
        <f>LARGE(X5:X19,1)+1</f>
        <v>71</v>
      </c>
      <c r="Y20" s="3032" t="s">
        <v>287</v>
      </c>
      <c r="Z20" s="3031">
        <f>LARGE(Z5:Z19,1)+1</f>
        <v>128</v>
      </c>
      <c r="AA20" s="3032" t="s">
        <v>261</v>
      </c>
      <c r="AB20" s="3031">
        <f>LARGE(AB5:AB19,1)+1</f>
        <v>178</v>
      </c>
      <c r="AC20" s="3032" t="s">
        <v>193</v>
      </c>
      <c r="AD20" s="3031">
        <f>LARGE(AD5:AD19,1)+1</f>
        <v>232</v>
      </c>
      <c r="AE20" s="3032" t="s">
        <v>51</v>
      </c>
      <c r="AF20" s="3047"/>
      <c r="AG20" s="3048"/>
      <c r="AH20" s="3025">
        <f>LARGE(AH4:AH19,1)+1</f>
        <v>17</v>
      </c>
      <c r="AI20" s="3026" t="s">
        <v>2494</v>
      </c>
      <c r="AJ20" s="3043"/>
      <c r="AK20" s="3025">
        <f>LARGE(AK4:AK19,1)+1</f>
        <v>73</v>
      </c>
      <c r="AL20" s="3026" t="s">
        <v>2495</v>
      </c>
      <c r="AM20" s="3044"/>
      <c r="AN20" s="3044"/>
      <c r="AO20" s="3010"/>
      <c r="AP20" s="3036" t="s">
        <v>2496</v>
      </c>
      <c r="AR20" s="3034">
        <v>14</v>
      </c>
      <c r="AS20" s="3037" t="s">
        <v>2497</v>
      </c>
      <c r="AT20" s="3037"/>
      <c r="AU20" s="3016"/>
      <c r="AV20" s="3034"/>
      <c r="AW20" s="4369"/>
      <c r="AX20" s="4369"/>
    </row>
    <row r="21" spans="2:50" s="1644" customFormat="1" ht="20.25" customHeight="1">
      <c r="B21" s="3031">
        <f>LARGE(B5:B20,1)+1</f>
        <v>14</v>
      </c>
      <c r="C21" s="3032" t="s">
        <v>157</v>
      </c>
      <c r="D21" s="3031"/>
      <c r="E21" s="3018" t="s">
        <v>120</v>
      </c>
      <c r="F21" s="3031">
        <f>LARGE(F5:F20,1)+1</f>
        <v>47</v>
      </c>
      <c r="G21" s="3032" t="s">
        <v>158</v>
      </c>
      <c r="H21" s="3031"/>
      <c r="I21" s="3046"/>
      <c r="J21" s="1643"/>
      <c r="K21" s="1642"/>
      <c r="L21" s="3031">
        <f>LARGE(L5:L20,1)+1</f>
        <v>15</v>
      </c>
      <c r="M21" s="3032" t="s">
        <v>159</v>
      </c>
      <c r="N21" s="3031">
        <f>LARGE(N5:N20,1)+1</f>
        <v>61</v>
      </c>
      <c r="O21" s="3032" t="s">
        <v>161</v>
      </c>
      <c r="P21" s="3031">
        <f>LARGE(P5:P20,1)+1</f>
        <v>104</v>
      </c>
      <c r="Q21" s="3032" t="s">
        <v>162</v>
      </c>
      <c r="R21" s="3031">
        <f>LARGE(R5:R20,1)+1</f>
        <v>144</v>
      </c>
      <c r="S21" s="3032" t="s">
        <v>163</v>
      </c>
      <c r="T21" s="1643"/>
      <c r="V21" s="3031">
        <f>LARGE(V5:V20,1)+1</f>
        <v>16</v>
      </c>
      <c r="W21" s="3032" t="s">
        <v>91</v>
      </c>
      <c r="X21" s="3031">
        <f>LARGE(X5:X20,1)+1</f>
        <v>72</v>
      </c>
      <c r="Y21" s="3032" t="s">
        <v>290</v>
      </c>
      <c r="Z21" s="3031">
        <f>LARGE(Z5:Z20,1)+1</f>
        <v>129</v>
      </c>
      <c r="AA21" s="3032" t="s">
        <v>479</v>
      </c>
      <c r="AB21" s="3031">
        <f>LARGE(AB5:AB20,1)+1</f>
        <v>179</v>
      </c>
      <c r="AC21" s="3032" t="s">
        <v>485</v>
      </c>
      <c r="AD21" s="3031">
        <f>LARGE(AD5:AD20,1)+1</f>
        <v>233</v>
      </c>
      <c r="AE21" s="3032" t="s">
        <v>152</v>
      </c>
      <c r="AF21" s="3047"/>
      <c r="AG21" s="3024" t="s">
        <v>117</v>
      </c>
      <c r="AH21" s="3025">
        <f>LARGE(AH4:AH20,1)+1</f>
        <v>18</v>
      </c>
      <c r="AI21" s="3026" t="s">
        <v>2498</v>
      </c>
      <c r="AJ21" s="3043"/>
      <c r="AK21" s="3025">
        <f>LARGE(AK4:AK20,1)+1</f>
        <v>74</v>
      </c>
      <c r="AL21" s="3026" t="s">
        <v>2499</v>
      </c>
      <c r="AM21" s="3044"/>
      <c r="AN21" s="3044"/>
      <c r="AO21" s="3010"/>
      <c r="AP21" s="3036" t="s">
        <v>2500</v>
      </c>
      <c r="AR21" s="3034">
        <v>15</v>
      </c>
      <c r="AS21" s="3037" t="s">
        <v>2501</v>
      </c>
      <c r="AT21" s="3037"/>
      <c r="AU21" s="3049"/>
      <c r="AV21" s="3034">
        <v>4</v>
      </c>
      <c r="AW21" s="3037" t="s">
        <v>2502</v>
      </c>
      <c r="AX21" s="3037"/>
    </row>
    <row r="22" spans="2:50" s="1644" customFormat="1" ht="23.25" customHeight="1">
      <c r="B22" s="3031">
        <f>LARGE(B5:B21,1)+1</f>
        <v>15</v>
      </c>
      <c r="C22" s="3032" t="s">
        <v>164</v>
      </c>
      <c r="D22" s="3031">
        <f>LARGE(D5:D21,1)+1</f>
        <v>27</v>
      </c>
      <c r="E22" s="3032" t="s">
        <v>165</v>
      </c>
      <c r="F22" s="3031">
        <f>LARGE(F5:F21,1)+1</f>
        <v>48</v>
      </c>
      <c r="G22" s="3032" t="s">
        <v>167</v>
      </c>
      <c r="H22" s="3031"/>
      <c r="I22" s="3050"/>
      <c r="J22" s="1643"/>
      <c r="K22" s="1642"/>
      <c r="L22" s="3031">
        <f>LARGE(L5:L21,1)+1</f>
        <v>16</v>
      </c>
      <c r="M22" s="3032" t="s">
        <v>168</v>
      </c>
      <c r="N22" s="3031">
        <f>LARGE(N5:N21,1)+1</f>
        <v>62</v>
      </c>
      <c r="O22" s="3032" t="s">
        <v>170</v>
      </c>
      <c r="P22" s="3031">
        <f>LARGE(P5:P21,1)+1</f>
        <v>105</v>
      </c>
      <c r="Q22" s="3032" t="s">
        <v>171</v>
      </c>
      <c r="R22" s="3031">
        <f>LARGE(R5:R21,1)+1</f>
        <v>145</v>
      </c>
      <c r="S22" s="3032" t="s">
        <v>172</v>
      </c>
      <c r="T22" s="1643"/>
      <c r="V22" s="3031">
        <f>LARGE(V5:V21,1)+1</f>
        <v>17</v>
      </c>
      <c r="W22" s="3032" t="s">
        <v>99</v>
      </c>
      <c r="X22" s="3031">
        <f>LARGE(X5:X21,1)+1</f>
        <v>73</v>
      </c>
      <c r="Y22" s="3032" t="s">
        <v>39</v>
      </c>
      <c r="Z22" s="3031">
        <f>LARGE(Z5:Z21,1)+1</f>
        <v>130</v>
      </c>
      <c r="AA22" s="3032" t="s">
        <v>264</v>
      </c>
      <c r="AB22" s="3031">
        <f>LARGE(AB5:AB21,1)+1</f>
        <v>180</v>
      </c>
      <c r="AC22" s="3032" t="s">
        <v>486</v>
      </c>
      <c r="AD22" s="3031">
        <f>LARGE(AD5:AD21,1)+1</f>
        <v>234</v>
      </c>
      <c r="AE22" s="3032" t="s">
        <v>158</v>
      </c>
      <c r="AF22" s="3047">
        <f>LARGE(AF5:AF21,1)+1</f>
        <v>283</v>
      </c>
      <c r="AG22" s="3032" t="s">
        <v>507</v>
      </c>
      <c r="AH22" s="3025">
        <f>LARGE(AH4:AH21,1)+1</f>
        <v>19</v>
      </c>
      <c r="AI22" s="3026" t="s">
        <v>2503</v>
      </c>
      <c r="AJ22" s="3043"/>
      <c r="AK22" s="3025">
        <f>LARGE(AK4:AK21,1)+1</f>
        <v>75</v>
      </c>
      <c r="AL22" s="3026" t="s">
        <v>2504</v>
      </c>
      <c r="AM22" s="3044"/>
      <c r="AN22" s="3044"/>
      <c r="AO22" s="3010"/>
      <c r="AP22" s="3036" t="s">
        <v>2505</v>
      </c>
      <c r="AR22" s="3034"/>
      <c r="AS22" s="3037"/>
      <c r="AT22" s="3037"/>
      <c r="AU22" s="3049"/>
      <c r="AV22" s="3034">
        <v>5</v>
      </c>
      <c r="AW22" s="3037" t="s">
        <v>2506</v>
      </c>
      <c r="AX22" s="3037"/>
    </row>
    <row r="23" spans="2:50" s="1644" customFormat="1" ht="23.25" customHeight="1">
      <c r="B23" s="3051"/>
      <c r="C23" s="3046"/>
      <c r="D23" s="3031">
        <f>LARGE(D5:D22,1)+1</f>
        <v>28</v>
      </c>
      <c r="E23" s="3032" t="s">
        <v>173</v>
      </c>
      <c r="F23" s="3031">
        <f>LARGE(F5:F22,1)+1</f>
        <v>49</v>
      </c>
      <c r="G23" s="3032" t="s">
        <v>175</v>
      </c>
      <c r="H23" s="3031"/>
      <c r="I23" s="3050"/>
      <c r="J23" s="1643"/>
      <c r="K23" s="1642"/>
      <c r="L23" s="3031">
        <f>LARGE(L5:L22,1)+1</f>
        <v>17</v>
      </c>
      <c r="M23" s="3032" t="s">
        <v>176</v>
      </c>
      <c r="N23" s="3031">
        <f>LARGE(N5:N22,1)+1</f>
        <v>63</v>
      </c>
      <c r="O23" s="3032" t="s">
        <v>178</v>
      </c>
      <c r="P23" s="3031">
        <f>LARGE(P5:P22,1)+1</f>
        <v>106</v>
      </c>
      <c r="Q23" s="3032" t="s">
        <v>179</v>
      </c>
      <c r="R23" s="3031">
        <f>LARGE(R5:R22,1)+1</f>
        <v>146</v>
      </c>
      <c r="S23" s="3032" t="s">
        <v>180</v>
      </c>
      <c r="T23" s="1643"/>
      <c r="V23" s="3031">
        <f>LARGE(V5:V22,1)+1</f>
        <v>18</v>
      </c>
      <c r="W23" s="3032" t="s">
        <v>104</v>
      </c>
      <c r="X23" s="3031">
        <f>LARGE(X5:X22,1)+1</f>
        <v>74</v>
      </c>
      <c r="Y23" s="3032" t="s">
        <v>49</v>
      </c>
      <c r="Z23" s="3031">
        <f>LARGE(Z5:Z22,1)+1</f>
        <v>131</v>
      </c>
      <c r="AA23" s="3032" t="s">
        <v>270</v>
      </c>
      <c r="AB23" s="3031">
        <f>LARGE(AB5:AB22,1)+1</f>
        <v>181</v>
      </c>
      <c r="AC23" s="3032" t="s">
        <v>186</v>
      </c>
      <c r="AD23" s="3031">
        <f>LARGE(AD5:AD22,1)+1</f>
        <v>235</v>
      </c>
      <c r="AE23" s="3032" t="s">
        <v>167</v>
      </c>
      <c r="AF23" s="3047">
        <f>LARGE(AF5:AF22,1)+1</f>
        <v>284</v>
      </c>
      <c r="AG23" s="3032" t="s">
        <v>125</v>
      </c>
      <c r="AH23" s="3025">
        <f>LARGE(AH4:AH22,1)+1</f>
        <v>20</v>
      </c>
      <c r="AI23" s="3026" t="s">
        <v>2507</v>
      </c>
      <c r="AJ23" s="3043"/>
      <c r="AK23" s="3025">
        <f>LARGE(AK4:AK22,1)+1</f>
        <v>76</v>
      </c>
      <c r="AL23" s="3026" t="s">
        <v>2508</v>
      </c>
      <c r="AM23" s="3044"/>
      <c r="AN23" s="3044"/>
      <c r="AO23" s="3010"/>
      <c r="AP23" s="3036" t="s">
        <v>2509</v>
      </c>
      <c r="AR23" s="3034"/>
      <c r="AS23" s="4379" t="s">
        <v>2510</v>
      </c>
      <c r="AT23" s="4379"/>
      <c r="AU23" s="3049"/>
      <c r="AV23" s="3034">
        <v>6</v>
      </c>
      <c r="AW23" s="3037" t="s">
        <v>2511</v>
      </c>
      <c r="AX23" s="3037"/>
    </row>
    <row r="24" spans="2:50" s="1644" customFormat="1" ht="23.25">
      <c r="B24" s="3051"/>
      <c r="C24" s="3046"/>
      <c r="D24" s="3031">
        <f>LARGE(D5:D23,1)+1</f>
        <v>29</v>
      </c>
      <c r="E24" s="3032" t="s">
        <v>181</v>
      </c>
      <c r="F24" s="3031">
        <f>LARGE(F5:F23,1)+1</f>
        <v>50</v>
      </c>
      <c r="G24" s="3032" t="s">
        <v>183</v>
      </c>
      <c r="H24" s="3031"/>
      <c r="I24" s="3050"/>
      <c r="J24" s="1643"/>
      <c r="K24" s="1642"/>
      <c r="L24" s="3031">
        <f>LARGE(L5:L23,1)+1</f>
        <v>18</v>
      </c>
      <c r="M24" s="3032" t="s">
        <v>184</v>
      </c>
      <c r="N24" s="3031">
        <f>LARGE(N5:N23,1)+1</f>
        <v>64</v>
      </c>
      <c r="O24" s="3032" t="s">
        <v>35</v>
      </c>
      <c r="P24" s="3031">
        <f>LARGE(P5:P23,1)+1</f>
        <v>107</v>
      </c>
      <c r="Q24" s="3032" t="s">
        <v>186</v>
      </c>
      <c r="R24" s="3031">
        <f>LARGE(R5:R23,1)+1</f>
        <v>147</v>
      </c>
      <c r="S24" s="3032" t="s">
        <v>187</v>
      </c>
      <c r="T24" s="1643"/>
      <c r="V24" s="3031">
        <f>LARGE(V5:V23,1)+1</f>
        <v>19</v>
      </c>
      <c r="W24" s="3032" t="s">
        <v>110</v>
      </c>
      <c r="X24" s="3031">
        <f>LARGE(X5:X23,1)+1</f>
        <v>75</v>
      </c>
      <c r="Y24" s="3032" t="s">
        <v>59</v>
      </c>
      <c r="Z24" s="3031">
        <f>LARGE(Z5:Z23,1)+1</f>
        <v>132</v>
      </c>
      <c r="AA24" s="3032" t="s">
        <v>480</v>
      </c>
      <c r="AB24" s="3031">
        <f>LARGE(AB5:AB23,1)+1</f>
        <v>182</v>
      </c>
      <c r="AC24" s="3032" t="s">
        <v>191</v>
      </c>
      <c r="AD24" s="3031">
        <f>LARGE(AD5:AD23,1)+1</f>
        <v>236</v>
      </c>
      <c r="AE24" s="3032" t="s">
        <v>175</v>
      </c>
      <c r="AF24" s="3047"/>
      <c r="AG24" s="3048"/>
      <c r="AH24" s="3025">
        <f>LARGE(AH4:AH23,1)+1</f>
        <v>21</v>
      </c>
      <c r="AI24" s="3026" t="s">
        <v>2512</v>
      </c>
      <c r="AJ24" s="3043"/>
      <c r="AK24" s="3025">
        <f>LARGE(AK4:AK23,1)+1</f>
        <v>77</v>
      </c>
      <c r="AL24" s="3026" t="s">
        <v>2513</v>
      </c>
      <c r="AM24" s="3044"/>
      <c r="AN24" s="3044"/>
      <c r="AO24" s="3010"/>
      <c r="AP24" s="3036" t="s">
        <v>2514</v>
      </c>
      <c r="AR24" s="3034"/>
      <c r="AS24" s="4379"/>
      <c r="AT24" s="4379"/>
      <c r="AU24" s="3049"/>
      <c r="AV24" s="3034">
        <v>7</v>
      </c>
      <c r="AW24" s="3037" t="s">
        <v>2515</v>
      </c>
      <c r="AX24" s="3037"/>
    </row>
    <row r="25" spans="2:50" s="1644" customFormat="1" ht="25.5">
      <c r="B25" s="3051"/>
      <c r="C25" s="3046"/>
      <c r="D25" s="3031">
        <f>LARGE(D5:D24,1)+1</f>
        <v>30</v>
      </c>
      <c r="E25" s="3032" t="s">
        <v>188</v>
      </c>
      <c r="F25" s="3031"/>
      <c r="G25" s="3052"/>
      <c r="H25" s="3031"/>
      <c r="I25" s="3050"/>
      <c r="J25" s="1643"/>
      <c r="K25" s="1642"/>
      <c r="L25" s="3031">
        <f>LARGE(L5:L24,1)+1</f>
        <v>19</v>
      </c>
      <c r="M25" s="3032" t="s">
        <v>189</v>
      </c>
      <c r="N25" s="3031">
        <f>LARGE(N5:N24,1)+1</f>
        <v>65</v>
      </c>
      <c r="O25" s="3032" t="s">
        <v>1585</v>
      </c>
      <c r="P25" s="3031">
        <f>LARGE(P5:P24,1)+1</f>
        <v>108</v>
      </c>
      <c r="Q25" s="3032" t="s">
        <v>191</v>
      </c>
      <c r="R25" s="3031">
        <f>LARGE(R5:R24,1)+1</f>
        <v>148</v>
      </c>
      <c r="S25" s="3032" t="s">
        <v>192</v>
      </c>
      <c r="T25" s="1643"/>
      <c r="V25" s="3031">
        <f>LARGE(V5:V24,1)+1</f>
        <v>20</v>
      </c>
      <c r="W25" s="3032" t="s">
        <v>118</v>
      </c>
      <c r="X25" s="3031">
        <f>LARGE(X5:X24,1)+1</f>
        <v>76</v>
      </c>
      <c r="Y25" s="3032" t="s">
        <v>67</v>
      </c>
      <c r="Z25" s="3031">
        <f>LARGE(Z5:Z24,1)+1</f>
        <v>133</v>
      </c>
      <c r="AA25" s="3032" t="s">
        <v>273</v>
      </c>
      <c r="AB25" s="3031">
        <f>LARGE(AB5:AB24,1)+1</f>
        <v>183</v>
      </c>
      <c r="AC25" s="3032" t="s">
        <v>197</v>
      </c>
      <c r="AD25" s="3031">
        <f>LARGE(AD5:AD24,1)+1</f>
        <v>237</v>
      </c>
      <c r="AE25" s="3032" t="s">
        <v>183</v>
      </c>
      <c r="AF25" s="3047"/>
      <c r="AG25" s="3024" t="s">
        <v>132</v>
      </c>
      <c r="AH25" s="3025">
        <f>LARGE(AH4:AH24,1)+1</f>
        <v>22</v>
      </c>
      <c r="AI25" s="3026" t="s">
        <v>2516</v>
      </c>
      <c r="AJ25" s="3043"/>
      <c r="AK25" s="3025">
        <f>LARGE(AK4:AK24,1)+1</f>
        <v>78</v>
      </c>
      <c r="AL25" s="3026" t="s">
        <v>2517</v>
      </c>
      <c r="AM25" s="3044"/>
      <c r="AN25" s="3044"/>
      <c r="AO25" s="3010"/>
      <c r="AP25" s="3036" t="s">
        <v>2518</v>
      </c>
      <c r="AR25" s="3034"/>
      <c r="AS25" s="4380" t="s">
        <v>2519</v>
      </c>
      <c r="AT25" s="4380"/>
      <c r="AU25" s="3049"/>
      <c r="AV25" s="3034">
        <v>8</v>
      </c>
      <c r="AW25" s="3037" t="s">
        <v>2520</v>
      </c>
      <c r="AX25" s="3053"/>
    </row>
    <row r="26" spans="2:50" s="1644" customFormat="1" ht="30">
      <c r="B26" s="3051"/>
      <c r="C26" s="3046"/>
      <c r="D26" s="3031">
        <f>LARGE(D5:D25,1)+1</f>
        <v>31</v>
      </c>
      <c r="E26" s="3032" t="s">
        <v>193</v>
      </c>
      <c r="F26" s="3031"/>
      <c r="G26" s="3052"/>
      <c r="H26" s="3031"/>
      <c r="I26" s="3050"/>
      <c r="J26" s="1643"/>
      <c r="K26" s="1642"/>
      <c r="L26" s="3031">
        <f>LARGE(L5:L25,1)+1</f>
        <v>20</v>
      </c>
      <c r="M26" s="3032" t="s">
        <v>194</v>
      </c>
      <c r="N26" s="3031">
        <f>LARGE(N5:N25,1)+1</f>
        <v>66</v>
      </c>
      <c r="O26" s="3032" t="s">
        <v>196</v>
      </c>
      <c r="P26" s="3031">
        <f>LARGE(P5:P25,1)+1</f>
        <v>109</v>
      </c>
      <c r="Q26" s="3032" t="s">
        <v>197</v>
      </c>
      <c r="R26" s="3031">
        <f>LARGE(R5:R25,1)+1</f>
        <v>149</v>
      </c>
      <c r="S26" s="3032" t="s">
        <v>198</v>
      </c>
      <c r="T26" s="1643"/>
      <c r="V26" s="3031">
        <f>LARGE(V5:V25,1)+1</f>
        <v>21</v>
      </c>
      <c r="W26" s="3032" t="s">
        <v>126</v>
      </c>
      <c r="X26" s="3031">
        <f>LARGE(X5:X25,1)+1</f>
        <v>77</v>
      </c>
      <c r="Y26" s="3032" t="s">
        <v>470</v>
      </c>
      <c r="Z26" s="3031">
        <f>LARGE(Z5:Z25,1)+1</f>
        <v>134</v>
      </c>
      <c r="AA26" s="3032" t="s">
        <v>276</v>
      </c>
      <c r="AB26" s="3031">
        <f>LARGE(AB5:AB25,1)+1</f>
        <v>184</v>
      </c>
      <c r="AC26" s="3032" t="s">
        <v>203</v>
      </c>
      <c r="AD26" s="3031">
        <f>LARGE(AD5:AD25,1)+1</f>
        <v>238</v>
      </c>
      <c r="AE26" s="3032" t="s">
        <v>528</v>
      </c>
      <c r="AF26" s="3047">
        <f>LARGE(AF5:AF25,1)+1</f>
        <v>285</v>
      </c>
      <c r="AG26" s="3032" t="s">
        <v>236</v>
      </c>
      <c r="AH26" s="3025">
        <f>LARGE(AH4:AH25,1)+1</f>
        <v>23</v>
      </c>
      <c r="AI26" s="3026" t="s">
        <v>2521</v>
      </c>
      <c r="AJ26" s="3043"/>
      <c r="AK26" s="3025">
        <f>LARGE(AK4:AK25,1)+1</f>
        <v>79</v>
      </c>
      <c r="AL26" s="3026" t="s">
        <v>2522</v>
      </c>
      <c r="AM26" s="3044"/>
      <c r="AN26" s="3044"/>
      <c r="AO26" s="3010"/>
      <c r="AP26" s="3033" t="s">
        <v>2</v>
      </c>
      <c r="AR26" s="3034"/>
      <c r="AS26" s="4380"/>
      <c r="AT26" s="4380"/>
      <c r="AU26" s="3016"/>
      <c r="AV26" s="3034">
        <v>9</v>
      </c>
      <c r="AW26" s="3037" t="s">
        <v>2523</v>
      </c>
      <c r="AX26" s="3053"/>
    </row>
    <row r="27" spans="2:50" s="1644" customFormat="1" ht="19.5" thickBot="1">
      <c r="B27" s="3054"/>
      <c r="C27" s="3055"/>
      <c r="D27" s="3055"/>
      <c r="E27" s="3055"/>
      <c r="F27" s="3055"/>
      <c r="G27" s="3055"/>
      <c r="H27" s="3056"/>
      <c r="I27" s="3055"/>
      <c r="J27" s="3057"/>
      <c r="K27" s="1642"/>
      <c r="L27" s="3031">
        <f>LARGE(L5:L26,1)+1</f>
        <v>21</v>
      </c>
      <c r="M27" s="3032" t="s">
        <v>199</v>
      </c>
      <c r="N27" s="3031">
        <f>LARGE(N5:N26,1)+1</f>
        <v>67</v>
      </c>
      <c r="O27" s="3032" t="s">
        <v>201</v>
      </c>
      <c r="P27" s="3031">
        <f>LARGE(P5:P26,1)+1</f>
        <v>110</v>
      </c>
      <c r="Q27" s="3032" t="s">
        <v>203</v>
      </c>
      <c r="R27" s="3031">
        <f>LARGE(R5:R26,1)+1</f>
        <v>150</v>
      </c>
      <c r="S27" s="3032" t="s">
        <v>204</v>
      </c>
      <c r="T27" s="1643"/>
      <c r="V27" s="3031">
        <f>LARGE(V5:V26,1)+1</f>
        <v>22</v>
      </c>
      <c r="W27" s="3032" t="s">
        <v>466</v>
      </c>
      <c r="X27" s="3031">
        <f>LARGE(X5:X26,1)+1</f>
        <v>78</v>
      </c>
      <c r="Y27" s="3032" t="s">
        <v>75</v>
      </c>
      <c r="Z27" s="3031"/>
      <c r="AA27" s="3058"/>
      <c r="AB27" s="3031">
        <f>LARGE(AB5:AB26,1)+1</f>
        <v>185</v>
      </c>
      <c r="AC27" s="3032" t="s">
        <v>2524</v>
      </c>
      <c r="AD27" s="3031">
        <f>LARGE(AD5:AD26,1)+1</f>
        <v>239</v>
      </c>
      <c r="AE27" s="3032" t="s">
        <v>37</v>
      </c>
      <c r="AF27" s="3047">
        <f>LARGE(AF5:AF26,1)+1</f>
        <v>286</v>
      </c>
      <c r="AG27" s="3032" t="s">
        <v>138</v>
      </c>
      <c r="AH27" s="3025">
        <f>LARGE(AH4:AH26,1)+1</f>
        <v>24</v>
      </c>
      <c r="AI27" s="3026" t="s">
        <v>2525</v>
      </c>
      <c r="AJ27" s="3043"/>
      <c r="AK27" s="3025">
        <f>LARGE(AK4:AK26,1)+1</f>
        <v>80</v>
      </c>
      <c r="AL27" s="3026" t="s">
        <v>2526</v>
      </c>
      <c r="AM27" s="3044"/>
      <c r="AN27" s="3044"/>
      <c r="AO27" s="3010"/>
      <c r="AP27" s="3036" t="s">
        <v>2527</v>
      </c>
      <c r="AR27" s="3034"/>
      <c r="AS27" s="3037"/>
      <c r="AT27" s="3037"/>
      <c r="AU27" s="3016"/>
      <c r="AV27" s="4376">
        <v>10</v>
      </c>
      <c r="AW27" s="4369" t="s">
        <v>2528</v>
      </c>
      <c r="AX27" s="4369"/>
    </row>
    <row r="28" spans="2:50" s="1644" customFormat="1" ht="29.25" customHeight="1">
      <c r="B28" s="1642"/>
      <c r="C28" s="1642"/>
      <c r="D28" s="1642"/>
      <c r="E28" s="1642"/>
      <c r="F28" s="1642"/>
      <c r="G28" s="1642"/>
      <c r="H28" s="1642"/>
      <c r="I28" s="1642"/>
      <c r="J28" s="1642"/>
      <c r="K28" s="1642"/>
      <c r="L28" s="3031">
        <f>LARGE(L5:L27,1)+1</f>
        <v>22</v>
      </c>
      <c r="M28" s="3032" t="s">
        <v>205</v>
      </c>
      <c r="N28" s="3031">
        <f>LARGE(N5:N27,1)+1</f>
        <v>68</v>
      </c>
      <c r="O28" s="3032" t="s">
        <v>207</v>
      </c>
      <c r="P28" s="3031"/>
      <c r="Q28" s="3020" t="s">
        <v>208</v>
      </c>
      <c r="R28" s="3031">
        <f>LARGE(R5:R27,1)+1</f>
        <v>151</v>
      </c>
      <c r="S28" s="3032" t="s">
        <v>209</v>
      </c>
      <c r="T28" s="1643"/>
      <c r="V28" s="3031">
        <f>LARGE(V5:V27,1)+1</f>
        <v>23</v>
      </c>
      <c r="W28" s="3032" t="s">
        <v>467</v>
      </c>
      <c r="X28" s="3031">
        <f>LARGE(X5:X27,1)+1</f>
        <v>79</v>
      </c>
      <c r="Y28" s="3032" t="s">
        <v>510</v>
      </c>
      <c r="Z28" s="3031"/>
      <c r="AA28" s="3023" t="s">
        <v>6</v>
      </c>
      <c r="AB28" s="3031">
        <f>LARGE(AB5:AB27,1)+1</f>
        <v>186</v>
      </c>
      <c r="AC28" s="3032" t="s">
        <v>487</v>
      </c>
      <c r="AD28" s="3031">
        <f>LARGE(AD5:AD27,1)+1</f>
        <v>240</v>
      </c>
      <c r="AE28" s="3032" t="s">
        <v>47</v>
      </c>
      <c r="AF28" s="3047">
        <f>LARGE(AF5:AF27,1)+1</f>
        <v>287</v>
      </c>
      <c r="AG28" s="3032" t="s">
        <v>145</v>
      </c>
      <c r="AH28" s="3025">
        <f>LARGE(AH4:AH27,1)+1</f>
        <v>25</v>
      </c>
      <c r="AI28" s="3026" t="s">
        <v>2529</v>
      </c>
      <c r="AJ28" s="3043"/>
      <c r="AK28" s="3025">
        <f>LARGE(AK4:AK27,1)+1</f>
        <v>81</v>
      </c>
      <c r="AL28" s="3026" t="s">
        <v>2530</v>
      </c>
      <c r="AM28" s="3044"/>
      <c r="AN28" s="3044"/>
      <c r="AO28" s="3010"/>
      <c r="AP28" s="3036" t="s">
        <v>2531</v>
      </c>
      <c r="AR28" s="3016"/>
      <c r="AS28" s="3016"/>
      <c r="AT28" s="3016"/>
      <c r="AU28" s="3016"/>
      <c r="AV28" s="4376"/>
      <c r="AW28" s="4369"/>
      <c r="AX28" s="4369"/>
    </row>
    <row r="29" spans="2:50" s="1644" customFormat="1" ht="25.5">
      <c r="B29" s="1642"/>
      <c r="C29" s="1642"/>
      <c r="D29" s="1642"/>
      <c r="E29" s="1642"/>
      <c r="F29" s="1642"/>
      <c r="G29" s="1642"/>
      <c r="H29" s="1642"/>
      <c r="I29" s="1642"/>
      <c r="J29" s="1642"/>
      <c r="K29" s="1642"/>
      <c r="L29" s="3031">
        <f>LARGE(L5:L28,1)+1</f>
        <v>23</v>
      </c>
      <c r="M29" s="3032" t="s">
        <v>210</v>
      </c>
      <c r="N29" s="3031">
        <f>LARGE(N5:N28,1)+1</f>
        <v>69</v>
      </c>
      <c r="O29" s="3032" t="s">
        <v>212</v>
      </c>
      <c r="P29" s="3031">
        <f>LARGE(P5:P28,1)+1</f>
        <v>111</v>
      </c>
      <c r="Q29" s="3032" t="s">
        <v>213</v>
      </c>
      <c r="R29" s="3031">
        <f>LARGE(R5:R28,1)+1</f>
        <v>152</v>
      </c>
      <c r="S29" s="3032" t="s">
        <v>214</v>
      </c>
      <c r="T29" s="1643"/>
      <c r="V29" s="3031"/>
      <c r="W29" s="3046"/>
      <c r="X29" s="3031">
        <f>LARGE(X5:X28,1)+1</f>
        <v>80</v>
      </c>
      <c r="Y29" s="3032" t="s">
        <v>157</v>
      </c>
      <c r="Z29" s="3031">
        <f>LARGE(Z5:Z28,1)+1</f>
        <v>135</v>
      </c>
      <c r="AA29" s="3032" t="s">
        <v>102</v>
      </c>
      <c r="AB29" s="3031"/>
      <c r="AC29" s="3023" t="s">
        <v>208</v>
      </c>
      <c r="AD29" s="3031">
        <f>LARGE(AD5:AD28,1)+1</f>
        <v>241</v>
      </c>
      <c r="AE29" s="3032" t="s">
        <v>496</v>
      </c>
      <c r="AF29" s="3047">
        <f>LARGE(AF5:AF28,1)+1</f>
        <v>288</v>
      </c>
      <c r="AG29" s="3032" t="s">
        <v>240</v>
      </c>
      <c r="AH29" s="3025">
        <f>LARGE(AH4:AH28,1)+1</f>
        <v>26</v>
      </c>
      <c r="AI29" s="3026" t="s">
        <v>2532</v>
      </c>
      <c r="AJ29" s="3043"/>
      <c r="AK29" s="3025">
        <f>LARGE(AK4:AK28,1)+1</f>
        <v>82</v>
      </c>
      <c r="AL29" s="3026" t="s">
        <v>2533</v>
      </c>
      <c r="AM29" s="3044"/>
      <c r="AN29" s="3044"/>
      <c r="AO29" s="3010"/>
      <c r="AP29" s="3036" t="s">
        <v>2534</v>
      </c>
      <c r="AR29" s="3016"/>
      <c r="AS29" s="3016"/>
      <c r="AT29" s="3016"/>
      <c r="AU29" s="3016"/>
      <c r="AV29" s="3034"/>
      <c r="AW29" s="3041"/>
      <c r="AX29" s="3041"/>
    </row>
    <row r="30" spans="2:50" s="1644" customFormat="1" ht="18.75">
      <c r="B30" s="1642"/>
      <c r="C30" s="1642"/>
      <c r="D30" s="1642"/>
      <c r="E30" s="1642"/>
      <c r="F30" s="1642"/>
      <c r="G30" s="1642"/>
      <c r="H30" s="1642"/>
      <c r="I30" s="1642"/>
      <c r="J30" s="1642"/>
      <c r="K30" s="1642"/>
      <c r="L30" s="3031">
        <f>LARGE(L5:L29,1)+1</f>
        <v>24</v>
      </c>
      <c r="M30" s="3032" t="s">
        <v>216</v>
      </c>
      <c r="N30" s="3031">
        <f>LARGE(N5:N29,1)+1</f>
        <v>70</v>
      </c>
      <c r="O30" s="3032" t="s">
        <v>218</v>
      </c>
      <c r="P30" s="3031">
        <f>LARGE(P5:P29,1)+1</f>
        <v>112</v>
      </c>
      <c r="Q30" s="3032" t="s">
        <v>219</v>
      </c>
      <c r="R30" s="3031">
        <f>LARGE(R5:R29,1)+1</f>
        <v>153</v>
      </c>
      <c r="S30" s="3032" t="s">
        <v>220</v>
      </c>
      <c r="T30" s="1643"/>
      <c r="V30" s="3031"/>
      <c r="W30" s="3023" t="s">
        <v>2</v>
      </c>
      <c r="X30" s="3031">
        <f>LARGE(X5:X29,1)+1</f>
        <v>81</v>
      </c>
      <c r="Y30" s="3032" t="s">
        <v>164</v>
      </c>
      <c r="Z30" s="3031">
        <f>LARGE(Z5:Z29,1)+1</f>
        <v>136</v>
      </c>
      <c r="AA30" s="3032" t="s">
        <v>521</v>
      </c>
      <c r="AB30" s="3031">
        <f>LARGE(AB5:AB29,1)+1</f>
        <v>187</v>
      </c>
      <c r="AC30" s="3032" t="s">
        <v>213</v>
      </c>
      <c r="AD30" s="3031">
        <f>LARGE(AD5:AD29,1)+1</f>
        <v>242</v>
      </c>
      <c r="AE30" s="3032" t="s">
        <v>57</v>
      </c>
      <c r="AF30" s="3047">
        <f>LARGE(AF5:AF29,1)+1</f>
        <v>289</v>
      </c>
      <c r="AG30" s="3032" t="s">
        <v>245</v>
      </c>
      <c r="AH30" s="3025">
        <f>LARGE(AH4:AH29,1)+1</f>
        <v>27</v>
      </c>
      <c r="AI30" s="3026" t="s">
        <v>2535</v>
      </c>
      <c r="AJ30" s="3043"/>
      <c r="AK30" s="3025">
        <f>LARGE(AK4:AK29,1)+1</f>
        <v>83</v>
      </c>
      <c r="AL30" s="3026" t="s">
        <v>2536</v>
      </c>
      <c r="AM30" s="3044"/>
      <c r="AN30" s="3044"/>
      <c r="AO30" s="3010"/>
      <c r="AP30" s="3036" t="s">
        <v>2537</v>
      </c>
      <c r="AR30" s="3012"/>
      <c r="AS30" s="3012"/>
      <c r="AT30" s="3012"/>
      <c r="AU30" s="3012"/>
      <c r="AV30" s="3038" t="s">
        <v>52</v>
      </c>
      <c r="AW30" s="3039" t="s">
        <v>2538</v>
      </c>
      <c r="AX30" s="3053"/>
    </row>
    <row r="31" spans="2:50" s="1644" customFormat="1" ht="18.75">
      <c r="B31" s="1642"/>
      <c r="C31" s="1642"/>
      <c r="D31" s="1642"/>
      <c r="E31" s="1642"/>
      <c r="F31" s="1642"/>
      <c r="G31" s="1642"/>
      <c r="H31" s="1642"/>
      <c r="I31" s="1642"/>
      <c r="J31" s="1642"/>
      <c r="K31" s="1642"/>
      <c r="L31" s="3031">
        <f>LARGE(L5:L30,1)+1</f>
        <v>25</v>
      </c>
      <c r="M31" s="3032" t="s">
        <v>222</v>
      </c>
      <c r="N31" s="3031">
        <f>LARGE(N5:N30,1)+1</f>
        <v>71</v>
      </c>
      <c r="O31" s="3032" t="s">
        <v>224</v>
      </c>
      <c r="P31" s="3031"/>
      <c r="Q31" s="3046"/>
      <c r="R31" s="3031">
        <f>LARGE(R5:R30,1)+1</f>
        <v>154</v>
      </c>
      <c r="S31" s="3032" t="s">
        <v>225</v>
      </c>
      <c r="T31" s="1643"/>
      <c r="V31" s="3031">
        <f>LARGE(V5:V30,1)+1</f>
        <v>24</v>
      </c>
      <c r="W31" s="3032" t="s">
        <v>2539</v>
      </c>
      <c r="X31" s="3031">
        <f>LARGE(X5:X30,1)+1</f>
        <v>82</v>
      </c>
      <c r="Y31" s="3032" t="s">
        <v>84</v>
      </c>
      <c r="Z31" s="3031">
        <f>LARGE(Z5:Z30,1)+1</f>
        <v>137</v>
      </c>
      <c r="AA31" s="3032" t="s">
        <v>279</v>
      </c>
      <c r="AB31" s="3031">
        <f>LARGE(AB5:AB30,1)+1</f>
        <v>188</v>
      </c>
      <c r="AC31" s="3032" t="s">
        <v>219</v>
      </c>
      <c r="AD31" s="3031">
        <f>LARGE(AD5:AD30,1)+1</f>
        <v>243</v>
      </c>
      <c r="AE31" s="3032" t="s">
        <v>68</v>
      </c>
      <c r="AF31" s="3047"/>
      <c r="AG31" s="3048"/>
      <c r="AH31" s="3025">
        <f>LARGE(AH4:AH30,1)+1</f>
        <v>28</v>
      </c>
      <c r="AI31" s="3026" t="s">
        <v>2540</v>
      </c>
      <c r="AJ31" s="3043"/>
      <c r="AK31" s="3025">
        <f>LARGE(AK4:AK30,1)+1</f>
        <v>84</v>
      </c>
      <c r="AL31" s="3026" t="s">
        <v>2541</v>
      </c>
      <c r="AM31" s="3044"/>
      <c r="AN31" s="3044"/>
      <c r="AO31" s="3010"/>
      <c r="AP31" s="3036" t="s">
        <v>2542</v>
      </c>
      <c r="AR31" s="3059" t="s">
        <v>2167</v>
      </c>
      <c r="AS31" s="3060" t="s">
        <v>2543</v>
      </c>
      <c r="AT31" s="3012"/>
      <c r="AU31" s="3012"/>
      <c r="AV31" s="4376">
        <v>1</v>
      </c>
      <c r="AW31" s="4369" t="s">
        <v>2544</v>
      </c>
      <c r="AX31" s="4369"/>
    </row>
    <row r="32" spans="2:50" s="1644" customFormat="1" ht="23.25" customHeight="1">
      <c r="B32" s="1642"/>
      <c r="C32" s="1642"/>
      <c r="D32" s="1642"/>
      <c r="E32" s="1642"/>
      <c r="F32" s="1642"/>
      <c r="G32" s="1642"/>
      <c r="H32" s="1642"/>
      <c r="I32" s="1642"/>
      <c r="J32" s="1642"/>
      <c r="K32" s="1642"/>
      <c r="L32" s="3031">
        <f>LARGE(L5:L31,1)+1</f>
        <v>26</v>
      </c>
      <c r="M32" s="3032" t="s">
        <v>227</v>
      </c>
      <c r="N32" s="3031"/>
      <c r="O32" s="3020" t="s">
        <v>5</v>
      </c>
      <c r="P32" s="3031"/>
      <c r="Q32" s="3020" t="s">
        <v>30</v>
      </c>
      <c r="R32" s="3031"/>
      <c r="S32" s="1642"/>
      <c r="T32" s="1643"/>
      <c r="V32" s="3031">
        <f>LARGE(V5:V31,1)+1</f>
        <v>25</v>
      </c>
      <c r="W32" s="3032" t="s">
        <v>139</v>
      </c>
      <c r="X32" s="3031">
        <f>LARGE(X5:X31,1)+1</f>
        <v>83</v>
      </c>
      <c r="Y32" s="3032" t="s">
        <v>471</v>
      </c>
      <c r="Z32" s="3031">
        <f>LARGE(Z5:Z31,1)+1</f>
        <v>138</v>
      </c>
      <c r="AA32" s="3032" t="s">
        <v>282</v>
      </c>
      <c r="AB32" s="3031"/>
      <c r="AC32" s="3024" t="s">
        <v>30</v>
      </c>
      <c r="AD32" s="3031">
        <f>LARGE(AD5:AD31,1)+1</f>
        <v>244</v>
      </c>
      <c r="AE32" s="3032" t="s">
        <v>65</v>
      </c>
      <c r="AF32" s="3047"/>
      <c r="AG32" s="3023" t="s">
        <v>253</v>
      </c>
      <c r="AH32" s="3025">
        <f>LARGE(AH4:AH31,1)+1</f>
        <v>29</v>
      </c>
      <c r="AI32" s="3026" t="s">
        <v>2545</v>
      </c>
      <c r="AJ32" s="3043"/>
      <c r="AK32" s="3025">
        <f>LARGE(AK4:AK31,1)+1</f>
        <v>85</v>
      </c>
      <c r="AL32" s="3026" t="s">
        <v>2546</v>
      </c>
      <c r="AM32" s="3044"/>
      <c r="AN32" s="3044"/>
      <c r="AO32" s="3010"/>
      <c r="AP32" s="3036" t="s">
        <v>2547</v>
      </c>
      <c r="AR32" s="3061"/>
      <c r="AS32" s="3062"/>
      <c r="AT32" s="3012"/>
      <c r="AU32" s="3012"/>
      <c r="AV32" s="4376"/>
      <c r="AW32" s="4369"/>
      <c r="AX32" s="4369"/>
    </row>
    <row r="33" spans="2:50" s="1644" customFormat="1" ht="23.25">
      <c r="B33" s="1642"/>
      <c r="C33" s="1642"/>
      <c r="D33" s="1642"/>
      <c r="E33" s="1642"/>
      <c r="F33" s="1642"/>
      <c r="G33" s="1642"/>
      <c r="H33" s="1642"/>
      <c r="I33" s="1642"/>
      <c r="J33" s="1642"/>
      <c r="K33" s="1642"/>
      <c r="L33" s="3031">
        <f>LARGE(L5:L32,1)+1</f>
        <v>27</v>
      </c>
      <c r="M33" s="3032" t="s">
        <v>229</v>
      </c>
      <c r="N33" s="3031">
        <f>LARGE(N5:N32,1)+1</f>
        <v>72</v>
      </c>
      <c r="O33" s="3032" t="s">
        <v>230</v>
      </c>
      <c r="P33" s="3031">
        <f>LARGE(P5:P32,1)+1</f>
        <v>113</v>
      </c>
      <c r="Q33" s="3032" t="s">
        <v>231</v>
      </c>
      <c r="R33" s="3031"/>
      <c r="S33" s="3021" t="s">
        <v>132</v>
      </c>
      <c r="T33" s="1643"/>
      <c r="V33" s="3031">
        <f>LARGE(V5:V32,1)+1</f>
        <v>26</v>
      </c>
      <c r="W33" s="3032" t="s">
        <v>146</v>
      </c>
      <c r="X33" s="3031">
        <f>LARGE(X5:X32,1)+1</f>
        <v>84</v>
      </c>
      <c r="Y33" s="3032" t="s">
        <v>93</v>
      </c>
      <c r="Z33" s="3031">
        <f>LARGE(Z5:Z32,1)+1</f>
        <v>139</v>
      </c>
      <c r="AA33" s="3032" t="s">
        <v>2548</v>
      </c>
      <c r="AB33" s="3031">
        <f>LARGE(AB5:AB32,1)+1</f>
        <v>189</v>
      </c>
      <c r="AC33" s="3032" t="s">
        <v>488</v>
      </c>
      <c r="AD33" s="3031">
        <f>LARGE(AD5:AD32,1)+1</f>
        <v>245</v>
      </c>
      <c r="AE33" s="3032" t="s">
        <v>497</v>
      </c>
      <c r="AF33" s="3047">
        <f>LARGE(AF5:AF32,1)+1</f>
        <v>290</v>
      </c>
      <c r="AG33" s="3032" t="s">
        <v>256</v>
      </c>
      <c r="AH33" s="3025">
        <f>LARGE(AH4:AH32,1)+1</f>
        <v>30</v>
      </c>
      <c r="AI33" s="3026" t="s">
        <v>2549</v>
      </c>
      <c r="AJ33" s="3043"/>
      <c r="AK33" s="3025">
        <f>LARGE(AK4:AK32,1)+1</f>
        <v>86</v>
      </c>
      <c r="AL33" s="3026" t="s">
        <v>2550</v>
      </c>
      <c r="AM33" s="3044"/>
      <c r="AN33" s="3044"/>
      <c r="AO33" s="3010"/>
      <c r="AP33" s="3036" t="s">
        <v>2551</v>
      </c>
      <c r="AR33" s="3059" t="s">
        <v>2167</v>
      </c>
      <c r="AS33" s="3060" t="s">
        <v>2552</v>
      </c>
      <c r="AT33" s="3012"/>
      <c r="AU33" s="3012"/>
      <c r="AV33" s="3034">
        <v>2</v>
      </c>
      <c r="AW33" s="3037" t="s">
        <v>2553</v>
      </c>
      <c r="AX33" s="3037"/>
    </row>
    <row r="34" spans="2:50" s="1644" customFormat="1" ht="18.75">
      <c r="B34" s="1642"/>
      <c r="C34" s="1642"/>
      <c r="D34" s="1642"/>
      <c r="E34" s="1642"/>
      <c r="F34" s="1642"/>
      <c r="G34" s="1642"/>
      <c r="H34" s="1642"/>
      <c r="I34" s="1642"/>
      <c r="J34" s="1642"/>
      <c r="K34" s="1642"/>
      <c r="L34" s="3031">
        <f>LARGE(L5:L33,1)+1</f>
        <v>28</v>
      </c>
      <c r="M34" s="3032" t="s">
        <v>233</v>
      </c>
      <c r="N34" s="3031">
        <f>LARGE(N5:N33,1)+1</f>
        <v>73</v>
      </c>
      <c r="O34" s="3032" t="s">
        <v>234</v>
      </c>
      <c r="P34" s="3031">
        <f>LARGE(P5:P33,1)+1</f>
        <v>114</v>
      </c>
      <c r="Q34" s="3032" t="s">
        <v>235</v>
      </c>
      <c r="R34" s="3031">
        <f>LARGE(R5:R33,1)+1</f>
        <v>155</v>
      </c>
      <c r="S34" s="3032" t="s">
        <v>236</v>
      </c>
      <c r="T34" s="1643"/>
      <c r="V34" s="3031">
        <f>LARGE(V5:V33,1)+1</f>
        <v>27</v>
      </c>
      <c r="W34" s="3032" t="s">
        <v>146</v>
      </c>
      <c r="X34" s="3031"/>
      <c r="Y34" s="3046"/>
      <c r="Z34" s="3031">
        <f>LARGE(Z5:Z33,1)+1</f>
        <v>140</v>
      </c>
      <c r="AA34" s="3032" t="s">
        <v>285</v>
      </c>
      <c r="AB34" s="3031">
        <f>LARGE(AB5:AB33,1)+1</f>
        <v>190</v>
      </c>
      <c r="AC34" s="3032" t="s">
        <v>231</v>
      </c>
      <c r="AD34" s="3031">
        <f>LARGE(AD5:AD33,1)+1</f>
        <v>246</v>
      </c>
      <c r="AE34" s="3032" t="s">
        <v>77</v>
      </c>
      <c r="AF34" s="3063"/>
      <c r="AG34" s="3063"/>
      <c r="AH34" s="3025">
        <f>LARGE(AH4:AH33,1)+1</f>
        <v>31</v>
      </c>
      <c r="AI34" s="3026" t="s">
        <v>2554</v>
      </c>
      <c r="AJ34" s="3043"/>
      <c r="AK34" s="3025">
        <f>LARGE(AK4:AK33,1)+1</f>
        <v>87</v>
      </c>
      <c r="AL34" s="3026" t="s">
        <v>2555</v>
      </c>
      <c r="AM34" s="3044"/>
      <c r="AN34" s="3044"/>
      <c r="AO34" s="3010"/>
      <c r="AP34" s="3036" t="s">
        <v>2556</v>
      </c>
      <c r="AR34" s="3061"/>
      <c r="AS34" s="3062"/>
      <c r="AT34" s="3012"/>
      <c r="AU34" s="3012"/>
      <c r="AV34" s="3034">
        <v>3</v>
      </c>
      <c r="AW34" s="3037" t="s">
        <v>2557</v>
      </c>
      <c r="AX34" s="3037"/>
    </row>
    <row r="35" spans="2:50" s="1644" customFormat="1" ht="18.75">
      <c r="B35" s="1642"/>
      <c r="C35" s="1642"/>
      <c r="D35" s="1642"/>
      <c r="E35" s="1642"/>
      <c r="F35" s="1642"/>
      <c r="G35" s="1642"/>
      <c r="H35" s="1642"/>
      <c r="I35" s="1642"/>
      <c r="J35" s="1642"/>
      <c r="K35" s="1642"/>
      <c r="L35" s="3031">
        <f>LARGE(L5:L34,1)+1</f>
        <v>29</v>
      </c>
      <c r="M35" s="3032" t="s">
        <v>233</v>
      </c>
      <c r="N35" s="3031">
        <f>LARGE(N5:N34,1)+1</f>
        <v>74</v>
      </c>
      <c r="O35" s="3032" t="s">
        <v>238</v>
      </c>
      <c r="P35" s="3031">
        <f>LARGE(P5:P34,1)+1</f>
        <v>115</v>
      </c>
      <c r="Q35" s="3032" t="s">
        <v>239</v>
      </c>
      <c r="R35" s="3031">
        <f>LARGE(R5:R34,1)+1</f>
        <v>156</v>
      </c>
      <c r="S35" s="3032" t="s">
        <v>240</v>
      </c>
      <c r="T35" s="1643"/>
      <c r="V35" s="3031">
        <f>LARGE(V5:V34,1)+1</f>
        <v>28</v>
      </c>
      <c r="W35" s="3032" t="s">
        <v>508</v>
      </c>
      <c r="X35" s="3031"/>
      <c r="Y35" s="3023" t="s">
        <v>4</v>
      </c>
      <c r="Z35" s="3031">
        <f>LARGE(Z5:Z34,1)+1</f>
        <v>141</v>
      </c>
      <c r="AA35" s="3032" t="s">
        <v>288</v>
      </c>
      <c r="AB35" s="3031">
        <f>LARGE(AB5:AB34,1)+1</f>
        <v>191</v>
      </c>
      <c r="AC35" s="3032" t="s">
        <v>235</v>
      </c>
      <c r="AD35" s="3031">
        <f>LARGE(AD5:AD34,1)+1</f>
        <v>247</v>
      </c>
      <c r="AE35" s="3032" t="s">
        <v>85</v>
      </c>
      <c r="AF35" s="3063"/>
      <c r="AG35" s="3063"/>
      <c r="AH35" s="3025">
        <f>LARGE(AH4:AH34,1)+1</f>
        <v>32</v>
      </c>
      <c r="AI35" s="3026" t="s">
        <v>2558</v>
      </c>
      <c r="AJ35" s="3043"/>
      <c r="AK35" s="3025">
        <f>LARGE(AK4:AK34,1)+1</f>
        <v>88</v>
      </c>
      <c r="AL35" s="3026" t="s">
        <v>2559</v>
      </c>
      <c r="AM35" s="3044"/>
      <c r="AN35" s="3044"/>
      <c r="AO35" s="3010"/>
      <c r="AP35" s="3036" t="s">
        <v>2560</v>
      </c>
      <c r="AR35" s="3059" t="s">
        <v>2167</v>
      </c>
      <c r="AS35" s="3060" t="s">
        <v>2561</v>
      </c>
      <c r="AT35" s="3012"/>
      <c r="AU35" s="3012"/>
      <c r="AV35" s="3034">
        <v>4</v>
      </c>
      <c r="AW35" s="3064" t="s">
        <v>2562</v>
      </c>
      <c r="AX35" s="3064"/>
    </row>
    <row r="36" spans="2:50" s="1644" customFormat="1" ht="23.25" customHeight="1">
      <c r="B36" s="1642"/>
      <c r="C36" s="1642"/>
      <c r="D36" s="1642"/>
      <c r="E36" s="1642"/>
      <c r="F36" s="1642"/>
      <c r="G36" s="1642"/>
      <c r="H36" s="1642"/>
      <c r="I36" s="1642"/>
      <c r="J36" s="1642"/>
      <c r="K36" s="1642"/>
      <c r="L36" s="3031">
        <f>LARGE(L5:L35,1)+1</f>
        <v>30</v>
      </c>
      <c r="M36" s="3032" t="s">
        <v>242</v>
      </c>
      <c r="N36" s="3031">
        <f>LARGE(N5:N35,1)+1</f>
        <v>75</v>
      </c>
      <c r="O36" s="3032" t="s">
        <v>243</v>
      </c>
      <c r="P36" s="3031">
        <f>LARGE(P5:P35,1)+1</f>
        <v>116</v>
      </c>
      <c r="Q36" s="3032" t="s">
        <v>244</v>
      </c>
      <c r="R36" s="3031">
        <f>LARGE(R5:R35,1)+1</f>
        <v>157</v>
      </c>
      <c r="S36" s="3032" t="s">
        <v>245</v>
      </c>
      <c r="T36" s="1643"/>
      <c r="V36" s="3031">
        <f>LARGE(V5:V35,1)+1</f>
        <v>29</v>
      </c>
      <c r="W36" s="3032" t="s">
        <v>2563</v>
      </c>
      <c r="X36" s="3031">
        <f>LARGE(X5:X35,1)+1</f>
        <v>85</v>
      </c>
      <c r="Y36" s="3032" t="s">
        <v>105</v>
      </c>
      <c r="Z36" s="3031">
        <f>LARGE(Z5:Z35,1)+1</f>
        <v>142</v>
      </c>
      <c r="AA36" s="3032" t="s">
        <v>291</v>
      </c>
      <c r="AB36" s="3031">
        <f>LARGE(AB5:AB35,1)+1</f>
        <v>192</v>
      </c>
      <c r="AC36" s="3032" t="s">
        <v>489</v>
      </c>
      <c r="AD36" s="3031">
        <f>LARGE(AD5:AD35,1)+1</f>
        <v>248</v>
      </c>
      <c r="AE36" s="3032" t="s">
        <v>95</v>
      </c>
      <c r="AF36" s="3063"/>
      <c r="AG36" s="3063"/>
      <c r="AH36" s="3025">
        <f>LARGE(AH4:AH35,1)+1</f>
        <v>33</v>
      </c>
      <c r="AI36" s="3026" t="s">
        <v>2564</v>
      </c>
      <c r="AJ36" s="3043"/>
      <c r="AK36" s="3025">
        <f>LARGE(AK4:AK35,1)+1</f>
        <v>89</v>
      </c>
      <c r="AL36" s="3026" t="s">
        <v>2565</v>
      </c>
      <c r="AM36" s="3044"/>
      <c r="AN36" s="3044"/>
      <c r="AO36" s="3010"/>
      <c r="AP36" s="3036" t="s">
        <v>2566</v>
      </c>
      <c r="AR36" s="3012"/>
      <c r="AS36" s="3012"/>
      <c r="AT36" s="3012"/>
      <c r="AU36" s="3012"/>
      <c r="AV36" s="3034"/>
      <c r="AW36" s="4381" t="s">
        <v>2567</v>
      </c>
      <c r="AX36" s="4381"/>
    </row>
    <row r="37" spans="2:50" s="1644" customFormat="1" ht="18.75">
      <c r="B37" s="1642"/>
      <c r="C37" s="1642"/>
      <c r="D37" s="1642"/>
      <c r="E37" s="1642"/>
      <c r="F37" s="1642"/>
      <c r="G37" s="1642"/>
      <c r="H37" s="1642"/>
      <c r="I37" s="1642"/>
      <c r="J37" s="1642"/>
      <c r="K37" s="1642"/>
      <c r="L37" s="3031">
        <f>LARGE(L5:L36,1)+1</f>
        <v>31</v>
      </c>
      <c r="M37" s="3032" t="s">
        <v>247</v>
      </c>
      <c r="N37" s="3031">
        <f>LARGE(N5:N36,1)+1</f>
        <v>76</v>
      </c>
      <c r="O37" s="3032" t="s">
        <v>248</v>
      </c>
      <c r="P37" s="3031">
        <f>LARGE(P5:P36,1)+1</f>
        <v>117</v>
      </c>
      <c r="Q37" s="3032" t="s">
        <v>249</v>
      </c>
      <c r="R37" s="3031"/>
      <c r="S37" s="3065"/>
      <c r="T37" s="1643"/>
      <c r="V37" s="3031">
        <f>LARGE(V5:V36,1)+1</f>
        <v>30</v>
      </c>
      <c r="W37" s="3032" t="s">
        <v>153</v>
      </c>
      <c r="X37" s="3031">
        <f>LARGE(X5:X36,1)+1</f>
        <v>86</v>
      </c>
      <c r="Y37" s="3032" t="s">
        <v>472</v>
      </c>
      <c r="Z37" s="3031">
        <f>LARGE(Z5:Z36,1)+1</f>
        <v>143</v>
      </c>
      <c r="AA37" s="3024" t="s">
        <v>7</v>
      </c>
      <c r="AB37" s="3031">
        <f>LARGE(AB5:AB36,1)+1</f>
        <v>193</v>
      </c>
      <c r="AC37" s="3032" t="s">
        <v>36</v>
      </c>
      <c r="AD37" s="3031">
        <f>LARGE(AD5:AD36,1)+1</f>
        <v>249</v>
      </c>
      <c r="AE37" s="3032" t="s">
        <v>498</v>
      </c>
      <c r="AF37" s="3063"/>
      <c r="AG37" s="3063"/>
      <c r="AH37" s="3025">
        <f>LARGE(AH4:AH36,1)+1</f>
        <v>34</v>
      </c>
      <c r="AI37" s="3026" t="s">
        <v>2568</v>
      </c>
      <c r="AJ37" s="3043"/>
      <c r="AK37" s="3025">
        <f>LARGE(AK4:AK36,1)+1</f>
        <v>90</v>
      </c>
      <c r="AL37" s="3026" t="s">
        <v>2569</v>
      </c>
      <c r="AM37" s="3044"/>
      <c r="AN37" s="3044"/>
      <c r="AO37" s="3010"/>
      <c r="AP37" s="3036" t="s">
        <v>2570</v>
      </c>
      <c r="AR37" s="3012"/>
      <c r="AS37" s="3012"/>
      <c r="AT37" s="3012"/>
      <c r="AU37" s="3012"/>
      <c r="AV37" s="3034"/>
      <c r="AW37" s="4381"/>
      <c r="AX37" s="4381"/>
    </row>
    <row r="38" spans="2:50" s="1644" customFormat="1" ht="23.25">
      <c r="B38" s="1642"/>
      <c r="C38" s="1642"/>
      <c r="D38" s="1642"/>
      <c r="E38" s="1642"/>
      <c r="F38" s="1642"/>
      <c r="G38" s="1642"/>
      <c r="H38" s="1642"/>
      <c r="I38" s="1642"/>
      <c r="J38" s="1642"/>
      <c r="K38" s="1642"/>
      <c r="L38" s="3031">
        <f>LARGE(L5:L37,1)+1</f>
        <v>32</v>
      </c>
      <c r="M38" s="3032" t="s">
        <v>250</v>
      </c>
      <c r="N38" s="3031">
        <f>LARGE(N5:N37,1)+1</f>
        <v>77</v>
      </c>
      <c r="O38" s="3032" t="s">
        <v>251</v>
      </c>
      <c r="P38" s="3031">
        <f>LARGE(P5:P37,1)+1</f>
        <v>118</v>
      </c>
      <c r="Q38" s="3032" t="s">
        <v>252</v>
      </c>
      <c r="R38" s="3031"/>
      <c r="S38" s="3021" t="s">
        <v>253</v>
      </c>
      <c r="T38" s="1643"/>
      <c r="V38" s="3031">
        <f>LARGE(V5:V37,1)+1</f>
        <v>31</v>
      </c>
      <c r="W38" s="3032" t="s">
        <v>114</v>
      </c>
      <c r="X38" s="3031">
        <f>LARGE(X5:X37,1)+1</f>
        <v>87</v>
      </c>
      <c r="Y38" s="3032" t="s">
        <v>111</v>
      </c>
      <c r="Z38" s="3031">
        <f>LARGE(Z5:Z37,1)+1</f>
        <v>144</v>
      </c>
      <c r="AA38" s="3032" t="s">
        <v>40</v>
      </c>
      <c r="AB38" s="3031">
        <f>LARGE(AB5:AB37,1)+1</f>
        <v>194</v>
      </c>
      <c r="AC38" s="3032" t="s">
        <v>46</v>
      </c>
      <c r="AD38" s="3031">
        <f>LARGE(AD5:AD37,1)+1</f>
        <v>250</v>
      </c>
      <c r="AE38" s="3032" t="s">
        <v>514</v>
      </c>
      <c r="AF38" s="3063"/>
      <c r="AG38" s="3063"/>
      <c r="AH38" s="3025">
        <f>LARGE(AH4:AH37,1)+1</f>
        <v>35</v>
      </c>
      <c r="AI38" s="3026" t="s">
        <v>2571</v>
      </c>
      <c r="AJ38" s="3043"/>
      <c r="AK38" s="3025">
        <f>LARGE(AK4:AK37,1)+1</f>
        <v>91</v>
      </c>
      <c r="AL38" s="3026" t="s">
        <v>2572</v>
      </c>
      <c r="AM38" s="3044"/>
      <c r="AN38" s="3044"/>
      <c r="AO38" s="3010"/>
      <c r="AP38" s="3036" t="s">
        <v>2573</v>
      </c>
      <c r="AR38" s="3034"/>
      <c r="AS38" s="3066" t="s">
        <v>2574</v>
      </c>
      <c r="AT38" s="3016"/>
      <c r="AU38" s="3016"/>
      <c r="AV38" s="3034"/>
      <c r="AW38" s="3064"/>
      <c r="AX38" s="3064"/>
    </row>
    <row r="39" spans="2:50" s="1644" customFormat="1" ht="23.25" customHeight="1">
      <c r="B39" s="1642"/>
      <c r="C39" s="1642"/>
      <c r="D39" s="1642"/>
      <c r="E39" s="1642"/>
      <c r="F39" s="1642"/>
      <c r="G39" s="1642"/>
      <c r="H39" s="1642"/>
      <c r="I39" s="1642"/>
      <c r="J39" s="1642"/>
      <c r="K39" s="1642"/>
      <c r="L39" s="3031"/>
      <c r="M39" s="3020" t="s">
        <v>3</v>
      </c>
      <c r="N39" s="3031">
        <f>LARGE(N5:N38,1)+1</f>
        <v>78</v>
      </c>
      <c r="O39" s="3032" t="s">
        <v>254</v>
      </c>
      <c r="P39" s="3031">
        <f>LARGE(P5:P38,1)+1</f>
        <v>119</v>
      </c>
      <c r="Q39" s="3032" t="s">
        <v>255</v>
      </c>
      <c r="R39" s="3031">
        <f>LARGE(R5:R38,1)+1</f>
        <v>158</v>
      </c>
      <c r="S39" s="3032" t="s">
        <v>256</v>
      </c>
      <c r="T39" s="1643"/>
      <c r="V39" s="3031">
        <f>LARGE(V5:V38,1)+1</f>
        <v>32</v>
      </c>
      <c r="W39" s="3032" t="s">
        <v>159</v>
      </c>
      <c r="X39" s="3031">
        <f>LARGE(X5:X38,1)+1</f>
        <v>88</v>
      </c>
      <c r="Y39" s="3032" t="s">
        <v>119</v>
      </c>
      <c r="Z39" s="3031">
        <f>LARGE(Z5:Z38,1)+1</f>
        <v>145</v>
      </c>
      <c r="AA39" s="3032" t="s">
        <v>50</v>
      </c>
      <c r="AB39" s="3031">
        <f>LARGE(AB5:AB38,1)+1</f>
        <v>195</v>
      </c>
      <c r="AC39" s="3032" t="s">
        <v>239</v>
      </c>
      <c r="AD39" s="3031"/>
      <c r="AE39" s="3048"/>
      <c r="AF39" s="3063"/>
      <c r="AG39" s="3063"/>
      <c r="AH39" s="3025">
        <f>LARGE(AH4:AH38,1)+1</f>
        <v>36</v>
      </c>
      <c r="AI39" s="3026" t="s">
        <v>2575</v>
      </c>
      <c r="AJ39" s="3043"/>
      <c r="AK39" s="3025">
        <f>LARGE(AK4:AK38,1)+1</f>
        <v>92</v>
      </c>
      <c r="AL39" s="3026" t="s">
        <v>2576</v>
      </c>
      <c r="AM39" s="3044"/>
      <c r="AN39" s="3044"/>
      <c r="AO39" s="3010"/>
      <c r="AP39" s="3036" t="s">
        <v>2577</v>
      </c>
      <c r="AR39" s="3034"/>
      <c r="AS39" s="3016"/>
      <c r="AT39" s="3016"/>
      <c r="AU39" s="3016"/>
      <c r="AV39" s="3038" t="s">
        <v>61</v>
      </c>
      <c r="AW39" s="3039" t="s">
        <v>2578</v>
      </c>
      <c r="AX39" s="3037"/>
    </row>
    <row r="40" spans="2:50" s="1644" customFormat="1" ht="18.75">
      <c r="B40" s="1642"/>
      <c r="C40" s="1642"/>
      <c r="D40" s="1642"/>
      <c r="E40" s="1642"/>
      <c r="F40" s="1642"/>
      <c r="G40" s="1642"/>
      <c r="H40" s="1642"/>
      <c r="I40" s="1642"/>
      <c r="J40" s="1642"/>
      <c r="K40" s="1642"/>
      <c r="L40" s="3031">
        <f>LARGE(L5:L39,1)+1</f>
        <v>33</v>
      </c>
      <c r="M40" s="3032" t="s">
        <v>257</v>
      </c>
      <c r="N40" s="3031">
        <f>LARGE(N5:N39,1)+1</f>
        <v>79</v>
      </c>
      <c r="O40" s="3032" t="s">
        <v>258</v>
      </c>
      <c r="P40" s="3031">
        <f>LARGE(P5:P39,1)+1</f>
        <v>120</v>
      </c>
      <c r="Q40" s="3032" t="s">
        <v>259</v>
      </c>
      <c r="R40" s="3031"/>
      <c r="S40" s="3046"/>
      <c r="T40" s="1643"/>
      <c r="V40" s="3031">
        <f>LARGE(V5:V39,1)+1</f>
        <v>33</v>
      </c>
      <c r="W40" s="3032" t="s">
        <v>168</v>
      </c>
      <c r="X40" s="3031">
        <f>LARGE(X5:X39,1)+1</f>
        <v>89</v>
      </c>
      <c r="Y40" s="3032" t="s">
        <v>511</v>
      </c>
      <c r="Z40" s="3031">
        <f>LARGE(Z5:Z39,1)+1</f>
        <v>146</v>
      </c>
      <c r="AA40" s="3032" t="s">
        <v>60</v>
      </c>
      <c r="AB40" s="3031">
        <f>LARGE(AB5:AB39,1)+1</f>
        <v>196</v>
      </c>
      <c r="AC40" s="3032" t="s">
        <v>490</v>
      </c>
      <c r="AD40" s="3031"/>
      <c r="AE40" s="3024" t="s">
        <v>74</v>
      </c>
      <c r="AF40" s="3063"/>
      <c r="AG40" s="3063"/>
      <c r="AH40" s="3025">
        <f>LARGE(AH4:AH39,1)+1</f>
        <v>37</v>
      </c>
      <c r="AI40" s="3026" t="s">
        <v>2579</v>
      </c>
      <c r="AJ40" s="3043"/>
      <c r="AK40" s="3025">
        <f>LARGE(AK4:AK39,1)+1</f>
        <v>93</v>
      </c>
      <c r="AL40" s="3026" t="s">
        <v>2580</v>
      </c>
      <c r="AM40" s="3044"/>
      <c r="AN40" s="3044"/>
      <c r="AO40" s="3010"/>
      <c r="AP40" s="3036" t="s">
        <v>2581</v>
      </c>
      <c r="AR40" s="3034">
        <v>1</v>
      </c>
      <c r="AS40" s="3037" t="s">
        <v>2582</v>
      </c>
      <c r="AT40" s="3016"/>
      <c r="AU40" s="3016"/>
      <c r="AV40" s="3034">
        <v>1</v>
      </c>
      <c r="AW40" s="3037" t="s">
        <v>2583</v>
      </c>
      <c r="AX40" s="3037"/>
    </row>
    <row r="41" spans="2:50" s="1644" customFormat="1" ht="30">
      <c r="B41" s="1642"/>
      <c r="C41" s="1642"/>
      <c r="D41" s="1642"/>
      <c r="E41" s="1642"/>
      <c r="F41" s="1642"/>
      <c r="G41" s="1642"/>
      <c r="H41" s="1642"/>
      <c r="I41" s="1642"/>
      <c r="J41" s="1642"/>
      <c r="K41" s="1642"/>
      <c r="L41" s="3031">
        <f>LARGE(L5:L40,1)+1</f>
        <v>34</v>
      </c>
      <c r="M41" s="3032" t="s">
        <v>260</v>
      </c>
      <c r="N41" s="3031">
        <f>LARGE(N5:N40,1)+1</f>
        <v>80</v>
      </c>
      <c r="O41" s="3032" t="s">
        <v>261</v>
      </c>
      <c r="P41" s="3031">
        <f>LARGE(P5:P40,1)+1</f>
        <v>121</v>
      </c>
      <c r="Q41" s="3032" t="s">
        <v>262</v>
      </c>
      <c r="R41" s="3031"/>
      <c r="S41" s="3046"/>
      <c r="T41" s="1643"/>
      <c r="V41" s="3031">
        <f>LARGE(V5:V40,1)+1</f>
        <v>34</v>
      </c>
      <c r="W41" s="3032" t="s">
        <v>516</v>
      </c>
      <c r="X41" s="3031">
        <f>LARGE(X5:X40,1)+1</f>
        <v>90</v>
      </c>
      <c r="Y41" s="3032" t="s">
        <v>127</v>
      </c>
      <c r="Z41" s="3031">
        <f>LARGE(Z5:Z40,1)+1</f>
        <v>147</v>
      </c>
      <c r="AA41" s="3032" t="s">
        <v>481</v>
      </c>
      <c r="AB41" s="3031">
        <f>LARGE(AB5:AB40,1)+1</f>
        <v>197</v>
      </c>
      <c r="AC41" s="3032" t="s">
        <v>56</v>
      </c>
      <c r="AD41" s="3031">
        <f>LARGE(AD5:AD40,1)+1</f>
        <v>251</v>
      </c>
      <c r="AE41" s="3032" t="s">
        <v>499</v>
      </c>
      <c r="AF41" s="3063"/>
      <c r="AG41" s="3063"/>
      <c r="AH41" s="3025">
        <f>LARGE(AH4:AH40,1)+1</f>
        <v>38</v>
      </c>
      <c r="AI41" s="3026" t="s">
        <v>2584</v>
      </c>
      <c r="AJ41" s="3043"/>
      <c r="AK41" s="3025">
        <f>LARGE(AK4:AK40,1)+1</f>
        <v>94</v>
      </c>
      <c r="AL41" s="3026" t="s">
        <v>2585</v>
      </c>
      <c r="AM41" s="3044"/>
      <c r="AN41" s="3044"/>
      <c r="AO41" s="3010"/>
      <c r="AP41" s="3033" t="s">
        <v>3</v>
      </c>
      <c r="AR41" s="3034">
        <v>2</v>
      </c>
      <c r="AS41" s="3037" t="s">
        <v>2586</v>
      </c>
      <c r="AT41" s="3016"/>
      <c r="AU41" s="3016"/>
      <c r="AV41" s="3034">
        <v>2</v>
      </c>
      <c r="AW41" s="3037" t="s">
        <v>2587</v>
      </c>
      <c r="AX41" s="3037"/>
    </row>
    <row r="42" spans="2:50" s="1644" customFormat="1" ht="46.5" customHeight="1">
      <c r="B42" s="1642"/>
      <c r="C42" s="1642"/>
      <c r="D42" s="1642"/>
      <c r="E42" s="1642"/>
      <c r="F42" s="1642"/>
      <c r="G42" s="1642"/>
      <c r="H42" s="1642"/>
      <c r="I42" s="1642"/>
      <c r="J42" s="1642"/>
      <c r="K42" s="1642"/>
      <c r="L42" s="3031">
        <f>LARGE(L5:L41,1)+1</f>
        <v>35</v>
      </c>
      <c r="M42" s="3032" t="s">
        <v>263</v>
      </c>
      <c r="N42" s="3031">
        <f>LARGE(N5:N41,1)+1</f>
        <v>81</v>
      </c>
      <c r="O42" s="3032" t="s">
        <v>264</v>
      </c>
      <c r="P42" s="3031">
        <f>LARGE(P5:P41,1)+1</f>
        <v>122</v>
      </c>
      <c r="Q42" s="3032" t="s">
        <v>265</v>
      </c>
      <c r="R42" s="3031"/>
      <c r="S42" s="3046"/>
      <c r="T42" s="1643"/>
      <c r="V42" s="3031">
        <f>LARGE(V5:V41,1)+1</f>
        <v>35</v>
      </c>
      <c r="W42" s="3032" t="s">
        <v>176</v>
      </c>
      <c r="X42" s="3031">
        <f>LARGE(X5:X41,1)+1</f>
        <v>91</v>
      </c>
      <c r="Y42" s="3032" t="s">
        <v>133</v>
      </c>
      <c r="Z42" s="3031"/>
      <c r="AA42" s="3058"/>
      <c r="AB42" s="3031">
        <f>LARGE(AB5:AB41,1)+1</f>
        <v>198</v>
      </c>
      <c r="AC42" s="3032" t="s">
        <v>244</v>
      </c>
      <c r="AD42" s="3031">
        <f>LARGE(AD5:AD41,1)+1</f>
        <v>252</v>
      </c>
      <c r="AE42" s="3032" t="s">
        <v>107</v>
      </c>
      <c r="AF42" s="3063"/>
      <c r="AG42" s="3063"/>
      <c r="AH42" s="3025">
        <f>LARGE(AH4:AH41,1)+1</f>
        <v>39</v>
      </c>
      <c r="AI42" s="3026" t="s">
        <v>2588</v>
      </c>
      <c r="AJ42" s="3043"/>
      <c r="AK42" s="3025">
        <f>LARGE(AK4:AK41,1)+1</f>
        <v>95</v>
      </c>
      <c r="AL42" s="3026" t="s">
        <v>2589</v>
      </c>
      <c r="AM42" s="3044"/>
      <c r="AN42" s="3044"/>
      <c r="AO42" s="3010"/>
      <c r="AP42" s="3036" t="s">
        <v>2590</v>
      </c>
      <c r="AR42" s="3034">
        <v>3</v>
      </c>
      <c r="AS42" s="3037" t="s">
        <v>2591</v>
      </c>
      <c r="AT42" s="3016"/>
      <c r="AU42" s="3016"/>
      <c r="AV42" s="3034"/>
      <c r="AW42" s="4380" t="s">
        <v>2592</v>
      </c>
      <c r="AX42" s="4380"/>
    </row>
    <row r="43" spans="2:50" s="1644" customFormat="1" ht="18.75">
      <c r="B43" s="1642"/>
      <c r="C43" s="1642"/>
      <c r="D43" s="1642"/>
      <c r="E43" s="1642"/>
      <c r="F43" s="1642"/>
      <c r="G43" s="1642"/>
      <c r="H43" s="1642"/>
      <c r="I43" s="1642"/>
      <c r="J43" s="1642"/>
      <c r="K43" s="1642"/>
      <c r="L43" s="3031">
        <f>LARGE(L5:L42,1)+1</f>
        <v>36</v>
      </c>
      <c r="M43" s="3032" t="s">
        <v>266</v>
      </c>
      <c r="N43" s="3031">
        <f>LARGE(N5:N42,1)+1</f>
        <v>82</v>
      </c>
      <c r="O43" s="3032" t="s">
        <v>267</v>
      </c>
      <c r="P43" s="3031">
        <f>LARGE(P5:P42,1)+1</f>
        <v>123</v>
      </c>
      <c r="Q43" s="3032" t="s">
        <v>268</v>
      </c>
      <c r="R43" s="3031"/>
      <c r="S43" s="3046"/>
      <c r="T43" s="1643"/>
      <c r="V43" s="3031">
        <f>LARGE(V5:V42,1)+1</f>
        <v>36</v>
      </c>
      <c r="W43" s="3032" t="s">
        <v>184</v>
      </c>
      <c r="X43" s="3031">
        <f>LARGE(X5:X42,1)+1</f>
        <v>92</v>
      </c>
      <c r="Y43" s="3032" t="s">
        <v>140</v>
      </c>
      <c r="Z43" s="3031"/>
      <c r="AA43" s="3023" t="s">
        <v>8</v>
      </c>
      <c r="AB43" s="3031">
        <f>LARGE(AB5:AB42,1)+1</f>
        <v>199</v>
      </c>
      <c r="AC43" s="3032" t="s">
        <v>491</v>
      </c>
      <c r="AD43" s="3031">
        <f>LARGE(AD5:AD42,1)+1</f>
        <v>253</v>
      </c>
      <c r="AE43" s="3032" t="s">
        <v>113</v>
      </c>
      <c r="AF43" s="3063"/>
      <c r="AG43" s="3063"/>
      <c r="AH43" s="3025">
        <f>LARGE(AH4:AH42,1)+1</f>
        <v>40</v>
      </c>
      <c r="AI43" s="3026" t="s">
        <v>2593</v>
      </c>
      <c r="AJ43" s="3043"/>
      <c r="AK43" s="3025">
        <f>LARGE(AK4:AK42,1)+1</f>
        <v>96</v>
      </c>
      <c r="AL43" s="3026" t="s">
        <v>2594</v>
      </c>
      <c r="AM43" s="3044"/>
      <c r="AN43" s="3044"/>
      <c r="AO43" s="3010"/>
      <c r="AP43" s="3036" t="s">
        <v>2595</v>
      </c>
      <c r="AR43" s="3034">
        <v>4</v>
      </c>
      <c r="AS43" s="3037" t="s">
        <v>2596</v>
      </c>
      <c r="AT43" s="3016"/>
      <c r="AU43" s="3016"/>
      <c r="AV43" s="3034"/>
      <c r="AW43" s="4380"/>
      <c r="AX43" s="4380"/>
    </row>
    <row r="44" spans="2:50" s="1644" customFormat="1" ht="23.25" customHeight="1">
      <c r="B44" s="1642"/>
      <c r="C44" s="1642"/>
      <c r="D44" s="1642"/>
      <c r="E44" s="1642"/>
      <c r="F44" s="1642"/>
      <c r="G44" s="1642"/>
      <c r="H44" s="1642"/>
      <c r="I44" s="1642"/>
      <c r="J44" s="1642"/>
      <c r="K44" s="1642"/>
      <c r="L44" s="3031">
        <f>LARGE(L5:L43,1)+1</f>
        <v>37</v>
      </c>
      <c r="M44" s="3032" t="s">
        <v>269</v>
      </c>
      <c r="N44" s="3031">
        <f>LARGE(N5:N43,1)+1</f>
        <v>83</v>
      </c>
      <c r="O44" s="3032" t="s">
        <v>270</v>
      </c>
      <c r="P44" s="3031"/>
      <c r="Q44" s="3020" t="s">
        <v>271</v>
      </c>
      <c r="R44" s="3031"/>
      <c r="S44" s="3046"/>
      <c r="T44" s="1643"/>
      <c r="V44" s="3031">
        <f>LARGE(V5:V43,1)+1</f>
        <v>37</v>
      </c>
      <c r="W44" s="3032" t="s">
        <v>189</v>
      </c>
      <c r="X44" s="3031">
        <f>LARGE(X5:X43,1)+1</f>
        <v>93</v>
      </c>
      <c r="Y44" s="3032" t="s">
        <v>147</v>
      </c>
      <c r="Z44" s="3031">
        <f>LARGE(Z5:Z43,1)+1</f>
        <v>148</v>
      </c>
      <c r="AA44" s="3032" t="s">
        <v>482</v>
      </c>
      <c r="AB44" s="3031">
        <f>LARGE(AB5:AB43,1)+1</f>
        <v>200</v>
      </c>
      <c r="AC44" s="3032" t="s">
        <v>492</v>
      </c>
      <c r="AD44" s="3031">
        <f>LARGE(AD5:AD43,1)+1</f>
        <v>254</v>
      </c>
      <c r="AE44" s="3032" t="s">
        <v>121</v>
      </c>
      <c r="AF44" s="3063"/>
      <c r="AG44" s="3063"/>
      <c r="AH44" s="3025">
        <f>LARGE(AH4:AH43,1)+1</f>
        <v>41</v>
      </c>
      <c r="AI44" s="3026" t="s">
        <v>2597</v>
      </c>
      <c r="AJ44" s="3043"/>
      <c r="AK44" s="3025">
        <f>LARGE(AK4:AK43,1)+1</f>
        <v>97</v>
      </c>
      <c r="AL44" s="3026" t="s">
        <v>2598</v>
      </c>
      <c r="AM44" s="3044"/>
      <c r="AN44" s="3044"/>
      <c r="AO44" s="3010"/>
      <c r="AP44" s="3036" t="s">
        <v>2599</v>
      </c>
      <c r="AR44" s="3034">
        <v>5</v>
      </c>
      <c r="AS44" s="3037" t="s">
        <v>2600</v>
      </c>
      <c r="AT44" s="3016"/>
      <c r="AU44" s="3016"/>
      <c r="AV44" s="3034">
        <v>3</v>
      </c>
      <c r="AW44" s="3037" t="s">
        <v>2601</v>
      </c>
      <c r="AX44" s="3037"/>
    </row>
    <row r="45" spans="2:50" s="1644" customFormat="1" ht="18.75">
      <c r="B45" s="1642"/>
      <c r="C45" s="1642"/>
      <c r="D45" s="1642"/>
      <c r="E45" s="1642"/>
      <c r="F45" s="1642"/>
      <c r="G45" s="1642"/>
      <c r="H45" s="1642"/>
      <c r="I45" s="1642"/>
      <c r="J45" s="1642"/>
      <c r="K45" s="1642"/>
      <c r="L45" s="3031">
        <f>LARGE(L5:L44,1)+1</f>
        <v>38</v>
      </c>
      <c r="M45" s="3032" t="s">
        <v>272</v>
      </c>
      <c r="N45" s="3031">
        <f>LARGE(N5:N44,1)+1</f>
        <v>84</v>
      </c>
      <c r="O45" s="3032" t="s">
        <v>273</v>
      </c>
      <c r="P45" s="3031">
        <f>LARGE(P5:P44,1)+1</f>
        <v>124</v>
      </c>
      <c r="Q45" s="3032" t="s">
        <v>274</v>
      </c>
      <c r="R45" s="3031"/>
      <c r="S45" s="3046"/>
      <c r="T45" s="1643"/>
      <c r="V45" s="3031">
        <f>LARGE(V5:V44,1)+1</f>
        <v>38</v>
      </c>
      <c r="W45" s="3032" t="s">
        <v>194</v>
      </c>
      <c r="X45" s="3031">
        <f>LARGE(X5:X44,1)+1</f>
        <v>94</v>
      </c>
      <c r="Y45" s="3032" t="s">
        <v>155</v>
      </c>
      <c r="Z45" s="3031">
        <f>LARGE(Z5:Z44,1)+1</f>
        <v>149</v>
      </c>
      <c r="AA45" s="3032" t="s">
        <v>76</v>
      </c>
      <c r="AB45" s="3031">
        <f>LARGE(AB5:AB44,1)+1</f>
        <v>201</v>
      </c>
      <c r="AC45" s="3032" t="s">
        <v>249</v>
      </c>
      <c r="AD45" s="3031">
        <f>LARGE(AD5:AD44,1)+1</f>
        <v>255</v>
      </c>
      <c r="AE45" s="3032" t="s">
        <v>529</v>
      </c>
      <c r="AF45" s="3063"/>
      <c r="AG45" s="3063"/>
      <c r="AH45" s="3025">
        <f>LARGE(AH4:AH44,1)+1</f>
        <v>42</v>
      </c>
      <c r="AI45" s="3026" t="s">
        <v>2602</v>
      </c>
      <c r="AJ45" s="3043"/>
      <c r="AK45" s="3025">
        <f>LARGE(AK4:AK44,1)+1</f>
        <v>98</v>
      </c>
      <c r="AL45" s="3026" t="s">
        <v>2603</v>
      </c>
      <c r="AM45" s="3044"/>
      <c r="AN45" s="3044"/>
      <c r="AO45" s="3010"/>
      <c r="AP45" s="3036" t="s">
        <v>2604</v>
      </c>
      <c r="AR45" s="3034"/>
      <c r="AS45" s="3061"/>
      <c r="AT45" s="3016"/>
      <c r="AU45" s="3016"/>
      <c r="AV45" s="3034">
        <v>4</v>
      </c>
      <c r="AW45" s="3037" t="s">
        <v>2605</v>
      </c>
      <c r="AX45" s="3037"/>
    </row>
    <row r="46" spans="2:50" s="1644" customFormat="1" ht="27" customHeight="1">
      <c r="B46" s="1642"/>
      <c r="C46" s="1642"/>
      <c r="D46" s="1642"/>
      <c r="E46" s="1642"/>
      <c r="F46" s="1642"/>
      <c r="G46" s="1642"/>
      <c r="H46" s="1642"/>
      <c r="I46" s="1642"/>
      <c r="J46" s="1642"/>
      <c r="K46" s="1642"/>
      <c r="L46" s="3031">
        <f>LARGE(L5:L45,1)+1</f>
        <v>39</v>
      </c>
      <c r="M46" s="3032" t="s">
        <v>275</v>
      </c>
      <c r="N46" s="3031">
        <f>LARGE(N5:N45,1)+1</f>
        <v>85</v>
      </c>
      <c r="O46" s="3032" t="s">
        <v>276</v>
      </c>
      <c r="P46" s="3031"/>
      <c r="Q46" s="3046"/>
      <c r="R46" s="3031"/>
      <c r="S46" s="3046"/>
      <c r="T46" s="1643"/>
      <c r="V46" s="3031">
        <f>LARGE(V5:V45,1)+1</f>
        <v>39</v>
      </c>
      <c r="W46" s="3032" t="s">
        <v>517</v>
      </c>
      <c r="X46" s="3031">
        <f>LARGE(X5:X45,1)+1</f>
        <v>95</v>
      </c>
      <c r="Y46" s="3032" t="s">
        <v>161</v>
      </c>
      <c r="Z46" s="3031">
        <f>LARGE(Z5:Z45,1)+1</f>
        <v>150</v>
      </c>
      <c r="AA46" s="3032" t="s">
        <v>115</v>
      </c>
      <c r="AB46" s="3031">
        <f>LARGE(AB5:AB45,1)+1</f>
        <v>202</v>
      </c>
      <c r="AC46" s="3032" t="s">
        <v>252</v>
      </c>
      <c r="AD46" s="3031">
        <f>LARGE(AD5:AD45,1)+1</f>
        <v>256</v>
      </c>
      <c r="AE46" s="3032" t="s">
        <v>81</v>
      </c>
      <c r="AF46" s="3063"/>
      <c r="AG46" s="3063"/>
      <c r="AH46" s="3025">
        <f>LARGE(AH4:AH45,1)+1</f>
        <v>43</v>
      </c>
      <c r="AI46" s="3026" t="s">
        <v>2606</v>
      </c>
      <c r="AJ46" s="3043"/>
      <c r="AK46" s="3025">
        <f>LARGE(AK4:AK45,1)+1</f>
        <v>99</v>
      </c>
      <c r="AL46" s="3026" t="s">
        <v>2607</v>
      </c>
      <c r="AM46" s="3044"/>
      <c r="AN46" s="3044"/>
      <c r="AO46" s="3010"/>
      <c r="AP46" s="3036" t="s">
        <v>2608</v>
      </c>
      <c r="AR46" s="3034"/>
      <c r="AS46" s="3061"/>
      <c r="AT46" s="3016"/>
      <c r="AU46" s="3016"/>
      <c r="AV46" s="3034">
        <v>5</v>
      </c>
      <c r="AW46" s="3037" t="s">
        <v>2609</v>
      </c>
      <c r="AX46" s="3037"/>
    </row>
    <row r="47" spans="2:50" ht="30">
      <c r="B47" s="1642"/>
      <c r="C47" s="1642"/>
      <c r="D47" s="1642"/>
      <c r="E47" s="1642"/>
      <c r="F47" s="1642"/>
      <c r="G47" s="1642"/>
      <c r="H47" s="1642"/>
      <c r="I47" s="1642"/>
      <c r="J47" s="1642"/>
      <c r="K47" s="1642"/>
      <c r="L47" s="3031">
        <f>LARGE(L5:L46,1)+1</f>
        <v>40</v>
      </c>
      <c r="M47" s="3032" t="s">
        <v>277</v>
      </c>
      <c r="N47" s="3031"/>
      <c r="O47" s="3020" t="s">
        <v>6</v>
      </c>
      <c r="P47" s="3031"/>
      <c r="Q47" s="3020" t="s">
        <v>31</v>
      </c>
      <c r="R47" s="3031"/>
      <c r="S47" s="3046"/>
      <c r="T47" s="1643"/>
      <c r="V47" s="3031">
        <f>LARGE(V5:V46,1)+1</f>
        <v>40</v>
      </c>
      <c r="W47" s="3032" t="s">
        <v>199</v>
      </c>
      <c r="X47" s="3031">
        <f>LARGE(X5:X46,1)+1</f>
        <v>96</v>
      </c>
      <c r="Y47" s="3032" t="s">
        <v>170</v>
      </c>
      <c r="Z47" s="3031">
        <f>LARGE(Z5:Z46,1)+1</f>
        <v>151</v>
      </c>
      <c r="AA47" s="3032" t="s">
        <v>123</v>
      </c>
      <c r="AB47" s="3031">
        <f>LARGE(AB5:AB46,1)+1</f>
        <v>203</v>
      </c>
      <c r="AC47" s="3032" t="s">
        <v>255</v>
      </c>
      <c r="AD47" s="3031">
        <f>LARGE(AD5:AD46,1)+1</f>
        <v>257</v>
      </c>
      <c r="AE47" s="3032" t="s">
        <v>129</v>
      </c>
      <c r="AF47" s="3063"/>
      <c r="AG47" s="3063"/>
      <c r="AH47" s="3025">
        <f>LARGE(AH4:AH46,1)+1</f>
        <v>44</v>
      </c>
      <c r="AI47" s="3026" t="s">
        <v>2610</v>
      </c>
      <c r="AJ47" s="3027"/>
      <c r="AK47" s="3025">
        <f>LARGE(AK4:AK46,1)+1</f>
        <v>100</v>
      </c>
      <c r="AL47" s="3026" t="s">
        <v>2611</v>
      </c>
      <c r="AM47" s="3009"/>
      <c r="AN47" s="3009"/>
      <c r="AO47" s="3010"/>
      <c r="AP47" s="3033" t="s">
        <v>4</v>
      </c>
      <c r="AR47" s="3034">
        <v>1</v>
      </c>
      <c r="AS47" s="3037" t="s">
        <v>2612</v>
      </c>
      <c r="AV47" s="3034">
        <v>6</v>
      </c>
      <c r="AW47" s="3037" t="s">
        <v>2613</v>
      </c>
      <c r="AX47" s="3037"/>
    </row>
    <row r="48" spans="2:50" ht="27" customHeight="1">
      <c r="B48" s="1642"/>
      <c r="C48" s="1642"/>
      <c r="D48" s="1642"/>
      <c r="E48" s="1642"/>
      <c r="F48" s="1642"/>
      <c r="G48" s="1642"/>
      <c r="H48" s="1642"/>
      <c r="I48" s="1642"/>
      <c r="J48" s="1642"/>
      <c r="K48" s="1642"/>
      <c r="L48" s="3031">
        <f>LARGE(L5:L47,1)+1</f>
        <v>41</v>
      </c>
      <c r="M48" s="3032" t="s">
        <v>278</v>
      </c>
      <c r="N48" s="3031">
        <f>LARGE(N5:N47,1)+1</f>
        <v>86</v>
      </c>
      <c r="O48" s="3032" t="s">
        <v>279</v>
      </c>
      <c r="P48" s="3031">
        <f>LARGE(P5:P47,1)+1</f>
        <v>125</v>
      </c>
      <c r="Q48" s="3032" t="s">
        <v>280</v>
      </c>
      <c r="R48" s="3031"/>
      <c r="S48" s="3046"/>
      <c r="T48" s="1643"/>
      <c r="V48" s="3031">
        <f>LARGE(V5:V47,1)+1</f>
        <v>41</v>
      </c>
      <c r="W48" s="3032" t="s">
        <v>205</v>
      </c>
      <c r="X48" s="3031">
        <f>LARGE(X5:X47,1)+1</f>
        <v>97</v>
      </c>
      <c r="Y48" s="3032" t="s">
        <v>178</v>
      </c>
      <c r="Z48" s="3031">
        <f>LARGE(Z5:Z47,1)+1</f>
        <v>152</v>
      </c>
      <c r="AA48" s="3032" t="s">
        <v>483</v>
      </c>
      <c r="AB48" s="3031">
        <f>LARGE(AB5:AB47,1)+1</f>
        <v>204</v>
      </c>
      <c r="AC48" s="3032" t="s">
        <v>526</v>
      </c>
      <c r="AD48" s="3031">
        <f>LARGE(AD5:AD47,1)+1</f>
        <v>258</v>
      </c>
      <c r="AE48" s="3032" t="s">
        <v>135</v>
      </c>
      <c r="AF48" s="3063"/>
      <c r="AG48" s="3063"/>
      <c r="AH48" s="3025">
        <f>LARGE(AH4:AH47,1)+1</f>
        <v>45</v>
      </c>
      <c r="AI48" s="3026" t="s">
        <v>2614</v>
      </c>
      <c r="AJ48" s="3027"/>
      <c r="AK48" s="3025">
        <f>LARGE(AK4:AK47,1)+1</f>
        <v>101</v>
      </c>
      <c r="AL48" s="3026" t="s">
        <v>2615</v>
      </c>
      <c r="AM48" s="3009"/>
      <c r="AN48" s="3009"/>
      <c r="AO48" s="3010"/>
      <c r="AP48" s="3036" t="s">
        <v>2616</v>
      </c>
      <c r="AR48" s="3034">
        <v>2</v>
      </c>
      <c r="AS48" s="3037" t="s">
        <v>2617</v>
      </c>
      <c r="AV48" s="3034"/>
      <c r="AW48" s="4380" t="s">
        <v>2618</v>
      </c>
      <c r="AX48" s="4380"/>
    </row>
    <row r="49" spans="2:50" ht="18.75">
      <c r="B49" s="1642"/>
      <c r="C49" s="1642"/>
      <c r="D49" s="1642"/>
      <c r="E49" s="1642"/>
      <c r="F49" s="1642"/>
      <c r="G49" s="1642"/>
      <c r="H49" s="1642"/>
      <c r="I49" s="1642"/>
      <c r="J49" s="1642"/>
      <c r="K49" s="1642"/>
      <c r="L49" s="3031">
        <f>LARGE(L5:L48,1)+1</f>
        <v>42</v>
      </c>
      <c r="M49" s="3032" t="s">
        <v>281</v>
      </c>
      <c r="N49" s="3031">
        <f>LARGE(N5:N48,1)+1</f>
        <v>87</v>
      </c>
      <c r="O49" s="3032" t="s">
        <v>282</v>
      </c>
      <c r="P49" s="3031">
        <f>LARGE(P5:P48,1)+1</f>
        <v>126</v>
      </c>
      <c r="Q49" s="3032" t="s">
        <v>283</v>
      </c>
      <c r="R49" s="3031"/>
      <c r="S49" s="3046"/>
      <c r="T49" s="1643"/>
      <c r="V49" s="3031">
        <f>LARGE(V5:V48,1)+1</f>
        <v>42</v>
      </c>
      <c r="W49" s="3032" t="s">
        <v>210</v>
      </c>
      <c r="X49" s="3031">
        <f>LARGE(X5:X48,1)+1</f>
        <v>98</v>
      </c>
      <c r="Y49" s="3032" t="s">
        <v>35</v>
      </c>
      <c r="Z49" s="3031"/>
      <c r="AA49" s="3058"/>
      <c r="AB49" s="3031">
        <f>LARGE(AB5:AB48,1)+1</f>
        <v>205</v>
      </c>
      <c r="AC49" s="3032" t="s">
        <v>259</v>
      </c>
      <c r="AD49" s="3031">
        <f>LARGE(AD5:AD48,1)+1</f>
        <v>259</v>
      </c>
      <c r="AE49" s="3032" t="s">
        <v>90</v>
      </c>
      <c r="AF49" s="3063"/>
      <c r="AG49" s="3063"/>
      <c r="AH49" s="3025">
        <f>LARGE(AH4:AH48,1)+1</f>
        <v>46</v>
      </c>
      <c r="AI49" s="3026" t="s">
        <v>2619</v>
      </c>
      <c r="AJ49" s="3027"/>
      <c r="AK49" s="3025">
        <f>LARGE(AK4:AK48,1)+1</f>
        <v>102</v>
      </c>
      <c r="AL49" s="3026" t="s">
        <v>2620</v>
      </c>
      <c r="AM49" s="3009"/>
      <c r="AN49" s="3009"/>
      <c r="AO49" s="3010"/>
      <c r="AP49" s="3036" t="s">
        <v>2621</v>
      </c>
      <c r="AR49" s="3034">
        <v>3</v>
      </c>
      <c r="AS49" s="3037" t="s">
        <v>2432</v>
      </c>
      <c r="AV49" s="3034"/>
      <c r="AW49" s="4380"/>
      <c r="AX49" s="4380"/>
    </row>
    <row r="50" spans="2:50" ht="18.75">
      <c r="B50" s="1642"/>
      <c r="C50" s="1642"/>
      <c r="D50" s="1642"/>
      <c r="E50" s="1642"/>
      <c r="F50" s="1642"/>
      <c r="G50" s="1642"/>
      <c r="H50" s="1642"/>
      <c r="I50" s="1642"/>
      <c r="J50" s="1642"/>
      <c r="K50" s="1642"/>
      <c r="L50" s="3031">
        <f>LARGE(L5:L49,1)+1</f>
        <v>43</v>
      </c>
      <c r="M50" s="3032" t="s">
        <v>284</v>
      </c>
      <c r="N50" s="3031">
        <f>LARGE(N5:N49,1)+1</f>
        <v>88</v>
      </c>
      <c r="O50" s="3032" t="s">
        <v>285</v>
      </c>
      <c r="P50" s="3031">
        <f>LARGE(P5:P49,1)+1</f>
        <v>127</v>
      </c>
      <c r="Q50" s="3032" t="s">
        <v>286</v>
      </c>
      <c r="R50" s="3031"/>
      <c r="S50" s="3046"/>
      <c r="T50" s="1643"/>
      <c r="V50" s="3031">
        <f>LARGE(V5:V49,1)+1</f>
        <v>43</v>
      </c>
      <c r="W50" s="3032" t="s">
        <v>216</v>
      </c>
      <c r="X50" s="3031">
        <f>LARGE(X5:X49,1)+1</f>
        <v>99</v>
      </c>
      <c r="Y50" s="3032" t="s">
        <v>45</v>
      </c>
      <c r="Z50" s="3031"/>
      <c r="AA50" s="3024" t="s">
        <v>9</v>
      </c>
      <c r="AB50" s="3031">
        <f>LARGE(AB5:AB49,1)+1</f>
        <v>206</v>
      </c>
      <c r="AC50" s="3032" t="s">
        <v>262</v>
      </c>
      <c r="AD50" s="3031">
        <f>LARGE(AD5:AD49,1)+1</f>
        <v>260</v>
      </c>
      <c r="AE50" s="3032" t="s">
        <v>142</v>
      </c>
      <c r="AF50" s="3063"/>
      <c r="AG50" s="3063"/>
      <c r="AH50" s="3025">
        <f>LARGE(AH4:AH49,1)+1</f>
        <v>47</v>
      </c>
      <c r="AI50" s="3026" t="s">
        <v>2622</v>
      </c>
      <c r="AJ50" s="3027"/>
      <c r="AK50" s="3025">
        <f>LARGE(AK4:AK49,1)+1</f>
        <v>103</v>
      </c>
      <c r="AL50" s="3026" t="s">
        <v>2623</v>
      </c>
      <c r="AM50" s="3009"/>
      <c r="AN50" s="3009"/>
      <c r="AO50" s="3010"/>
      <c r="AP50" s="3036" t="s">
        <v>2624</v>
      </c>
      <c r="AR50" s="3034">
        <v>4</v>
      </c>
      <c r="AS50" s="3037" t="s">
        <v>2625</v>
      </c>
      <c r="AV50" s="4376">
        <v>7</v>
      </c>
      <c r="AW50" s="4369" t="s">
        <v>2626</v>
      </c>
      <c r="AX50" s="4369"/>
    </row>
    <row r="51" spans="2:50" ht="24.75" customHeight="1">
      <c r="B51" s="1642"/>
      <c r="C51" s="1642"/>
      <c r="D51" s="1642"/>
      <c r="E51" s="1642"/>
      <c r="F51" s="1642"/>
      <c r="G51" s="1642"/>
      <c r="H51" s="1642"/>
      <c r="I51" s="1642"/>
      <c r="J51" s="1642"/>
      <c r="K51" s="1642"/>
      <c r="L51" s="3031">
        <f>LARGE(L5:L50,1)+1</f>
        <v>44</v>
      </c>
      <c r="M51" s="3032" t="s">
        <v>287</v>
      </c>
      <c r="N51" s="3031">
        <f>LARGE(N5:N50,1)+1</f>
        <v>89</v>
      </c>
      <c r="O51" s="3032" t="s">
        <v>288</v>
      </c>
      <c r="P51" s="3031">
        <f>LARGE(P5:P50,1)+1</f>
        <v>128</v>
      </c>
      <c r="Q51" s="3032" t="s">
        <v>289</v>
      </c>
      <c r="R51" s="3031"/>
      <c r="S51" s="3046"/>
      <c r="T51" s="1643"/>
      <c r="V51" s="3031">
        <f>LARGE(V5:V50,1)+1</f>
        <v>44</v>
      </c>
      <c r="W51" s="3032" t="s">
        <v>122</v>
      </c>
      <c r="X51" s="3031">
        <f>LARGE(X5:X50,1)+1</f>
        <v>100</v>
      </c>
      <c r="Y51" s="3032" t="s">
        <v>473</v>
      </c>
      <c r="Z51" s="3031">
        <f>LARGE(Z5:Z50,1)+1</f>
        <v>153</v>
      </c>
      <c r="AA51" s="3032" t="s">
        <v>136</v>
      </c>
      <c r="AB51" s="3031">
        <f>LARGE(AB5:AB50,1)+1</f>
        <v>207</v>
      </c>
      <c r="AC51" s="3032" t="s">
        <v>64</v>
      </c>
      <c r="AD51" s="3031">
        <f>LARGE(AD5:AD50,1)+1</f>
        <v>261</v>
      </c>
      <c r="AE51" s="3032" t="s">
        <v>500</v>
      </c>
      <c r="AF51" s="3063"/>
      <c r="AG51" s="3063"/>
      <c r="AH51" s="3025">
        <f>LARGE(AH4:AH50,1)+1</f>
        <v>48</v>
      </c>
      <c r="AI51" s="3026" t="s">
        <v>2627</v>
      </c>
      <c r="AJ51" s="3027"/>
      <c r="AK51" s="3025">
        <f>LARGE(AK4:AK50,1)+1</f>
        <v>104</v>
      </c>
      <c r="AL51" s="3026" t="s">
        <v>2628</v>
      </c>
      <c r="AM51" s="3009"/>
      <c r="AN51" s="3009"/>
      <c r="AO51" s="3010"/>
      <c r="AP51" s="3036" t="s">
        <v>2629</v>
      </c>
      <c r="AR51" s="3034">
        <v>5</v>
      </c>
      <c r="AS51" s="3037" t="s">
        <v>2630</v>
      </c>
      <c r="AV51" s="4376"/>
      <c r="AW51" s="4369"/>
      <c r="AX51" s="4369"/>
    </row>
    <row r="52" spans="2:50" ht="30">
      <c r="B52" s="1642"/>
      <c r="C52" s="1642"/>
      <c r="D52" s="1642"/>
      <c r="E52" s="1642"/>
      <c r="F52" s="1642"/>
      <c r="G52" s="1642"/>
      <c r="H52" s="1642"/>
      <c r="I52" s="1642"/>
      <c r="J52" s="1642"/>
      <c r="K52" s="1642"/>
      <c r="L52" s="3031">
        <f>LARGE(L5:L51,1)+1</f>
        <v>45</v>
      </c>
      <c r="M52" s="3032" t="s">
        <v>290</v>
      </c>
      <c r="N52" s="3031">
        <f>LARGE(N5:N51,1)+1</f>
        <v>90</v>
      </c>
      <c r="O52" s="3032" t="s">
        <v>291</v>
      </c>
      <c r="P52" s="3031">
        <f>LARGE(P5:P51,1)+1</f>
        <v>129</v>
      </c>
      <c r="Q52" s="3032" t="s">
        <v>292</v>
      </c>
      <c r="R52" s="3031"/>
      <c r="S52" s="3046"/>
      <c r="T52" s="1643"/>
      <c r="V52" s="3031">
        <f>LARGE(V5:V51,1)+1</f>
        <v>45</v>
      </c>
      <c r="W52" s="3032" t="s">
        <v>222</v>
      </c>
      <c r="X52" s="3031">
        <f>LARGE(X5:X51,1)+1</f>
        <v>101</v>
      </c>
      <c r="Y52" s="3032" t="s">
        <v>2631</v>
      </c>
      <c r="Z52" s="3031"/>
      <c r="AA52" s="3063"/>
      <c r="AB52" s="3031">
        <f>LARGE(AB5:AB51,1)+1</f>
        <v>208</v>
      </c>
      <c r="AC52" s="3032" t="s">
        <v>502</v>
      </c>
      <c r="AD52" s="3031">
        <f>LARGE(AD5:AD51,1)+1</f>
        <v>262</v>
      </c>
      <c r="AE52" s="3032" t="s">
        <v>501</v>
      </c>
      <c r="AF52" s="3063"/>
      <c r="AG52" s="3063"/>
      <c r="AH52" s="3025">
        <f>LARGE(AH4:AH51,1)+1</f>
        <v>49</v>
      </c>
      <c r="AI52" s="3026" t="s">
        <v>2632</v>
      </c>
      <c r="AJ52" s="3027"/>
      <c r="AK52" s="3025">
        <f>LARGE(AK4:AK51,1)+1</f>
        <v>105</v>
      </c>
      <c r="AL52" s="3026" t="s">
        <v>2633</v>
      </c>
      <c r="AM52" s="3009"/>
      <c r="AN52" s="3009"/>
      <c r="AO52" s="3010"/>
      <c r="AP52" s="3033" t="s">
        <v>5</v>
      </c>
      <c r="AR52" s="3034">
        <v>6</v>
      </c>
      <c r="AS52" s="3037" t="s">
        <v>2448</v>
      </c>
      <c r="AV52" s="4376">
        <v>8</v>
      </c>
      <c r="AW52" s="4369" t="s">
        <v>2634</v>
      </c>
      <c r="AX52" s="4369"/>
    </row>
    <row r="53" spans="2:50" ht="19.5" thickBot="1">
      <c r="B53" s="1642"/>
      <c r="C53" s="1642"/>
      <c r="D53" s="1642"/>
      <c r="E53" s="1642"/>
      <c r="F53" s="1642"/>
      <c r="G53" s="1642"/>
      <c r="H53" s="1642"/>
      <c r="I53" s="1642"/>
      <c r="J53" s="1642"/>
      <c r="K53" s="1642"/>
      <c r="L53" s="3067"/>
      <c r="M53" s="3068"/>
      <c r="N53" s="3068"/>
      <c r="O53" s="3068"/>
      <c r="P53" s="3068"/>
      <c r="Q53" s="3068"/>
      <c r="R53" s="3069"/>
      <c r="S53" s="3069"/>
      <c r="T53" s="3070"/>
      <c r="V53" s="3031">
        <f>LARGE(V5:V52,1)+1</f>
        <v>46</v>
      </c>
      <c r="W53" s="3032" t="s">
        <v>130</v>
      </c>
      <c r="X53" s="3031">
        <f>LARGE(X5:X52,1)+1</f>
        <v>102</v>
      </c>
      <c r="Y53" s="3032" t="s">
        <v>55</v>
      </c>
      <c r="Z53" s="3031"/>
      <c r="AA53" s="3023" t="s">
        <v>10</v>
      </c>
      <c r="AB53" s="3031">
        <f>LARGE(AB5:AB52,1)+1</f>
        <v>209</v>
      </c>
      <c r="AC53" s="3032" t="s">
        <v>265</v>
      </c>
      <c r="AD53" s="3031">
        <f>LARGE(AD5:AD52,1)+1</f>
        <v>263</v>
      </c>
      <c r="AE53" s="3032" t="s">
        <v>98</v>
      </c>
      <c r="AF53" s="3022"/>
      <c r="AG53" s="3022"/>
      <c r="AH53" s="3025">
        <f>LARGE(AH4:AH52,1)+1</f>
        <v>50</v>
      </c>
      <c r="AI53" s="3026" t="s">
        <v>2635</v>
      </c>
      <c r="AJ53" s="3027"/>
      <c r="AK53" s="3025">
        <f>LARGE(AK4:AK52,1)+1</f>
        <v>106</v>
      </c>
      <c r="AL53" s="3026" t="s">
        <v>2636</v>
      </c>
      <c r="AM53" s="3009"/>
      <c r="AN53" s="3009"/>
      <c r="AO53" s="3010"/>
      <c r="AP53" s="3036" t="s">
        <v>2637</v>
      </c>
      <c r="AR53" s="3034">
        <v>7</v>
      </c>
      <c r="AS53" s="3037" t="s">
        <v>2638</v>
      </c>
      <c r="AV53" s="4376"/>
      <c r="AW53" s="4369"/>
      <c r="AX53" s="4369"/>
    </row>
    <row r="54" spans="2:50" ht="18.75">
      <c r="B54" s="1642"/>
      <c r="C54" s="1642"/>
      <c r="D54" s="1642"/>
      <c r="E54" s="1642"/>
      <c r="F54" s="1642"/>
      <c r="G54" s="1642"/>
      <c r="H54" s="1642"/>
      <c r="I54" s="1642"/>
      <c r="J54" s="1642"/>
      <c r="K54" s="1642"/>
      <c r="L54" s="1642"/>
      <c r="M54" s="1642"/>
      <c r="N54" s="1642"/>
      <c r="O54" s="1642"/>
      <c r="P54" s="1642"/>
      <c r="Q54" s="1642"/>
      <c r="R54" s="1642"/>
      <c r="S54" s="1642"/>
      <c r="T54" s="1642"/>
      <c r="V54" s="3031">
        <f>LARGE(V5:V53,1)+1</f>
        <v>47</v>
      </c>
      <c r="W54" s="3032" t="s">
        <v>227</v>
      </c>
      <c r="X54" s="3031">
        <f>LARGE(X5:X53,1)+1</f>
        <v>103</v>
      </c>
      <c r="Y54" s="3032" t="s">
        <v>196</v>
      </c>
      <c r="Z54" s="3031">
        <f>LARGE(Z5:Z53,1)+1</f>
        <v>154</v>
      </c>
      <c r="AA54" s="3032" t="s">
        <v>513</v>
      </c>
      <c r="AB54" s="3031">
        <f>LARGE(AB5:AB53,1)+1</f>
        <v>210</v>
      </c>
      <c r="AC54" s="3032" t="s">
        <v>493</v>
      </c>
      <c r="AD54" s="3031">
        <f>LARGE(AD5:AD53,1)+1</f>
        <v>264</v>
      </c>
      <c r="AE54" s="3032" t="s">
        <v>530</v>
      </c>
      <c r="AF54" s="3022"/>
      <c r="AG54" s="3022"/>
      <c r="AH54" s="3025">
        <f>LARGE(AH4:AH53,1)+1</f>
        <v>51</v>
      </c>
      <c r="AI54" s="3026" t="s">
        <v>2639</v>
      </c>
      <c r="AJ54" s="3027"/>
      <c r="AK54" s="3025">
        <f>LARGE(AK4:AK53,1)+1</f>
        <v>107</v>
      </c>
      <c r="AL54" s="3026" t="s">
        <v>2640</v>
      </c>
      <c r="AM54" s="3009"/>
      <c r="AN54" s="3009"/>
      <c r="AO54" s="3010"/>
      <c r="AP54" s="3036" t="s">
        <v>2641</v>
      </c>
      <c r="AR54" s="3034">
        <v>8</v>
      </c>
      <c r="AS54" s="3037" t="s">
        <v>2642</v>
      </c>
      <c r="AV54" s="3034"/>
      <c r="AW54" s="4380" t="s">
        <v>2643</v>
      </c>
      <c r="AX54" s="4380"/>
    </row>
    <row r="55" spans="2:50" ht="18.75">
      <c r="B55" s="1642"/>
      <c r="C55" s="1642"/>
      <c r="D55" s="1642"/>
      <c r="E55" s="1642"/>
      <c r="F55" s="1642"/>
      <c r="G55" s="1642"/>
      <c r="H55" s="1642"/>
      <c r="I55" s="1642"/>
      <c r="J55" s="1642"/>
      <c r="K55" s="1642"/>
      <c r="L55" s="1642"/>
      <c r="M55" s="1642"/>
      <c r="N55" s="1642"/>
      <c r="O55" s="1642"/>
      <c r="P55" s="1642"/>
      <c r="Q55" s="1642"/>
      <c r="R55" s="1642"/>
      <c r="S55" s="1642"/>
      <c r="T55" s="1642"/>
      <c r="V55" s="3031">
        <f>LARGE(V5:V54,1)+1</f>
        <v>48</v>
      </c>
      <c r="W55" s="3032" t="s">
        <v>229</v>
      </c>
      <c r="X55" s="3031">
        <f>LARGE(X5:X54,1)+1</f>
        <v>104</v>
      </c>
      <c r="Y55" s="3032" t="s">
        <v>201</v>
      </c>
      <c r="Z55" s="3031">
        <f>LARGE(Z5:Z54,1)+1</f>
        <v>155</v>
      </c>
      <c r="AA55" s="3032" t="s">
        <v>151</v>
      </c>
      <c r="AB55" s="3031">
        <f>LARGE(AB5:AB54,1)+1</f>
        <v>211</v>
      </c>
      <c r="AC55" s="3032" t="s">
        <v>73</v>
      </c>
      <c r="AD55" s="3031">
        <f>LARGE(AD5:AD54,1)+1</f>
        <v>265</v>
      </c>
      <c r="AE55" s="3032" t="s">
        <v>503</v>
      </c>
      <c r="AF55" s="3022"/>
      <c r="AG55" s="3022"/>
      <c r="AH55" s="3025">
        <f>LARGE(AH4:AH54,1)+1</f>
        <v>52</v>
      </c>
      <c r="AI55" s="3026" t="s">
        <v>2644</v>
      </c>
      <c r="AJ55" s="3027"/>
      <c r="AK55" s="3025">
        <f>LARGE(AK4:AK54,1)+1</f>
        <v>108</v>
      </c>
      <c r="AL55" s="3026" t="s">
        <v>2645</v>
      </c>
      <c r="AM55" s="3009"/>
      <c r="AN55" s="3009"/>
      <c r="AO55" s="3010"/>
      <c r="AP55" s="3036" t="s">
        <v>2646</v>
      </c>
      <c r="AR55" s="3034"/>
      <c r="AS55" s="3061"/>
      <c r="AV55" s="3034"/>
      <c r="AW55" s="4380"/>
      <c r="AX55" s="4380"/>
    </row>
    <row r="56" spans="2:50" ht="20.25" customHeight="1">
      <c r="B56" s="1642"/>
      <c r="C56" s="1642"/>
      <c r="D56" s="1642"/>
      <c r="E56" s="1642"/>
      <c r="F56" s="1642"/>
      <c r="G56" s="1642"/>
      <c r="H56" s="1642"/>
      <c r="I56" s="1642"/>
      <c r="J56" s="1642"/>
      <c r="K56" s="1642"/>
      <c r="L56" s="1642"/>
      <c r="M56" s="1642"/>
      <c r="N56" s="1642"/>
      <c r="O56" s="1642"/>
      <c r="P56" s="1642"/>
      <c r="Q56" s="1642"/>
      <c r="R56" s="1642"/>
      <c r="S56" s="1642"/>
      <c r="T56" s="1642"/>
      <c r="V56" s="3031">
        <f>LARGE(V5:V55,1)+1</f>
        <v>49</v>
      </c>
      <c r="W56" s="3032" t="s">
        <v>233</v>
      </c>
      <c r="X56" s="3031">
        <f>LARGE(X5:X55,1)+1</f>
        <v>105</v>
      </c>
      <c r="Y56" s="3032" t="s">
        <v>474</v>
      </c>
      <c r="Z56" s="3031">
        <f>LARGE(Z5:Z55,1)+1</f>
        <v>156</v>
      </c>
      <c r="AA56" s="3032" t="s">
        <v>522</v>
      </c>
      <c r="AB56" s="3031">
        <f>LARGE(AB5:AB55,1)+1</f>
        <v>212</v>
      </c>
      <c r="AC56" s="3032" t="s">
        <v>80</v>
      </c>
      <c r="AD56" s="3031">
        <f>LARGE(AD5:AD55,1)+1</f>
        <v>266</v>
      </c>
      <c r="AE56" s="3032" t="s">
        <v>149</v>
      </c>
      <c r="AF56" s="3022"/>
      <c r="AG56" s="3022"/>
      <c r="AH56" s="3025">
        <f>LARGE(AH4:AH55,1)+1</f>
        <v>53</v>
      </c>
      <c r="AI56" s="3026" t="s">
        <v>2647</v>
      </c>
      <c r="AJ56" s="3027"/>
      <c r="AK56" s="3025">
        <f>LARGE(AK4:AK55,1)+1</f>
        <v>109</v>
      </c>
      <c r="AL56" s="3026" t="s">
        <v>2648</v>
      </c>
      <c r="AM56" s="3009"/>
      <c r="AN56" s="3009"/>
      <c r="AO56" s="3010"/>
      <c r="AP56" s="3036" t="s">
        <v>2649</v>
      </c>
      <c r="AR56" s="3034">
        <v>1</v>
      </c>
      <c r="AS56" s="3037" t="s">
        <v>2650</v>
      </c>
      <c r="AV56" s="3034"/>
      <c r="AW56" s="3037" t="s">
        <v>2651</v>
      </c>
      <c r="AX56" s="3037"/>
    </row>
    <row r="57" spans="2:50" ht="20.25" customHeight="1">
      <c r="B57" s="1642"/>
      <c r="C57" s="1642"/>
      <c r="D57" s="1642"/>
      <c r="E57" s="1642"/>
      <c r="F57" s="1642"/>
      <c r="G57" s="1642"/>
      <c r="H57" s="1642"/>
      <c r="I57" s="1642"/>
      <c r="J57" s="1642"/>
      <c r="K57" s="1642"/>
      <c r="L57" s="1642"/>
      <c r="M57" s="1642"/>
      <c r="N57" s="1642"/>
      <c r="O57" s="1642"/>
      <c r="P57" s="1642"/>
      <c r="Q57" s="1642"/>
      <c r="R57" s="1642"/>
      <c r="S57" s="1642"/>
      <c r="T57" s="1642"/>
      <c r="V57" s="3031">
        <f>LARGE(V5:V56,1)+1</f>
        <v>50</v>
      </c>
      <c r="W57" s="3032" t="s">
        <v>518</v>
      </c>
      <c r="X57" s="3031">
        <f>LARGE(X5:X56,1)+1</f>
        <v>106</v>
      </c>
      <c r="Y57" s="3032" t="s">
        <v>207</v>
      </c>
      <c r="Z57" s="3031">
        <f>LARGE(Z5:Z56,1)+1</f>
        <v>157</v>
      </c>
      <c r="AA57" s="3032" t="s">
        <v>94</v>
      </c>
      <c r="AB57" s="3031">
        <f>LARGE(AB5:AB56,1)+1</f>
        <v>213</v>
      </c>
      <c r="AC57" s="3032" t="s">
        <v>89</v>
      </c>
      <c r="AD57" s="3031">
        <f>LARGE(AD5:AD56,1)+1</f>
        <v>267</v>
      </c>
      <c r="AE57" s="3032" t="s">
        <v>504</v>
      </c>
      <c r="AF57" s="3022"/>
      <c r="AG57" s="3022"/>
      <c r="AH57" s="3025">
        <f>LARGE(AH4:AH56,1)+1</f>
        <v>54</v>
      </c>
      <c r="AI57" s="3026" t="s">
        <v>2652</v>
      </c>
      <c r="AJ57" s="3027"/>
      <c r="AK57" s="3025">
        <f>LARGE(AK4:AK56,1)+1</f>
        <v>110</v>
      </c>
      <c r="AL57" s="3026" t="s">
        <v>2653</v>
      </c>
      <c r="AM57" s="3009"/>
      <c r="AN57" s="3009"/>
      <c r="AO57" s="3010"/>
      <c r="AP57" s="3036" t="s">
        <v>2654</v>
      </c>
      <c r="AR57" s="3034">
        <v>2</v>
      </c>
      <c r="AS57" s="3037" t="s">
        <v>2655</v>
      </c>
      <c r="AV57" s="3034">
        <v>9</v>
      </c>
      <c r="AW57" s="3037" t="s">
        <v>2656</v>
      </c>
      <c r="AX57" s="3037"/>
    </row>
    <row r="58" spans="2:50" ht="21" customHeight="1">
      <c r="B58" s="1642"/>
      <c r="C58" s="1642"/>
      <c r="D58" s="1642"/>
      <c r="E58" s="1642"/>
      <c r="F58" s="1642"/>
      <c r="G58" s="1642"/>
      <c r="H58" s="1642"/>
      <c r="I58" s="1642"/>
      <c r="J58" s="1642"/>
      <c r="K58" s="1642"/>
      <c r="L58" s="1642"/>
      <c r="M58" s="1642"/>
      <c r="N58" s="1642"/>
      <c r="O58" s="1642"/>
      <c r="P58" s="1642"/>
      <c r="Q58" s="1642"/>
      <c r="R58" s="1642"/>
      <c r="S58" s="1642"/>
      <c r="T58" s="1642"/>
      <c r="V58" s="3031">
        <f>LARGE(V5:V57,1)+1</f>
        <v>51</v>
      </c>
      <c r="W58" s="3032" t="s">
        <v>242</v>
      </c>
      <c r="X58" s="3031">
        <f>LARGE(X5:X57,1)+1</f>
        <v>107</v>
      </c>
      <c r="Y58" s="3032" t="s">
        <v>72</v>
      </c>
      <c r="Z58" s="3031">
        <f>LARGE(Z5:Z57,1)+1</f>
        <v>158</v>
      </c>
      <c r="AA58" s="3032" t="s">
        <v>100</v>
      </c>
      <c r="AB58" s="3031">
        <f>LARGE(AB5:AB57,1)+1</f>
        <v>214</v>
      </c>
      <c r="AC58" s="3032" t="s">
        <v>97</v>
      </c>
      <c r="AD58" s="3031"/>
      <c r="AE58" s="3022"/>
      <c r="AF58" s="3022"/>
      <c r="AG58" s="3022"/>
      <c r="AH58" s="3025">
        <f>LARGE(AH4:AH57,1)+1</f>
        <v>55</v>
      </c>
      <c r="AI58" s="3026" t="s">
        <v>2657</v>
      </c>
      <c r="AJ58" s="3027"/>
      <c r="AK58" s="3025">
        <f>LARGE(AK4:AK57,1)+1</f>
        <v>111</v>
      </c>
      <c r="AL58" s="3026" t="s">
        <v>2658</v>
      </c>
      <c r="AM58" s="3009"/>
      <c r="AN58" s="3009"/>
      <c r="AO58" s="3010"/>
      <c r="AP58" s="3036" t="s">
        <v>2659</v>
      </c>
      <c r="AR58" s="3034"/>
      <c r="AS58" s="3061"/>
      <c r="AV58" s="3034">
        <v>10</v>
      </c>
      <c r="AW58" s="3037" t="s">
        <v>2660</v>
      </c>
      <c r="AX58" s="3037"/>
    </row>
    <row r="59" spans="2:50" ht="24" customHeight="1">
      <c r="V59" s="3031">
        <f>LARGE(V5:V58,1)+1</f>
        <v>52</v>
      </c>
      <c r="W59" s="3032" t="s">
        <v>247</v>
      </c>
      <c r="X59" s="3031">
        <f>LARGE(X5:X58,1)+1</f>
        <v>108</v>
      </c>
      <c r="Y59" s="3032" t="s">
        <v>519</v>
      </c>
      <c r="Z59" s="3031">
        <f>LARGE(Z5:Z58,1)+1</f>
        <v>159</v>
      </c>
      <c r="AA59" s="3032" t="s">
        <v>106</v>
      </c>
      <c r="AB59" s="3031">
        <f>LARGE(AB5:AB58,1)+1</f>
        <v>215</v>
      </c>
      <c r="AC59" s="3032" t="s">
        <v>268</v>
      </c>
      <c r="AD59" s="3031"/>
      <c r="AE59" s="3022"/>
      <c r="AF59" s="3022"/>
      <c r="AG59" s="3022"/>
      <c r="AH59" s="3025">
        <f>LARGE(AH4:AH58,1)+1</f>
        <v>56</v>
      </c>
      <c r="AI59" s="3026" t="s">
        <v>2661</v>
      </c>
      <c r="AJ59" s="3027"/>
      <c r="AK59" s="3025"/>
      <c r="AL59" s="3071"/>
      <c r="AM59" s="3009"/>
      <c r="AN59" s="3009"/>
      <c r="AO59" s="3010"/>
      <c r="AP59" s="3036" t="s">
        <v>2662</v>
      </c>
      <c r="AR59" s="3034"/>
      <c r="AS59" s="3061"/>
      <c r="AV59" s="3034">
        <v>11</v>
      </c>
      <c r="AW59" s="3037" t="s">
        <v>2663</v>
      </c>
      <c r="AX59" s="3037"/>
    </row>
    <row r="60" spans="2:50" ht="24" customHeight="1">
      <c r="V60" s="3031">
        <f>LARGE(V5:V59,1)+1</f>
        <v>53</v>
      </c>
      <c r="W60" s="3032" t="s">
        <v>2664</v>
      </c>
      <c r="X60" s="3031">
        <f>LARGE(X5:X59,1)+1</f>
        <v>109</v>
      </c>
      <c r="Y60" s="3032" t="s">
        <v>512</v>
      </c>
      <c r="Z60" s="3031">
        <f>LARGE(Z5:Z59,1)+1</f>
        <v>160</v>
      </c>
      <c r="AA60" s="3032" t="s">
        <v>112</v>
      </c>
      <c r="AB60" s="3031"/>
      <c r="AC60" s="3022"/>
      <c r="AD60" s="3031"/>
      <c r="AE60" s="3022"/>
      <c r="AF60" s="3022"/>
      <c r="AG60" s="3022"/>
      <c r="AH60" s="3009"/>
      <c r="AI60" s="3009"/>
      <c r="AJ60" s="3009"/>
      <c r="AK60" s="3009"/>
      <c r="AL60" s="3009"/>
      <c r="AM60" s="3009"/>
      <c r="AN60" s="3009"/>
      <c r="AO60" s="3010"/>
      <c r="AP60" s="3033" t="s">
        <v>6</v>
      </c>
      <c r="AR60" s="3034">
        <v>1</v>
      </c>
      <c r="AS60" s="3037" t="s">
        <v>2665</v>
      </c>
      <c r="AV60" s="3034">
        <v>12</v>
      </c>
      <c r="AW60" s="3037" t="s">
        <v>2666</v>
      </c>
      <c r="AX60" s="3037"/>
    </row>
    <row r="61" spans="2:50" ht="20.25" customHeight="1">
      <c r="V61" s="3031">
        <f>LARGE(V5:V60,1)+1</f>
        <v>54</v>
      </c>
      <c r="W61" s="3032" t="s">
        <v>250</v>
      </c>
      <c r="X61" s="3031">
        <f>LARGE(X5:X60,1)+1</f>
        <v>110</v>
      </c>
      <c r="Y61" s="3032" t="s">
        <v>212</v>
      </c>
      <c r="Z61" s="3031">
        <f>LARGE(Z5:Z60,1)+1</f>
        <v>161</v>
      </c>
      <c r="AA61" s="3032" t="s">
        <v>523</v>
      </c>
      <c r="AB61" s="3031"/>
      <c r="AC61" s="3023" t="s">
        <v>271</v>
      </c>
      <c r="AD61" s="3031"/>
      <c r="AE61" s="3022"/>
      <c r="AF61" s="3022"/>
      <c r="AG61" s="3022"/>
      <c r="AH61" s="3009"/>
      <c r="AI61" s="3009"/>
      <c r="AJ61" s="3009"/>
      <c r="AK61" s="3009"/>
      <c r="AL61" s="3009"/>
      <c r="AM61" s="3009"/>
      <c r="AN61" s="3009"/>
      <c r="AO61" s="3010"/>
      <c r="AP61" s="3036" t="s">
        <v>2667</v>
      </c>
      <c r="AR61" s="3034">
        <v>2</v>
      </c>
      <c r="AS61" s="3037" t="s">
        <v>2668</v>
      </c>
      <c r="AV61" s="3034"/>
      <c r="AW61" s="3037"/>
      <c r="AX61" s="3037"/>
    </row>
    <row r="62" spans="2:50" ht="20.25" customHeight="1">
      <c r="V62" s="3031">
        <f>LARGE(V5:V61,1)+1</f>
        <v>55</v>
      </c>
      <c r="W62" s="3032" t="s">
        <v>468</v>
      </c>
      <c r="X62" s="3031">
        <f>LARGE(X5:X61,1)+1</f>
        <v>111</v>
      </c>
      <c r="Y62" s="3032" t="s">
        <v>218</v>
      </c>
      <c r="Z62" s="3031">
        <f>LARGE(Z5:Z61,1)+1</f>
        <v>162</v>
      </c>
      <c r="AA62" s="3032" t="s">
        <v>484</v>
      </c>
      <c r="AB62" s="3031">
        <f>LARGE(AB5:AB61,1)+1</f>
        <v>216</v>
      </c>
      <c r="AC62" s="3032" t="s">
        <v>274</v>
      </c>
      <c r="AD62" s="3031"/>
      <c r="AE62" s="3022"/>
      <c r="AF62" s="3022"/>
      <c r="AG62" s="3022"/>
      <c r="AH62" s="3009"/>
      <c r="AI62" s="3009"/>
      <c r="AJ62" s="3009"/>
      <c r="AK62" s="3009"/>
      <c r="AL62" s="3009"/>
      <c r="AM62" s="3009"/>
      <c r="AN62" s="3009"/>
      <c r="AO62" s="3010"/>
      <c r="AP62" s="3036" t="s">
        <v>2669</v>
      </c>
      <c r="AR62" s="3034">
        <v>3</v>
      </c>
      <c r="AS62" s="3037" t="s">
        <v>2670</v>
      </c>
      <c r="AV62" s="3038" t="s">
        <v>69</v>
      </c>
      <c r="AW62" s="3039" t="s">
        <v>2671</v>
      </c>
      <c r="AX62" s="3037"/>
    </row>
    <row r="63" spans="2:50" ht="20.25" customHeight="1">
      <c r="V63" s="3009"/>
      <c r="W63" s="3009"/>
      <c r="X63" s="3031">
        <f>LARGE(X5:X62,1)+1</f>
        <v>112</v>
      </c>
      <c r="Y63" s="3032" t="s">
        <v>224</v>
      </c>
      <c r="Z63" s="3031"/>
      <c r="AA63" s="3009"/>
      <c r="AB63" s="3031"/>
      <c r="AC63" s="3009"/>
      <c r="AD63" s="3031"/>
      <c r="AE63" s="3009"/>
      <c r="AF63" s="3009"/>
      <c r="AG63" s="3009"/>
      <c r="AH63" s="3009"/>
      <c r="AI63" s="3009"/>
      <c r="AJ63" s="3009"/>
      <c r="AK63" s="3009"/>
      <c r="AL63" s="3009"/>
      <c r="AM63" s="3009"/>
      <c r="AN63" s="3009"/>
      <c r="AO63" s="3010"/>
      <c r="AP63" s="3045" t="s">
        <v>2672</v>
      </c>
      <c r="AR63" s="3034">
        <v>4</v>
      </c>
      <c r="AS63" s="3037" t="s">
        <v>2673</v>
      </c>
      <c r="AV63" s="4376">
        <v>1</v>
      </c>
      <c r="AW63" s="4369" t="s">
        <v>2674</v>
      </c>
      <c r="AX63" s="4369"/>
    </row>
    <row r="64" spans="2:50" ht="20.25" customHeight="1">
      <c r="V64" s="3009"/>
      <c r="W64" s="3009"/>
      <c r="X64" s="3047"/>
      <c r="Y64" s="3009"/>
      <c r="Z64" s="3009"/>
      <c r="AA64" s="3009"/>
      <c r="AB64" s="3009"/>
      <c r="AC64" s="3009"/>
      <c r="AD64" s="3009"/>
      <c r="AE64" s="3009"/>
      <c r="AF64" s="3009"/>
      <c r="AG64" s="3009"/>
      <c r="AH64" s="3009"/>
      <c r="AI64" s="3009"/>
      <c r="AJ64" s="3009"/>
      <c r="AK64" s="3009"/>
      <c r="AL64" s="3009"/>
      <c r="AM64" s="3009"/>
      <c r="AN64" s="3009"/>
      <c r="AO64" s="3010"/>
      <c r="AP64" s="3045" t="s">
        <v>2675</v>
      </c>
      <c r="AR64" s="3034">
        <v>5</v>
      </c>
      <c r="AS64" s="3037" t="s">
        <v>2676</v>
      </c>
      <c r="AV64" s="4376"/>
      <c r="AW64" s="4369"/>
      <c r="AX64" s="4369"/>
    </row>
    <row r="65" spans="22:50" ht="20.25" customHeight="1">
      <c r="V65" s="3009"/>
      <c r="W65" s="3009"/>
      <c r="X65" s="3047"/>
      <c r="Y65" s="3009"/>
      <c r="Z65" s="3009"/>
      <c r="AA65" s="3009"/>
      <c r="AB65" s="3009"/>
      <c r="AC65" s="3009"/>
      <c r="AD65" s="3009"/>
      <c r="AE65" s="3009"/>
      <c r="AF65" s="3009"/>
      <c r="AG65" s="3009"/>
      <c r="AH65" s="3009"/>
      <c r="AI65" s="3009"/>
      <c r="AJ65" s="3009"/>
      <c r="AK65" s="3009"/>
      <c r="AL65" s="3009"/>
      <c r="AM65" s="3009"/>
      <c r="AN65" s="3009"/>
      <c r="AO65" s="3010"/>
      <c r="AP65" s="3036" t="s">
        <v>2677</v>
      </c>
      <c r="AR65" s="3034">
        <v>6</v>
      </c>
      <c r="AS65" s="3037" t="s">
        <v>2678</v>
      </c>
      <c r="AV65" s="3034">
        <v>2</v>
      </c>
      <c r="AW65" s="3037" t="s">
        <v>2679</v>
      </c>
      <c r="AX65" s="3037"/>
    </row>
    <row r="66" spans="22:50" ht="20.25" customHeight="1">
      <c r="V66" s="3009"/>
      <c r="W66" s="3028" t="s">
        <v>2167</v>
      </c>
      <c r="X66" s="3029" t="s">
        <v>2680</v>
      </c>
      <c r="Y66" s="3072"/>
      <c r="Z66" s="3009"/>
      <c r="AA66" s="3009"/>
      <c r="AB66" s="3009"/>
      <c r="AC66" s="3009"/>
      <c r="AD66" s="3009"/>
      <c r="AE66" s="3009"/>
      <c r="AF66" s="3009"/>
      <c r="AG66" s="3009"/>
      <c r="AH66" s="3009"/>
      <c r="AI66" s="3009"/>
      <c r="AJ66" s="3009"/>
      <c r="AK66" s="3009"/>
      <c r="AL66" s="3009"/>
      <c r="AM66" s="3009"/>
      <c r="AN66" s="3009"/>
      <c r="AO66" s="3010"/>
      <c r="AP66" s="3036" t="s">
        <v>2681</v>
      </c>
      <c r="AR66" s="3034">
        <v>7</v>
      </c>
      <c r="AS66" s="3037" t="s">
        <v>2682</v>
      </c>
      <c r="AV66" s="3034">
        <v>3</v>
      </c>
      <c r="AW66" s="3037" t="s">
        <v>2683</v>
      </c>
      <c r="AX66" s="3037"/>
    </row>
    <row r="67" spans="22:50" ht="20.25" customHeight="1">
      <c r="V67" s="3009"/>
      <c r="W67" s="3028" t="s">
        <v>2167</v>
      </c>
      <c r="X67" s="3029" t="s">
        <v>2684</v>
      </c>
      <c r="Y67" s="3072"/>
      <c r="Z67" s="3009"/>
      <c r="AA67" s="3009"/>
      <c r="AB67" s="3009"/>
      <c r="AC67" s="3009"/>
      <c r="AD67" s="3009"/>
      <c r="AE67" s="3009"/>
      <c r="AF67" s="3009"/>
      <c r="AG67" s="3009"/>
      <c r="AH67" s="3009"/>
      <c r="AI67" s="3009"/>
      <c r="AJ67" s="3009"/>
      <c r="AK67" s="3009"/>
      <c r="AL67" s="3009"/>
      <c r="AM67" s="3009"/>
      <c r="AN67" s="3009"/>
      <c r="AO67" s="3010"/>
      <c r="AP67" s="3033" t="s">
        <v>8</v>
      </c>
      <c r="AR67" s="3034">
        <v>8</v>
      </c>
      <c r="AS67" s="3037" t="s">
        <v>2685</v>
      </c>
      <c r="AV67" s="3034">
        <v>4</v>
      </c>
      <c r="AW67" s="3037" t="s">
        <v>2686</v>
      </c>
      <c r="AX67" s="3037"/>
    </row>
    <row r="68" spans="22:50" ht="27" customHeight="1">
      <c r="V68" s="3009"/>
      <c r="W68" s="3028" t="s">
        <v>2687</v>
      </c>
      <c r="X68" s="3029" t="s">
        <v>2688</v>
      </c>
      <c r="Y68" s="3073"/>
      <c r="Z68" s="3009"/>
      <c r="AA68" s="3009"/>
      <c r="AB68" s="3009"/>
      <c r="AC68" s="3009"/>
      <c r="AD68" s="3009"/>
      <c r="AE68" s="3009"/>
      <c r="AF68" s="3009"/>
      <c r="AG68" s="3009"/>
      <c r="AH68" s="3009"/>
      <c r="AI68" s="3009"/>
      <c r="AJ68" s="3009"/>
      <c r="AK68" s="3009"/>
      <c r="AL68" s="3009"/>
      <c r="AM68" s="3009"/>
      <c r="AN68" s="3009"/>
      <c r="AO68" s="3010"/>
      <c r="AP68" s="3036" t="s">
        <v>2689</v>
      </c>
      <c r="AR68" s="3034">
        <v>9</v>
      </c>
      <c r="AS68" s="3037" t="s">
        <v>2690</v>
      </c>
      <c r="AV68" s="3034">
        <v>5</v>
      </c>
      <c r="AW68" s="3037" t="s">
        <v>2691</v>
      </c>
      <c r="AX68" s="3037"/>
    </row>
    <row r="69" spans="22:50" ht="18.75">
      <c r="V69" s="3009"/>
      <c r="W69" s="3009"/>
      <c r="X69" s="3009"/>
      <c r="Y69" s="3009"/>
      <c r="Z69" s="3009"/>
      <c r="AA69" s="3009"/>
      <c r="AB69" s="3009"/>
      <c r="AC69" s="3009"/>
      <c r="AD69" s="3009"/>
      <c r="AE69" s="3009"/>
      <c r="AF69" s="3009"/>
      <c r="AG69" s="3009"/>
      <c r="AH69" s="3009"/>
      <c r="AI69" s="3009"/>
      <c r="AJ69" s="3009"/>
      <c r="AK69" s="3009"/>
      <c r="AL69" s="3009"/>
      <c r="AM69" s="3009"/>
      <c r="AN69" s="3009"/>
      <c r="AO69" s="3010"/>
      <c r="AP69" s="3036" t="s">
        <v>2692</v>
      </c>
      <c r="AR69" s="3034">
        <v>10</v>
      </c>
      <c r="AS69" s="3037" t="s">
        <v>2693</v>
      </c>
      <c r="AV69" s="3034"/>
      <c r="AW69" s="3037"/>
      <c r="AX69" s="3037"/>
    </row>
    <row r="70" spans="22:50" ht="30">
      <c r="V70" s="3009"/>
      <c r="W70" s="3009"/>
      <c r="X70" s="3009"/>
      <c r="Y70" s="3009"/>
      <c r="Z70" s="3009"/>
      <c r="AA70" s="3009"/>
      <c r="AB70" s="3009"/>
      <c r="AC70" s="3009"/>
      <c r="AD70" s="3009"/>
      <c r="AE70" s="3009"/>
      <c r="AF70" s="3009"/>
      <c r="AG70" s="3009"/>
      <c r="AH70" s="3009"/>
      <c r="AI70" s="3009"/>
      <c r="AJ70" s="3009"/>
      <c r="AK70" s="3009"/>
      <c r="AL70" s="3009"/>
      <c r="AM70" s="3009"/>
      <c r="AN70" s="3009"/>
      <c r="AO70" s="3010"/>
      <c r="AP70" s="3033" t="s">
        <v>10</v>
      </c>
      <c r="AR70" s="3034">
        <v>11</v>
      </c>
      <c r="AS70" s="3037" t="s">
        <v>2694</v>
      </c>
      <c r="AV70" s="3038" t="s">
        <v>78</v>
      </c>
      <c r="AW70" s="3039" t="s">
        <v>288</v>
      </c>
      <c r="AX70" s="3037"/>
    </row>
    <row r="71" spans="22:50" ht="18.75">
      <c r="V71" s="3009"/>
      <c r="W71" s="3009"/>
      <c r="X71" s="3009"/>
      <c r="Y71" s="3009"/>
      <c r="Z71" s="3009"/>
      <c r="AA71" s="3009"/>
      <c r="AB71" s="3009"/>
      <c r="AC71" s="3009"/>
      <c r="AD71" s="3009"/>
      <c r="AE71" s="3009"/>
      <c r="AF71" s="3009"/>
      <c r="AG71" s="3009"/>
      <c r="AH71" s="3009"/>
      <c r="AI71" s="3009"/>
      <c r="AJ71" s="3009"/>
      <c r="AK71" s="3009"/>
      <c r="AL71" s="3009"/>
      <c r="AM71" s="3009"/>
      <c r="AN71" s="3009"/>
      <c r="AO71" s="3010"/>
      <c r="AP71" s="3036" t="s">
        <v>2695</v>
      </c>
      <c r="AR71" s="3034">
        <v>12</v>
      </c>
      <c r="AS71" s="3037" t="s">
        <v>2696</v>
      </c>
      <c r="AV71" s="3034">
        <v>1</v>
      </c>
      <c r="AW71" s="3037" t="s">
        <v>2697</v>
      </c>
      <c r="AX71" s="3037"/>
    </row>
    <row r="72" spans="22:50" ht="18.75">
      <c r="V72" s="3009"/>
      <c r="W72" s="3009"/>
      <c r="X72" s="3009"/>
      <c r="Y72" s="3009"/>
      <c r="Z72" s="3009"/>
      <c r="AA72" s="3009"/>
      <c r="AB72" s="3009"/>
      <c r="AC72" s="3009"/>
      <c r="AD72" s="3009"/>
      <c r="AE72" s="3009"/>
      <c r="AF72" s="3009"/>
      <c r="AG72" s="3009"/>
      <c r="AH72" s="3009"/>
      <c r="AI72" s="3009"/>
      <c r="AJ72" s="3009"/>
      <c r="AK72" s="3009"/>
      <c r="AL72" s="3009"/>
      <c r="AM72" s="3009"/>
      <c r="AN72" s="3009"/>
      <c r="AO72" s="3010"/>
      <c r="AP72" s="3036" t="s">
        <v>2698</v>
      </c>
      <c r="AR72" s="3034"/>
      <c r="AS72" s="3061"/>
      <c r="AV72" s="3034">
        <v>2</v>
      </c>
      <c r="AW72" s="3037" t="s">
        <v>2699</v>
      </c>
      <c r="AX72" s="3037"/>
    </row>
    <row r="73" spans="22:50" ht="30">
      <c r="V73" s="3009"/>
      <c r="W73" s="3009"/>
      <c r="X73" s="3009"/>
      <c r="Y73" s="3009"/>
      <c r="Z73" s="3009"/>
      <c r="AA73" s="3009"/>
      <c r="AB73" s="3009"/>
      <c r="AC73" s="3009"/>
      <c r="AD73" s="3009"/>
      <c r="AE73" s="3009"/>
      <c r="AF73" s="3009"/>
      <c r="AG73" s="3009"/>
      <c r="AH73" s="3009"/>
      <c r="AI73" s="3009"/>
      <c r="AJ73" s="3009"/>
      <c r="AK73" s="3009"/>
      <c r="AL73" s="3009"/>
      <c r="AM73" s="3009"/>
      <c r="AN73" s="3009"/>
      <c r="AO73" s="3010"/>
      <c r="AP73" s="3033" t="s">
        <v>120</v>
      </c>
      <c r="AR73" s="3034"/>
      <c r="AS73" s="3061"/>
      <c r="AV73" s="3034">
        <v>3</v>
      </c>
      <c r="AW73" s="3037" t="s">
        <v>2700</v>
      </c>
      <c r="AX73" s="3037"/>
    </row>
    <row r="74" spans="22:50" ht="18.75">
      <c r="V74" s="3009"/>
      <c r="Z74" s="3009"/>
      <c r="AA74" s="3009"/>
      <c r="AB74" s="3009"/>
      <c r="AC74" s="3009"/>
      <c r="AD74" s="3009"/>
      <c r="AE74" s="3009"/>
      <c r="AF74" s="3009"/>
      <c r="AG74" s="3009"/>
      <c r="AH74" s="3009"/>
      <c r="AI74" s="3009"/>
      <c r="AJ74" s="3009"/>
      <c r="AK74" s="3009"/>
      <c r="AL74" s="3009"/>
      <c r="AN74" s="3009"/>
      <c r="AO74" s="3010"/>
      <c r="AP74" s="3036" t="s">
        <v>2701</v>
      </c>
      <c r="AR74" s="3034">
        <v>1</v>
      </c>
      <c r="AS74" s="3037" t="s">
        <v>2702</v>
      </c>
      <c r="AV74" s="4376">
        <v>4</v>
      </c>
      <c r="AW74" s="4382" t="s">
        <v>2703</v>
      </c>
      <c r="AX74" s="4382"/>
    </row>
    <row r="75" spans="22:50" ht="18.75">
      <c r="V75" s="3009"/>
      <c r="Z75" s="3009"/>
      <c r="AA75" s="3009"/>
      <c r="AB75" s="3009"/>
      <c r="AC75" s="3009"/>
      <c r="AD75" s="3009"/>
      <c r="AE75" s="3009"/>
      <c r="AF75" s="3009"/>
      <c r="AG75" s="3009"/>
      <c r="AH75" s="3009"/>
      <c r="AI75" s="3009"/>
      <c r="AJ75" s="3009"/>
      <c r="AK75" s="3009"/>
      <c r="AL75" s="3009"/>
      <c r="AN75" s="3009"/>
      <c r="AO75" s="3010"/>
      <c r="AP75" s="3036" t="s">
        <v>2704</v>
      </c>
      <c r="AR75" s="3034">
        <v>2</v>
      </c>
      <c r="AS75" s="3037" t="s">
        <v>2705</v>
      </c>
      <c r="AV75" s="4376"/>
      <c r="AW75" s="4382"/>
      <c r="AX75" s="4382"/>
    </row>
    <row r="76" spans="22:50" ht="18.75">
      <c r="V76" s="3009"/>
      <c r="Z76" s="3009"/>
      <c r="AA76" s="3009"/>
      <c r="AB76" s="3009"/>
      <c r="AC76" s="3009"/>
      <c r="AD76" s="3009"/>
      <c r="AE76" s="3009"/>
      <c r="AF76" s="3009"/>
      <c r="AG76" s="3009"/>
      <c r="AH76" s="3009"/>
      <c r="AI76" s="3009"/>
      <c r="AJ76" s="3009"/>
      <c r="AK76" s="3009"/>
      <c r="AL76" s="3009"/>
      <c r="AN76" s="3009"/>
      <c r="AO76" s="3010"/>
      <c r="AP76" s="3036" t="s">
        <v>2706</v>
      </c>
      <c r="AR76" s="3034">
        <v>3</v>
      </c>
      <c r="AS76" s="3037" t="s">
        <v>2707</v>
      </c>
      <c r="AV76" s="3034"/>
      <c r="AW76" s="3037"/>
      <c r="AX76" s="3037"/>
    </row>
    <row r="77" spans="22:50" ht="18.75">
      <c r="AN77" s="3009"/>
      <c r="AO77" s="3010"/>
      <c r="AP77" s="3036" t="s">
        <v>2708</v>
      </c>
      <c r="AR77" s="3034">
        <v>4</v>
      </c>
      <c r="AS77" s="3037" t="s">
        <v>2709</v>
      </c>
      <c r="AV77" s="3038" t="s">
        <v>86</v>
      </c>
      <c r="AW77" s="3039" t="s">
        <v>2710</v>
      </c>
      <c r="AX77" s="3037"/>
    </row>
    <row r="78" spans="22:50" ht="18.75">
      <c r="AN78" s="3009"/>
      <c r="AO78" s="3010"/>
      <c r="AP78" s="3045" t="s">
        <v>2711</v>
      </c>
      <c r="AR78" s="3034">
        <v>5</v>
      </c>
      <c r="AS78" s="3037" t="s">
        <v>2712</v>
      </c>
      <c r="AV78" s="3034">
        <v>1</v>
      </c>
      <c r="AW78" s="3037" t="s">
        <v>2713</v>
      </c>
      <c r="AX78" s="3037"/>
    </row>
    <row r="79" spans="22:50" ht="18.75">
      <c r="AN79" s="3009"/>
      <c r="AO79" s="3010"/>
      <c r="AP79" s="3045" t="s">
        <v>2714</v>
      </c>
      <c r="AR79" s="3034">
        <v>6</v>
      </c>
      <c r="AS79" s="3037" t="s">
        <v>2715</v>
      </c>
      <c r="AV79" s="3034">
        <v>2</v>
      </c>
      <c r="AW79" s="4369" t="s">
        <v>2716</v>
      </c>
      <c r="AX79" s="4369"/>
    </row>
    <row r="80" spans="22:50" ht="18.75">
      <c r="AN80" s="3009"/>
      <c r="AO80" s="3010"/>
      <c r="AP80" s="3036" t="s">
        <v>2717</v>
      </c>
      <c r="AR80" s="3034">
        <v>7</v>
      </c>
      <c r="AS80" s="3037" t="s">
        <v>2718</v>
      </c>
      <c r="AV80" s="3034">
        <v>3</v>
      </c>
      <c r="AW80" s="4369"/>
      <c r="AX80" s="4369"/>
    </row>
    <row r="81" spans="40:50" ht="30">
      <c r="AN81" s="3009"/>
      <c r="AO81" s="3010"/>
      <c r="AP81" s="3033" t="s">
        <v>208</v>
      </c>
      <c r="AR81" s="3034">
        <v>8</v>
      </c>
      <c r="AS81" s="3037" t="s">
        <v>2719</v>
      </c>
      <c r="AV81" s="3034"/>
      <c r="AW81" s="3037"/>
      <c r="AX81" s="3037"/>
    </row>
    <row r="82" spans="40:50" ht="18.75">
      <c r="AN82" s="3009"/>
      <c r="AO82" s="3010"/>
      <c r="AP82" s="3036" t="s">
        <v>2720</v>
      </c>
      <c r="AR82" s="3034">
        <v>9</v>
      </c>
      <c r="AS82" s="3037" t="s">
        <v>2721</v>
      </c>
      <c r="AV82" s="3074" t="s">
        <v>2722</v>
      </c>
      <c r="AW82" s="3075" t="s">
        <v>2723</v>
      </c>
      <c r="AX82" s="3037"/>
    </row>
    <row r="83" spans="40:50" ht="30">
      <c r="AN83" s="3009"/>
      <c r="AO83" s="3010"/>
      <c r="AP83" s="3033" t="s">
        <v>30</v>
      </c>
      <c r="AR83" s="3034">
        <v>10</v>
      </c>
      <c r="AS83" s="3037" t="s">
        <v>2492</v>
      </c>
      <c r="AV83" s="3074" t="s">
        <v>2724</v>
      </c>
      <c r="AW83" s="4369" t="s">
        <v>2725</v>
      </c>
      <c r="AX83" s="4369"/>
    </row>
    <row r="84" spans="40:50" ht="25.5">
      <c r="AN84" s="3009"/>
      <c r="AO84" s="3010"/>
      <c r="AP84" s="3036" t="s">
        <v>2726</v>
      </c>
      <c r="AR84" s="3034">
        <v>11</v>
      </c>
      <c r="AS84" s="3037" t="s">
        <v>2727</v>
      </c>
      <c r="AV84" s="3034"/>
      <c r="AW84" s="4369"/>
      <c r="AX84" s="4369"/>
    </row>
    <row r="85" spans="40:50" ht="18.75">
      <c r="AN85" s="3009"/>
      <c r="AO85" s="3010"/>
      <c r="AP85" s="3036" t="s">
        <v>2728</v>
      </c>
      <c r="AR85" s="3034">
        <v>12</v>
      </c>
      <c r="AS85" s="3037" t="s">
        <v>2729</v>
      </c>
      <c r="AV85" s="3074" t="s">
        <v>2730</v>
      </c>
      <c r="AW85" s="4369" t="s">
        <v>2731</v>
      </c>
      <c r="AX85" s="4369"/>
    </row>
    <row r="86" spans="40:50" ht="18.75">
      <c r="AN86" s="3009"/>
      <c r="AO86" s="3010"/>
      <c r="AP86" s="3036" t="s">
        <v>2732</v>
      </c>
      <c r="AR86" s="3034">
        <v>13</v>
      </c>
      <c r="AS86" s="3037" t="s">
        <v>2733</v>
      </c>
      <c r="AV86" s="3034"/>
      <c r="AW86" s="4369"/>
      <c r="AX86" s="4369"/>
    </row>
    <row r="87" spans="40:50" ht="18.75">
      <c r="AN87" s="3009"/>
      <c r="AO87" s="3010"/>
      <c r="AP87" s="3036" t="s">
        <v>2734</v>
      </c>
      <c r="AR87" s="3034">
        <v>14</v>
      </c>
      <c r="AS87" s="3037" t="s">
        <v>2735</v>
      </c>
      <c r="AV87" s="3074" t="s">
        <v>2736</v>
      </c>
      <c r="AW87" s="3037" t="s">
        <v>2737</v>
      </c>
      <c r="AX87" s="3037"/>
    </row>
    <row r="88" spans="40:50" ht="18.75">
      <c r="AN88" s="3009"/>
      <c r="AO88" s="3010"/>
      <c r="AP88" s="3036" t="s">
        <v>2738</v>
      </c>
      <c r="AR88" s="3034">
        <v>15</v>
      </c>
      <c r="AS88" s="3037" t="s">
        <v>2739</v>
      </c>
      <c r="AV88" s="3074">
        <v>1</v>
      </c>
      <c r="AW88" s="3037" t="s">
        <v>2740</v>
      </c>
      <c r="AX88" s="3037"/>
    </row>
    <row r="89" spans="40:50" ht="18.75">
      <c r="AN89" s="3009"/>
      <c r="AO89" s="3010"/>
      <c r="AP89" s="3036" t="s">
        <v>2741</v>
      </c>
      <c r="AR89" s="3034">
        <v>16</v>
      </c>
      <c r="AS89" s="3037" t="s">
        <v>2742</v>
      </c>
      <c r="AV89" s="3074">
        <v>2</v>
      </c>
      <c r="AW89" s="3037" t="s">
        <v>2743</v>
      </c>
      <c r="AX89" s="3037"/>
    </row>
    <row r="90" spans="40:50" ht="25.5">
      <c r="AN90" s="3009"/>
      <c r="AO90" s="3010"/>
      <c r="AP90" s="3036" t="s">
        <v>2744</v>
      </c>
      <c r="AR90" s="3034"/>
      <c r="AS90" s="3061"/>
      <c r="AV90" s="3074">
        <v>3</v>
      </c>
      <c r="AW90" s="3037" t="s">
        <v>2745</v>
      </c>
      <c r="AX90" s="3037"/>
    </row>
    <row r="91" spans="40:50" ht="18.75">
      <c r="AN91" s="3009"/>
      <c r="AO91" s="3010"/>
      <c r="AP91" s="3036" t="s">
        <v>2746</v>
      </c>
      <c r="AR91" s="3034"/>
      <c r="AS91" s="3061"/>
      <c r="AV91" s="3074">
        <v>4</v>
      </c>
      <c r="AW91" s="3037" t="s">
        <v>2747</v>
      </c>
      <c r="AX91" s="3037"/>
    </row>
    <row r="92" spans="40:50" ht="25.5">
      <c r="AN92" s="3009"/>
      <c r="AO92" s="3010"/>
      <c r="AP92" s="3036" t="s">
        <v>2748</v>
      </c>
      <c r="AR92" s="3034">
        <v>1</v>
      </c>
      <c r="AS92" s="3037" t="s">
        <v>2749</v>
      </c>
      <c r="AV92" s="3034"/>
      <c r="AW92" s="3037"/>
      <c r="AX92" s="3037"/>
    </row>
    <row r="93" spans="40:50" ht="30">
      <c r="AN93" s="3009"/>
      <c r="AO93" s="3010"/>
      <c r="AP93" s="3033" t="s">
        <v>31</v>
      </c>
      <c r="AR93" s="3034">
        <v>2</v>
      </c>
      <c r="AS93" s="3037" t="s">
        <v>2750</v>
      </c>
      <c r="AV93" s="3034"/>
      <c r="AW93" s="3037"/>
      <c r="AX93" s="3037"/>
    </row>
    <row r="94" spans="40:50" ht="18.75">
      <c r="AN94" s="3009"/>
      <c r="AO94" s="3010"/>
      <c r="AP94" s="3036" t="s">
        <v>2751</v>
      </c>
      <c r="AR94" s="3034">
        <v>3</v>
      </c>
      <c r="AS94" s="3037" t="s">
        <v>2752</v>
      </c>
      <c r="AV94" s="3034"/>
      <c r="AW94" s="4382" t="s">
        <v>2753</v>
      </c>
      <c r="AX94" s="4382"/>
    </row>
    <row r="95" spans="40:50" ht="18.75">
      <c r="AN95" s="3009"/>
      <c r="AO95" s="3010"/>
      <c r="AP95" s="3036" t="s">
        <v>2754</v>
      </c>
      <c r="AR95" s="3034">
        <v>4</v>
      </c>
      <c r="AS95" s="3037" t="s">
        <v>2755</v>
      </c>
      <c r="AV95" s="3034"/>
      <c r="AW95" s="4382"/>
      <c r="AX95" s="4382"/>
    </row>
    <row r="96" spans="40:50" ht="18.75">
      <c r="AN96" s="3009"/>
      <c r="AO96" s="3010"/>
      <c r="AP96" s="3036" t="s">
        <v>2756</v>
      </c>
      <c r="AR96" s="3034">
        <v>5</v>
      </c>
      <c r="AS96" s="3037" t="s">
        <v>2757</v>
      </c>
      <c r="AV96" s="3034"/>
      <c r="AW96" s="4382" t="s">
        <v>2758</v>
      </c>
      <c r="AX96" s="4382"/>
    </row>
    <row r="97" spans="40:50" ht="18.75">
      <c r="AN97" s="3009"/>
      <c r="AO97" s="3010"/>
      <c r="AP97" s="3036" t="s">
        <v>2759</v>
      </c>
      <c r="AR97" s="3034">
        <v>6</v>
      </c>
      <c r="AS97" s="3037" t="s">
        <v>2760</v>
      </c>
      <c r="AV97" s="3034"/>
      <c r="AW97" s="4382"/>
      <c r="AX97" s="4382"/>
    </row>
    <row r="98" spans="40:50" ht="30">
      <c r="AN98" s="3009"/>
      <c r="AO98" s="3010"/>
      <c r="AP98" s="3033" t="s">
        <v>74</v>
      </c>
      <c r="AR98" s="3034">
        <v>7</v>
      </c>
      <c r="AS98" s="3037" t="s">
        <v>2761</v>
      </c>
      <c r="AV98" s="3034"/>
      <c r="AW98" s="4382"/>
      <c r="AX98" s="4382"/>
    </row>
    <row r="99" spans="40:50" ht="18.75">
      <c r="AN99" s="3009"/>
      <c r="AO99" s="3010"/>
      <c r="AP99" s="3036" t="s">
        <v>2762</v>
      </c>
      <c r="AR99" s="3034">
        <v>8</v>
      </c>
      <c r="AS99" s="3037" t="s">
        <v>2763</v>
      </c>
      <c r="AV99" s="3034"/>
      <c r="AW99" s="3076" t="s">
        <v>2764</v>
      </c>
      <c r="AX99" s="3037"/>
    </row>
    <row r="100" spans="40:50" ht="30">
      <c r="AN100" s="3009"/>
      <c r="AO100" s="3010"/>
      <c r="AP100" s="3033" t="s">
        <v>103</v>
      </c>
      <c r="AR100" s="3034">
        <v>9</v>
      </c>
      <c r="AS100" s="3037" t="s">
        <v>2765</v>
      </c>
      <c r="AV100" s="3034"/>
      <c r="AW100" s="4383" t="s">
        <v>2766</v>
      </c>
      <c r="AX100" s="4383"/>
    </row>
    <row r="101" spans="40:50" ht="18.75">
      <c r="AN101" s="3009"/>
      <c r="AO101" s="3010"/>
      <c r="AP101" s="3036" t="s">
        <v>2767</v>
      </c>
      <c r="AR101" s="3034">
        <v>10</v>
      </c>
      <c r="AS101" s="3037" t="s">
        <v>2768</v>
      </c>
      <c r="AV101" s="3034"/>
      <c r="AW101" s="4383" t="s">
        <v>2769</v>
      </c>
      <c r="AX101" s="4383"/>
    </row>
    <row r="102" spans="40:50" ht="18.75">
      <c r="AN102" s="3009"/>
      <c r="AO102" s="3010"/>
      <c r="AP102" s="3010"/>
      <c r="AR102" s="3034">
        <v>11</v>
      </c>
      <c r="AS102" s="3037" t="s">
        <v>2770</v>
      </c>
      <c r="AV102" s="3034"/>
      <c r="AW102" s="4383" t="s">
        <v>2771</v>
      </c>
      <c r="AX102" s="4383"/>
    </row>
    <row r="103" spans="40:50" ht="18.75">
      <c r="AN103" s="3009"/>
      <c r="AO103" s="3010"/>
      <c r="AP103" s="3036" t="s">
        <v>2772</v>
      </c>
      <c r="AR103" s="3034">
        <v>12</v>
      </c>
      <c r="AS103" s="3037" t="s">
        <v>2773</v>
      </c>
      <c r="AV103" s="3034"/>
      <c r="AW103" s="3037"/>
      <c r="AX103" s="3037"/>
    </row>
    <row r="104" spans="40:50" ht="18.75">
      <c r="AN104" s="3009"/>
      <c r="AO104" s="3010"/>
      <c r="AP104" s="3036" t="s">
        <v>2774</v>
      </c>
      <c r="AR104" s="3034">
        <v>13</v>
      </c>
      <c r="AS104" s="3037" t="s">
        <v>2775</v>
      </c>
    </row>
    <row r="105" spans="40:50" ht="18.75">
      <c r="AN105" s="3009"/>
      <c r="AO105" s="3010"/>
      <c r="AP105" s="3045" t="s">
        <v>2776</v>
      </c>
      <c r="AR105" s="3034">
        <v>14</v>
      </c>
      <c r="AS105" s="3037" t="s">
        <v>2777</v>
      </c>
    </row>
    <row r="106" spans="40:50" ht="18.75">
      <c r="AN106" s="3009"/>
      <c r="AO106" s="3010"/>
      <c r="AP106" s="3045" t="s">
        <v>2778</v>
      </c>
      <c r="AR106" s="3034">
        <v>15</v>
      </c>
      <c r="AS106" s="3037" t="s">
        <v>2779</v>
      </c>
    </row>
    <row r="107" spans="40:50" ht="30">
      <c r="AN107" s="3009"/>
      <c r="AO107" s="3010"/>
      <c r="AP107" s="3033" t="s">
        <v>132</v>
      </c>
      <c r="AR107" s="3034"/>
      <c r="AS107" s="3037"/>
    </row>
    <row r="108" spans="40:50" ht="18.75">
      <c r="AN108" s="3009"/>
      <c r="AO108" s="3010"/>
      <c r="AP108" s="3036" t="s">
        <v>2780</v>
      </c>
      <c r="AR108" s="3034"/>
      <c r="AS108" s="3061"/>
    </row>
    <row r="109" spans="40:50" ht="30">
      <c r="AN109" s="3009"/>
      <c r="AO109" s="3010"/>
      <c r="AP109" s="3033" t="s">
        <v>253</v>
      </c>
      <c r="AR109" s="3034">
        <v>1</v>
      </c>
      <c r="AS109" s="3037" t="s">
        <v>2781</v>
      </c>
    </row>
    <row r="110" spans="40:50" ht="18.75">
      <c r="AN110" s="3009"/>
      <c r="AO110" s="3010"/>
      <c r="AP110" s="3036" t="s">
        <v>2782</v>
      </c>
      <c r="AR110" s="3034">
        <v>2</v>
      </c>
      <c r="AS110" s="3037" t="s">
        <v>2783</v>
      </c>
    </row>
    <row r="111" spans="40:50" ht="18.75">
      <c r="AN111" s="3009"/>
      <c r="AO111" s="3010"/>
      <c r="AP111" s="3036" t="s">
        <v>2784</v>
      </c>
      <c r="AR111" s="3034">
        <v>3</v>
      </c>
      <c r="AS111" s="3037" t="s">
        <v>2785</v>
      </c>
    </row>
    <row r="112" spans="40:50" ht="18.75">
      <c r="AN112" s="3009"/>
      <c r="AO112" s="3010"/>
      <c r="AP112" s="3010"/>
      <c r="AR112" s="3034">
        <v>4</v>
      </c>
      <c r="AS112" s="3037" t="s">
        <v>2786</v>
      </c>
    </row>
    <row r="113" spans="40:45" ht="18.75">
      <c r="AN113" s="3009"/>
      <c r="AO113" s="3010"/>
      <c r="AP113" s="3010"/>
      <c r="AR113" s="3034">
        <v>5</v>
      </c>
      <c r="AS113" s="3037" t="s">
        <v>2787</v>
      </c>
    </row>
    <row r="114" spans="40:45" ht="18.75">
      <c r="AN114" s="3009"/>
      <c r="AO114" s="3028" t="s">
        <v>2167</v>
      </c>
      <c r="AP114" s="3077" t="s">
        <v>2788</v>
      </c>
      <c r="AR114" s="3034">
        <v>6</v>
      </c>
      <c r="AS114" s="3037" t="s">
        <v>2789</v>
      </c>
    </row>
    <row r="115" spans="40:45" ht="18.75">
      <c r="AN115" s="3009"/>
      <c r="AO115" s="3078"/>
      <c r="AP115" s="3077"/>
      <c r="AR115" s="3034">
        <v>7</v>
      </c>
      <c r="AS115" s="3037" t="s">
        <v>2790</v>
      </c>
    </row>
    <row r="116" spans="40:45" ht="18.75">
      <c r="AN116" s="3009"/>
      <c r="AO116" s="3028" t="s">
        <v>2167</v>
      </c>
      <c r="AP116" s="3077" t="s">
        <v>2791</v>
      </c>
      <c r="AR116" s="3034">
        <v>8</v>
      </c>
      <c r="AS116" s="3037" t="s">
        <v>2792</v>
      </c>
    </row>
    <row r="117" spans="40:45" ht="18.75">
      <c r="AN117" s="3009"/>
      <c r="AP117" s="3010"/>
      <c r="AR117" s="3034"/>
      <c r="AS117" s="3061"/>
    </row>
    <row r="118" spans="40:45" ht="18.75">
      <c r="AN118" s="3009"/>
      <c r="AO118" s="3028" t="s">
        <v>2167</v>
      </c>
      <c r="AP118" s="3077" t="s">
        <v>2793</v>
      </c>
      <c r="AR118" s="3034"/>
      <c r="AS118" s="3061"/>
    </row>
    <row r="119" spans="40:45" ht="18.75">
      <c r="AN119" s="3009"/>
      <c r="AR119" s="3034">
        <v>1</v>
      </c>
      <c r="AS119" s="3037" t="s">
        <v>2794</v>
      </c>
    </row>
    <row r="120" spans="40:45" ht="18.75">
      <c r="AN120" s="3009"/>
      <c r="AO120" s="3028" t="s">
        <v>2167</v>
      </c>
      <c r="AP120" s="3077" t="s">
        <v>2795</v>
      </c>
      <c r="AR120" s="3034">
        <v>2</v>
      </c>
      <c r="AS120" s="3037" t="s">
        <v>2796</v>
      </c>
    </row>
    <row r="121" spans="40:45" ht="18.75">
      <c r="AN121" s="3009"/>
      <c r="AR121" s="3034">
        <v>3</v>
      </c>
      <c r="AS121" s="3037" t="s">
        <v>2797</v>
      </c>
    </row>
    <row r="122" spans="40:45" ht="18.75">
      <c r="AN122" s="3009"/>
      <c r="AO122" s="3028" t="s">
        <v>2167</v>
      </c>
      <c r="AP122" s="3077" t="s">
        <v>2798</v>
      </c>
      <c r="AR122" s="3034">
        <v>4</v>
      </c>
      <c r="AS122" s="3037" t="s">
        <v>2799</v>
      </c>
    </row>
    <row r="123" spans="40:45" ht="18.75">
      <c r="AN123" s="3009"/>
      <c r="AR123" s="3034">
        <v>5</v>
      </c>
      <c r="AS123" s="3037" t="s">
        <v>2800</v>
      </c>
    </row>
    <row r="124" spans="40:45" ht="18.75">
      <c r="AN124" s="3009"/>
      <c r="AR124" s="3034">
        <v>6</v>
      </c>
      <c r="AS124" s="3037" t="s">
        <v>2801</v>
      </c>
    </row>
    <row r="125" spans="40:45" ht="18.75">
      <c r="AR125" s="3034">
        <v>7</v>
      </c>
      <c r="AS125" s="3037" t="s">
        <v>2802</v>
      </c>
    </row>
    <row r="126" spans="40:45" ht="18.75">
      <c r="AR126" s="3034"/>
      <c r="AS126" s="3061"/>
    </row>
    <row r="127" spans="40:45" ht="18.75">
      <c r="AR127" s="3034"/>
      <c r="AS127" s="3061"/>
    </row>
    <row r="128" spans="40:45" ht="18.75">
      <c r="AR128" s="3034">
        <v>1</v>
      </c>
      <c r="AS128" s="3037" t="s">
        <v>2803</v>
      </c>
    </row>
    <row r="129" spans="44:45" ht="18.75">
      <c r="AR129" s="3034">
        <v>2</v>
      </c>
      <c r="AS129" s="3037" t="s">
        <v>2804</v>
      </c>
    </row>
    <row r="130" spans="44:45" ht="18.75">
      <c r="AR130" s="3034">
        <v>3</v>
      </c>
      <c r="AS130" s="3037" t="s">
        <v>2805</v>
      </c>
    </row>
    <row r="131" spans="44:45" ht="18.75">
      <c r="AR131" s="3034">
        <v>4</v>
      </c>
      <c r="AS131" s="3037" t="s">
        <v>2806</v>
      </c>
    </row>
  </sheetData>
  <mergeCells count="39">
    <mergeCell ref="AW102:AX102"/>
    <mergeCell ref="AW83:AX84"/>
    <mergeCell ref="AW85:AX86"/>
    <mergeCell ref="AW94:AX95"/>
    <mergeCell ref="AW96:AX98"/>
    <mergeCell ref="AW100:AX100"/>
    <mergeCell ref="AW101:AX101"/>
    <mergeCell ref="AW79:AX80"/>
    <mergeCell ref="AW36:AX37"/>
    <mergeCell ref="AW42:AX43"/>
    <mergeCell ref="AW48:AX49"/>
    <mergeCell ref="AV50:AV51"/>
    <mergeCell ref="AW50:AX51"/>
    <mergeCell ref="AV52:AV53"/>
    <mergeCell ref="AW52:AX53"/>
    <mergeCell ref="AW54:AX55"/>
    <mergeCell ref="AV63:AV64"/>
    <mergeCell ref="AW63:AX64"/>
    <mergeCell ref="AV74:AV75"/>
    <mergeCell ref="AW74:AX75"/>
    <mergeCell ref="AS23:AT24"/>
    <mergeCell ref="AS25:AT26"/>
    <mergeCell ref="AV27:AV28"/>
    <mergeCell ref="AW27:AX28"/>
    <mergeCell ref="AV31:AV32"/>
    <mergeCell ref="AW31:AX32"/>
    <mergeCell ref="AW19:AX20"/>
    <mergeCell ref="W2:AM2"/>
    <mergeCell ref="B3:J3"/>
    <mergeCell ref="L3:T3"/>
    <mergeCell ref="AR3:AT3"/>
    <mergeCell ref="AV3:AX3"/>
    <mergeCell ref="AR4:AT4"/>
    <mergeCell ref="AV4:AX4"/>
    <mergeCell ref="AS5:AT5"/>
    <mergeCell ref="AW5:AX6"/>
    <mergeCell ref="AW11:AX12"/>
    <mergeCell ref="AW15:AX16"/>
    <mergeCell ref="AW17:AX18"/>
  </mergeCells>
  <hyperlinks>
    <hyperlink ref="AP4" r:id="rId1" xr:uid="{31E264B0-D3CB-45C0-A33A-6015B5C54966}"/>
    <hyperlink ref="AP114" r:id="rId2" xr:uid="{6507A441-0FF6-4479-A144-F4F7B4791554}"/>
    <hyperlink ref="AP116" r:id="rId3" xr:uid="{0AF7E031-EA2E-469E-BAE2-F6ED693FF543}"/>
    <hyperlink ref="AP118" r:id="rId4" xr:uid="{E6ACD749-B880-4E03-931C-9A6381B637AA}"/>
    <hyperlink ref="AP120" r:id="rId5" xr:uid="{C0F6376D-38A6-417C-A575-2D1BC42DAA25}"/>
    <hyperlink ref="AP122" r:id="rId6" xr:uid="{973362B8-D15D-42CD-B422-C9506AEEF8D8}"/>
    <hyperlink ref="X68" r:id="rId7" xr:uid="{A592FD71-5AC3-4145-B4D9-9CCE44623400}"/>
    <hyperlink ref="X66" r:id="rId8" xr:uid="{B79DAEAA-69DD-447A-8C65-F74174280B68}"/>
    <hyperlink ref="X67" r:id="rId9" xr:uid="{B00E3B2A-7824-4711-83C9-EE687FFAFCAF}"/>
    <hyperlink ref="AS23:AT24" r:id="rId10" display="source : Fiches techniques de cuisine Annette et Jean Pierre DOMERGUES" xr:uid="{8A392E07-149F-4427-B499-0E157C0FCE54}"/>
    <hyperlink ref="AW99" r:id="rId11" xr:uid="{21430120-D570-444B-8E5F-77BEAB970708}"/>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BAAD-6634-47EA-91A9-A02BA1CEBA12}">
  <dimension ref="A1:CM174"/>
  <sheetViews>
    <sheetView zoomScale="75" zoomScaleNormal="75" workbookViewId="0">
      <selection activeCell="AC9" sqref="AC9"/>
    </sheetView>
  </sheetViews>
  <sheetFormatPr baseColWidth="10" defaultRowHeight="12.75"/>
  <cols>
    <col min="1" max="1" width="1.85546875" style="1890" customWidth="1"/>
    <col min="2" max="2" width="12.7109375" style="1890" customWidth="1"/>
    <col min="3" max="3" width="3.28515625" style="1890" customWidth="1"/>
    <col min="4" max="5" width="12.7109375" style="1890" customWidth="1"/>
    <col min="6" max="6" width="3.28515625" style="1890" customWidth="1"/>
    <col min="7" max="8" width="12.7109375" style="1890" customWidth="1"/>
    <col min="9" max="9" width="3.28515625" style="1890" customWidth="1"/>
    <col min="10" max="10" width="19.28515625" style="1890" customWidth="1"/>
    <col min="11" max="11" width="12.7109375" style="1890" customWidth="1"/>
    <col min="12" max="12" width="3.28515625" style="1890" customWidth="1"/>
    <col min="13" max="13" width="21" style="1890" customWidth="1"/>
    <col min="14" max="14" width="3" style="1890" customWidth="1"/>
    <col min="15" max="15" width="12.7109375" style="1890" customWidth="1"/>
    <col min="16" max="16" width="3.28515625" style="1890" customWidth="1"/>
    <col min="17" max="17" width="13.5703125" style="1890" customWidth="1"/>
    <col min="18" max="18" width="12.7109375" style="1890" customWidth="1"/>
    <col min="19" max="19" width="3.28515625" style="1890" customWidth="1"/>
    <col min="20" max="20" width="13.42578125" style="1890" customWidth="1"/>
    <col min="21" max="21" width="12.7109375" style="1890" customWidth="1"/>
    <col min="22" max="22" width="3.28515625" style="1890" customWidth="1"/>
    <col min="23" max="23" width="19.7109375" style="1890" customWidth="1"/>
    <col min="24" max="24" width="11.42578125" style="1890" customWidth="1"/>
    <col min="25" max="25" width="3.28515625" style="1890" customWidth="1"/>
    <col min="26" max="26" width="21.7109375" style="1890" customWidth="1"/>
    <col min="27" max="27" width="3" style="1890" customWidth="1"/>
    <col min="28" max="29" width="11.42578125" style="1890"/>
    <col min="30" max="30" width="27.28515625" style="1661" customWidth="1"/>
    <col min="31" max="31" width="9.7109375" style="1661" customWidth="1"/>
    <col min="32" max="32" width="1.42578125" style="1661" customWidth="1"/>
    <col min="33" max="33" width="9.7109375" style="1661" customWidth="1"/>
    <col min="34" max="34" width="1.42578125" style="1661" customWidth="1"/>
    <col min="35" max="35" width="9.7109375" style="1661" customWidth="1"/>
    <col min="36" max="36" width="1.42578125" style="1661" customWidth="1"/>
    <col min="37" max="37" width="9.7109375" style="1661" customWidth="1"/>
    <col min="38" max="38" width="1.42578125" style="1661" customWidth="1"/>
    <col min="39" max="39" width="9.7109375" style="1661" customWidth="1"/>
    <col min="40" max="40" width="1.42578125" style="1661" customWidth="1"/>
    <col min="41" max="41" width="9.7109375" style="1661" customWidth="1"/>
    <col min="42" max="42" width="1.42578125" style="1661" customWidth="1"/>
    <col min="43" max="43" width="9.7109375" style="1661" customWidth="1"/>
    <col min="44" max="44" width="1.42578125" style="1661" customWidth="1"/>
    <col min="45" max="45" width="9.7109375" style="1661" customWidth="1"/>
    <col min="46" max="46" width="1.42578125" style="1661" customWidth="1"/>
    <col min="47" max="47" width="9.7109375" style="1661" customWidth="1"/>
    <col min="48" max="48" width="1.42578125" style="1661" customWidth="1"/>
    <col min="49" max="49" width="9.7109375" style="1661" customWidth="1"/>
    <col min="50" max="50" width="1.42578125" style="1661" customWidth="1"/>
    <col min="51" max="51" width="9.7109375" style="1661" customWidth="1"/>
    <col min="52" max="52" width="1.42578125" style="1661" customWidth="1"/>
    <col min="53" max="53" width="9.7109375" style="1661" customWidth="1"/>
    <col min="54" max="54" width="1.42578125" style="1661" customWidth="1"/>
    <col min="55" max="55" width="11.42578125" style="1661"/>
    <col min="56" max="56" width="32.7109375" style="1661" customWidth="1"/>
    <col min="57" max="58" width="11.42578125" style="1661"/>
    <col min="59" max="59" width="4" style="1661" customWidth="1"/>
    <col min="60" max="61" width="11.42578125" style="1661"/>
    <col min="62" max="62" width="4" style="1661" customWidth="1"/>
    <col min="63" max="64" width="11.42578125" style="1661"/>
    <col min="65" max="65" width="4" style="1661" customWidth="1"/>
    <col min="66" max="67" width="11.42578125" style="1661"/>
    <col min="68" max="68" width="4" style="1661" customWidth="1"/>
    <col min="69" max="70" width="11.42578125" style="1661"/>
    <col min="71" max="71" width="4" style="1661" customWidth="1"/>
    <col min="72" max="73" width="11.42578125" style="1661"/>
    <col min="74" max="74" width="4" style="1661" customWidth="1"/>
    <col min="75" max="76" width="11.42578125" style="1661"/>
    <col min="77" max="77" width="4" style="1661" customWidth="1"/>
    <col min="78" max="79" width="11.42578125" style="1661"/>
    <col min="80" max="80" width="4" style="1661" customWidth="1"/>
    <col min="81" max="82" width="11.42578125" style="1661"/>
    <col min="83" max="83" width="4" style="1661" customWidth="1"/>
    <col min="84" max="85" width="11.42578125" style="1661"/>
    <col min="86" max="86" width="4" style="1661" customWidth="1"/>
    <col min="87" max="88" width="11.42578125" style="1661"/>
    <col min="89" max="89" width="4" style="1661" customWidth="1"/>
    <col min="90" max="91" width="11.42578125" style="1661"/>
    <col min="92" max="16384" width="11.42578125" style="1885"/>
  </cols>
  <sheetData>
    <row r="1" spans="1:91" s="3061" customFormat="1" ht="15">
      <c r="A1" s="1884"/>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row>
    <row r="2" spans="1:91" s="3061" customFormat="1" ht="26.25">
      <c r="A2" s="2975"/>
      <c r="B2" s="2975"/>
      <c r="C2" s="2975"/>
      <c r="D2" s="2975"/>
      <c r="E2" s="2975"/>
      <c r="F2" s="2975"/>
      <c r="G2" s="2975"/>
      <c r="H2" s="2975"/>
      <c r="I2" s="2975"/>
      <c r="J2" s="2975"/>
      <c r="K2" s="2975"/>
      <c r="L2" s="2975"/>
      <c r="M2" s="2975"/>
      <c r="N2" s="2975"/>
      <c r="O2" s="2975"/>
      <c r="P2" s="2975"/>
      <c r="Q2" s="2975"/>
      <c r="R2" s="2975"/>
      <c r="S2" s="2975"/>
      <c r="T2" s="2975"/>
      <c r="U2" s="3079" t="s">
        <v>2413</v>
      </c>
      <c r="V2" s="1884"/>
      <c r="W2" s="1884"/>
      <c r="X2" s="1884"/>
      <c r="Y2" s="1884"/>
      <c r="Z2" s="2667"/>
    </row>
    <row r="3" spans="1:91" s="3061" customFormat="1" ht="26.25">
      <c r="A3" s="1884"/>
      <c r="B3" s="1884"/>
      <c r="C3" s="1884"/>
      <c r="D3" s="1884"/>
      <c r="E3" s="1884"/>
      <c r="F3" s="1884"/>
      <c r="G3" s="1884"/>
      <c r="H3" s="1884"/>
      <c r="I3" s="1884"/>
      <c r="J3" s="1884"/>
      <c r="K3" s="1884"/>
      <c r="L3" s="1884"/>
      <c r="M3" s="1884"/>
      <c r="N3" s="1884"/>
      <c r="O3" s="1884"/>
      <c r="P3" s="1884"/>
      <c r="Q3" s="1884"/>
      <c r="R3" s="1884"/>
      <c r="S3" s="1884"/>
      <c r="T3" s="1884"/>
      <c r="U3" s="3079" t="s">
        <v>2194</v>
      </c>
      <c r="V3" s="1884"/>
      <c r="W3" s="1884"/>
      <c r="X3" s="1884"/>
      <c r="Y3" s="1884"/>
      <c r="Z3" s="2667"/>
    </row>
    <row r="4" spans="1:91" s="3061" customFormat="1" ht="15">
      <c r="A4" s="1884"/>
      <c r="B4" s="1884"/>
      <c r="C4" s="1884"/>
      <c r="D4" s="1884"/>
      <c r="E4" s="1884"/>
      <c r="F4" s="1884"/>
      <c r="G4" s="1884"/>
      <c r="H4" s="1884"/>
      <c r="I4" s="1884"/>
      <c r="J4" s="1884"/>
      <c r="K4" s="1884"/>
      <c r="L4" s="1884"/>
      <c r="M4" s="1884"/>
      <c r="N4" s="1884"/>
      <c r="O4" s="1884"/>
      <c r="P4" s="1884"/>
      <c r="Q4" s="1884"/>
      <c r="R4" s="1884"/>
      <c r="S4" s="1884"/>
      <c r="T4" s="1884"/>
      <c r="U4" s="1884"/>
      <c r="V4" s="1884"/>
      <c r="W4" s="1884"/>
      <c r="X4" s="1884"/>
      <c r="Y4" s="1884"/>
      <c r="Z4" s="1884"/>
    </row>
    <row r="6" spans="1:91" ht="42">
      <c r="A6" s="3080">
        <v>0</v>
      </c>
      <c r="B6" s="3081" t="s">
        <v>2807</v>
      </c>
      <c r="C6" s="3082"/>
      <c r="D6" s="3083"/>
      <c r="E6" s="3084"/>
      <c r="F6" s="3084"/>
      <c r="G6" s="3084"/>
      <c r="H6" s="3084"/>
      <c r="I6" s="3084"/>
      <c r="J6" s="3084"/>
      <c r="K6" s="3084"/>
      <c r="L6" s="3084"/>
      <c r="M6" s="3084"/>
      <c r="N6" s="3084"/>
      <c r="O6" s="3084"/>
      <c r="P6" s="3084"/>
      <c r="Q6" s="3084"/>
      <c r="R6" s="3084"/>
      <c r="S6" s="3084"/>
      <c r="T6" s="3084"/>
      <c r="U6" s="3084"/>
      <c r="V6" s="3084"/>
      <c r="W6" s="3084"/>
      <c r="X6" s="3084"/>
      <c r="Y6" s="3084"/>
      <c r="Z6" s="3085"/>
      <c r="AB6" s="3080"/>
      <c r="AC6" s="3080"/>
    </row>
    <row r="7" spans="1:91">
      <c r="B7" s="3086" t="str">
        <f ca="1">CELL("nomfichier")</f>
        <v>E:\0-UPRT\1-UPRT.FR-SITE-WEB\ff-fiches-fabrications\ff-fiches-fabrication-maj-08-2020\[ff-13-restauration.et.collectivite.xlsx]Nota</v>
      </c>
      <c r="C7" s="3086"/>
      <c r="D7" s="3086"/>
      <c r="E7" s="3086"/>
      <c r="F7" s="3086"/>
      <c r="G7" s="3086"/>
      <c r="H7" s="3086"/>
      <c r="I7" s="3086"/>
      <c r="J7" s="3086"/>
      <c r="K7" s="3086"/>
      <c r="L7" s="3086"/>
      <c r="M7" s="3086"/>
      <c r="N7" s="3086"/>
      <c r="O7" s="3086"/>
      <c r="P7" s="3086"/>
      <c r="Q7" s="3086"/>
      <c r="R7" s="3086"/>
      <c r="S7" s="3086"/>
      <c r="T7" s="3086"/>
      <c r="U7" s="3086"/>
      <c r="V7" s="3086"/>
      <c r="W7" s="3086"/>
      <c r="X7" s="3086"/>
      <c r="Y7" s="3086"/>
      <c r="Z7" s="3086"/>
    </row>
    <row r="8" spans="1:91" ht="30">
      <c r="B8" s="3087" t="s">
        <v>2808</v>
      </c>
      <c r="C8" s="3088"/>
      <c r="D8" s="3089" t="s">
        <v>2809</v>
      </c>
      <c r="E8" s="3090" t="s">
        <v>2810</v>
      </c>
      <c r="F8" s="3091"/>
      <c r="G8" s="3091"/>
      <c r="H8" s="3091"/>
      <c r="I8" s="3091"/>
      <c r="J8" s="3091"/>
      <c r="K8" s="3091"/>
      <c r="L8" s="3091"/>
      <c r="M8" s="3092"/>
      <c r="O8" s="3087" t="s">
        <v>2808</v>
      </c>
      <c r="P8" s="3088"/>
      <c r="Q8" s="3089" t="s">
        <v>2809</v>
      </c>
      <c r="R8" s="3093" t="s">
        <v>2811</v>
      </c>
      <c r="S8" s="3094"/>
      <c r="T8" s="3094"/>
      <c r="U8" s="3094"/>
      <c r="V8" s="3094"/>
      <c r="W8" s="3094"/>
      <c r="X8" s="3094"/>
      <c r="Y8" s="3094"/>
      <c r="Z8" s="3095"/>
      <c r="AD8" s="1890"/>
      <c r="AE8" s="1890"/>
      <c r="AF8" s="1890"/>
      <c r="AG8" s="1890"/>
      <c r="AH8" s="1890"/>
      <c r="AI8" s="1890"/>
      <c r="AJ8" s="1890"/>
      <c r="AK8" s="1890"/>
      <c r="AL8" s="1890"/>
      <c r="AM8" s="1890"/>
      <c r="AN8" s="1890"/>
      <c r="AO8" s="1890"/>
      <c r="AP8" s="1890"/>
      <c r="AQ8" s="1890"/>
      <c r="AR8" s="1890"/>
      <c r="AS8" s="1890"/>
      <c r="AT8" s="1890"/>
      <c r="AU8" s="1890"/>
      <c r="AV8" s="1885"/>
      <c r="AW8" s="1885"/>
      <c r="AX8" s="1885"/>
      <c r="AY8" s="1885"/>
      <c r="AZ8" s="1885"/>
      <c r="BA8" s="1885"/>
      <c r="BB8" s="1885"/>
      <c r="BC8" s="1885"/>
      <c r="BD8" s="1885"/>
      <c r="BE8" s="1885"/>
      <c r="BF8" s="1885"/>
      <c r="BG8" s="1885"/>
      <c r="BH8" s="1885"/>
      <c r="BI8" s="1885"/>
      <c r="BJ8" s="1885"/>
      <c r="BK8" s="1885"/>
      <c r="BL8" s="1885"/>
      <c r="BM8" s="1885"/>
      <c r="BN8" s="1885"/>
      <c r="BO8" s="1885"/>
      <c r="BP8" s="1885"/>
      <c r="BQ8" s="1885"/>
      <c r="BR8" s="1885"/>
      <c r="BS8" s="1885"/>
      <c r="BT8" s="1885"/>
      <c r="BU8" s="1885"/>
      <c r="BV8" s="1885"/>
      <c r="BW8" s="1885"/>
      <c r="BX8" s="1885"/>
      <c r="BY8" s="1885"/>
      <c r="BZ8" s="1885"/>
      <c r="CA8" s="1885"/>
      <c r="CB8" s="1885"/>
      <c r="CC8" s="1885"/>
      <c r="CD8" s="1885"/>
      <c r="CE8" s="1885"/>
      <c r="CF8" s="1885"/>
      <c r="CG8" s="1885"/>
      <c r="CH8" s="1885"/>
      <c r="CI8" s="1885"/>
      <c r="CJ8" s="1885"/>
      <c r="CK8" s="1885"/>
      <c r="CL8" s="1885"/>
      <c r="CM8" s="1885"/>
    </row>
    <row r="9" spans="1:91" ht="30">
      <c r="B9" s="3096">
        <v>45</v>
      </c>
      <c r="C9" s="3097" t="s">
        <v>621</v>
      </c>
      <c r="D9" s="3098">
        <f>B9</f>
        <v>45</v>
      </c>
      <c r="E9" s="3099" t="s">
        <v>2812</v>
      </c>
      <c r="F9" s="3099"/>
      <c r="G9" s="3100"/>
      <c r="H9" s="3100"/>
      <c r="I9" s="3100"/>
      <c r="J9" s="3100"/>
      <c r="K9" s="3100"/>
      <c r="L9" s="3100"/>
      <c r="M9" s="3101"/>
      <c r="O9" s="3096" t="s">
        <v>2813</v>
      </c>
      <c r="P9" s="3097" t="s">
        <v>621</v>
      </c>
      <c r="Q9" s="3102" t="str">
        <f>O9</f>
        <v>Aa</v>
      </c>
      <c r="R9" s="3103" t="s">
        <v>2812</v>
      </c>
      <c r="S9" s="3103"/>
      <c r="T9" s="3103"/>
      <c r="U9" s="3103"/>
      <c r="V9" s="3103"/>
      <c r="W9" s="3103"/>
      <c r="X9" s="3103"/>
      <c r="Y9" s="3103"/>
      <c r="Z9" s="3104"/>
      <c r="AC9" s="3105"/>
    </row>
    <row r="10" spans="1:91" ht="30">
      <c r="B10" s="3106"/>
      <c r="M10" s="3107"/>
      <c r="O10" s="3106"/>
      <c r="Z10" s="3107"/>
      <c r="AC10" s="3105"/>
      <c r="AD10" s="3108" t="s">
        <v>624</v>
      </c>
      <c r="BE10" s="3109" t="s">
        <v>624</v>
      </c>
    </row>
    <row r="11" spans="1:91" ht="20.25">
      <c r="B11" s="3110" t="s">
        <v>2814</v>
      </c>
      <c r="C11" s="4386" t="s">
        <v>2815</v>
      </c>
      <c r="D11" s="4387"/>
      <c r="E11" s="3111" t="s">
        <v>2816</v>
      </c>
      <c r="F11" s="4386" t="s">
        <v>2815</v>
      </c>
      <c r="G11" s="4387"/>
      <c r="H11" s="3111" t="s">
        <v>2817</v>
      </c>
      <c r="I11" s="4386" t="s">
        <v>2815</v>
      </c>
      <c r="J11" s="4387"/>
      <c r="K11" s="3111" t="s">
        <v>2818</v>
      </c>
      <c r="L11" s="4386" t="s">
        <v>2815</v>
      </c>
      <c r="M11" s="4388"/>
      <c r="O11" s="3110" t="s">
        <v>2814</v>
      </c>
      <c r="P11" s="4384" t="s">
        <v>2815</v>
      </c>
      <c r="Q11" s="4385"/>
      <c r="R11" s="3111" t="s">
        <v>2816</v>
      </c>
      <c r="S11" s="4384" t="s">
        <v>2815</v>
      </c>
      <c r="T11" s="4385"/>
      <c r="U11" s="3111" t="s">
        <v>2817</v>
      </c>
      <c r="V11" s="4384" t="s">
        <v>2815</v>
      </c>
      <c r="W11" s="4385"/>
      <c r="X11" s="3111" t="s">
        <v>2818</v>
      </c>
      <c r="Y11" s="4384" t="s">
        <v>2815</v>
      </c>
      <c r="Z11" s="4390"/>
      <c r="AC11" s="3105"/>
    </row>
    <row r="12" spans="1:91" ht="44.25">
      <c r="A12" s="3105"/>
      <c r="B12" s="3112" t="s">
        <v>29</v>
      </c>
      <c r="C12" s="3113" t="s">
        <v>621</v>
      </c>
      <c r="D12" s="3114" t="s">
        <v>29</v>
      </c>
      <c r="E12" s="3115" t="s">
        <v>533</v>
      </c>
      <c r="F12" s="3113" t="s">
        <v>621</v>
      </c>
      <c r="G12" s="3116" t="s">
        <v>533</v>
      </c>
      <c r="H12" s="3117">
        <v>1</v>
      </c>
      <c r="I12" s="3113" t="s">
        <v>621</v>
      </c>
      <c r="J12" s="3114">
        <v>1</v>
      </c>
      <c r="K12" s="3117">
        <v>27</v>
      </c>
      <c r="L12" s="3113" t="s">
        <v>621</v>
      </c>
      <c r="M12" s="3118">
        <v>27</v>
      </c>
      <c r="N12" s="3105"/>
      <c r="O12" s="3112" t="s">
        <v>29</v>
      </c>
      <c r="P12" s="3113" t="s">
        <v>621</v>
      </c>
      <c r="Q12" s="3119" t="s">
        <v>29</v>
      </c>
      <c r="R12" s="3115" t="s">
        <v>533</v>
      </c>
      <c r="S12" s="3113" t="s">
        <v>621</v>
      </c>
      <c r="T12" s="3120" t="s">
        <v>533</v>
      </c>
      <c r="U12" s="3117">
        <v>1</v>
      </c>
      <c r="V12" s="3113" t="s">
        <v>621</v>
      </c>
      <c r="W12" s="3119">
        <v>1</v>
      </c>
      <c r="X12" s="3117">
        <v>27</v>
      </c>
      <c r="Y12" s="3113" t="s">
        <v>621</v>
      </c>
      <c r="Z12" s="3121">
        <v>27</v>
      </c>
      <c r="AA12" s="3105"/>
      <c r="AB12" s="3105"/>
      <c r="AC12" s="3105"/>
      <c r="AD12" s="3122" t="s">
        <v>586</v>
      </c>
      <c r="AE12" s="3123" t="s">
        <v>637</v>
      </c>
      <c r="AF12" s="3124"/>
      <c r="AG12" s="3123" t="s">
        <v>638</v>
      </c>
      <c r="AH12" s="3124"/>
      <c r="AI12" s="3123" t="s">
        <v>639</v>
      </c>
      <c r="AJ12" s="3124"/>
      <c r="AK12" s="3123" t="s">
        <v>640</v>
      </c>
      <c r="AL12" s="3124"/>
      <c r="AM12" s="3123" t="s">
        <v>641</v>
      </c>
      <c r="AN12" s="3124"/>
      <c r="AO12" s="3123" t="s">
        <v>642</v>
      </c>
      <c r="AP12" s="3124"/>
      <c r="AQ12" s="3123" t="s">
        <v>643</v>
      </c>
      <c r="AR12" s="3124"/>
      <c r="AS12" s="3123" t="s">
        <v>644</v>
      </c>
      <c r="AT12" s="3124"/>
      <c r="AU12" s="3123" t="s">
        <v>645</v>
      </c>
      <c r="AV12" s="3124"/>
      <c r="AW12" s="3123" t="s">
        <v>646</v>
      </c>
      <c r="AX12" s="3124"/>
      <c r="AY12" s="3123" t="s">
        <v>647</v>
      </c>
      <c r="AZ12" s="3124"/>
      <c r="BA12" s="3123" t="s">
        <v>648</v>
      </c>
      <c r="BD12" s="4391" t="s">
        <v>615</v>
      </c>
      <c r="BE12" s="3125">
        <v>1</v>
      </c>
      <c r="BF12" s="3126"/>
      <c r="BG12" s="3127"/>
      <c r="BH12" s="3125">
        <v>2</v>
      </c>
      <c r="BI12" s="3126"/>
      <c r="BJ12" s="3127"/>
      <c r="BK12" s="3125">
        <v>3</v>
      </c>
      <c r="BL12" s="3126"/>
      <c r="BM12" s="3127"/>
      <c r="BN12" s="3125">
        <v>4</v>
      </c>
      <c r="BO12" s="3126"/>
      <c r="BP12" s="3127"/>
      <c r="BQ12" s="3125">
        <v>5</v>
      </c>
      <c r="BR12" s="3126"/>
      <c r="BS12" s="3127"/>
      <c r="BT12" s="3125">
        <v>6</v>
      </c>
      <c r="BU12" s="3126"/>
      <c r="BV12" s="3127"/>
      <c r="BW12" s="3125">
        <v>7</v>
      </c>
      <c r="BX12" s="3126"/>
      <c r="BY12" s="3127"/>
      <c r="BZ12" s="3125">
        <v>8</v>
      </c>
      <c r="CA12" s="3126"/>
      <c r="CB12" s="3127"/>
      <c r="CC12" s="3125">
        <v>9</v>
      </c>
      <c r="CD12" s="3126"/>
      <c r="CE12" s="3127"/>
      <c r="CF12" s="3125">
        <v>0</v>
      </c>
      <c r="CG12" s="3126"/>
      <c r="CH12" s="3127"/>
      <c r="CI12" s="3125" t="s">
        <v>616</v>
      </c>
      <c r="CJ12" s="3126"/>
      <c r="CK12" s="3127"/>
      <c r="CL12" s="3128" t="s">
        <v>617</v>
      </c>
      <c r="CM12" s="3126"/>
    </row>
    <row r="13" spans="1:91" ht="44.25" customHeight="1">
      <c r="A13" s="3105"/>
      <c r="B13" s="3112" t="s">
        <v>1</v>
      </c>
      <c r="C13" s="3113" t="s">
        <v>621</v>
      </c>
      <c r="D13" s="3114" t="s">
        <v>1</v>
      </c>
      <c r="E13" s="3115" t="s">
        <v>534</v>
      </c>
      <c r="F13" s="3113" t="s">
        <v>621</v>
      </c>
      <c r="G13" s="3116" t="s">
        <v>534</v>
      </c>
      <c r="H13" s="3117">
        <v>2</v>
      </c>
      <c r="I13" s="3113" t="s">
        <v>621</v>
      </c>
      <c r="J13" s="3114">
        <v>2</v>
      </c>
      <c r="K13" s="3117">
        <v>28</v>
      </c>
      <c r="L13" s="3113" t="s">
        <v>621</v>
      </c>
      <c r="M13" s="3118">
        <v>28</v>
      </c>
      <c r="N13" s="3105"/>
      <c r="O13" s="3112" t="s">
        <v>1</v>
      </c>
      <c r="P13" s="3113" t="s">
        <v>621</v>
      </c>
      <c r="Q13" s="3119" t="s">
        <v>1</v>
      </c>
      <c r="R13" s="3115" t="s">
        <v>534</v>
      </c>
      <c r="S13" s="3113" t="s">
        <v>621</v>
      </c>
      <c r="T13" s="3120" t="s">
        <v>534</v>
      </c>
      <c r="U13" s="3117">
        <v>2</v>
      </c>
      <c r="V13" s="3113" t="s">
        <v>621</v>
      </c>
      <c r="W13" s="3119">
        <v>2</v>
      </c>
      <c r="X13" s="3117">
        <v>28</v>
      </c>
      <c r="Y13" s="3113" t="s">
        <v>621</v>
      </c>
      <c r="Z13" s="3121">
        <v>28</v>
      </c>
      <c r="AA13" s="3105"/>
      <c r="AB13" s="3105"/>
      <c r="AC13" s="3105"/>
      <c r="AD13" s="3129"/>
      <c r="AE13" s="3130"/>
      <c r="AF13" s="3130"/>
      <c r="AG13" s="3130"/>
      <c r="AH13" s="3130"/>
      <c r="AI13" s="3130"/>
      <c r="AJ13" s="3130"/>
      <c r="AK13" s="3130"/>
      <c r="AL13" s="3130"/>
      <c r="AM13" s="3130"/>
      <c r="AN13" s="3130"/>
      <c r="AO13" s="3130"/>
      <c r="AP13" s="3130"/>
      <c r="AQ13" s="3130"/>
      <c r="AR13" s="3130"/>
      <c r="AS13" s="3130"/>
      <c r="AT13" s="3130"/>
      <c r="AU13" s="3130"/>
      <c r="AV13" s="3130"/>
      <c r="AW13" s="3130"/>
      <c r="AX13" s="3130"/>
      <c r="AY13" s="3130"/>
      <c r="AZ13" s="3130"/>
      <c r="BA13" s="3130"/>
      <c r="BD13" s="4391"/>
      <c r="BE13" s="3131" t="s">
        <v>448</v>
      </c>
      <c r="BF13" s="3132"/>
      <c r="BG13" s="3127"/>
      <c r="BH13" s="3131" t="s">
        <v>561</v>
      </c>
      <c r="BI13" s="3132" t="s">
        <v>578</v>
      </c>
      <c r="BJ13" s="3127"/>
      <c r="BK13" s="3131" t="s">
        <v>562</v>
      </c>
      <c r="BL13" s="3132" t="s">
        <v>577</v>
      </c>
      <c r="BM13" s="3127"/>
      <c r="BN13" s="3133" t="s">
        <v>618</v>
      </c>
      <c r="BO13" s="3132" t="s">
        <v>576</v>
      </c>
      <c r="BP13" s="3127"/>
      <c r="BQ13" s="3131" t="s">
        <v>563</v>
      </c>
      <c r="BR13" s="3132" t="s">
        <v>575</v>
      </c>
      <c r="BS13" s="3127"/>
      <c r="BT13" s="3133" t="s">
        <v>619</v>
      </c>
      <c r="BU13" s="3132" t="s">
        <v>574</v>
      </c>
      <c r="BV13" s="3127"/>
      <c r="BW13" s="3131" t="s">
        <v>620</v>
      </c>
      <c r="BX13" s="3132" t="s">
        <v>573</v>
      </c>
      <c r="BY13" s="3127"/>
      <c r="BZ13" s="3131" t="s">
        <v>564</v>
      </c>
      <c r="CA13" s="3132" t="s">
        <v>572</v>
      </c>
      <c r="CB13" s="3127"/>
      <c r="CC13" s="3131" t="s">
        <v>565</v>
      </c>
      <c r="CD13" s="3132" t="s">
        <v>571</v>
      </c>
      <c r="CE13" s="3127"/>
      <c r="CF13" s="3131" t="s">
        <v>566</v>
      </c>
      <c r="CG13" s="3132" t="s">
        <v>568</v>
      </c>
      <c r="CH13" s="3127"/>
      <c r="CI13" s="3131" t="s">
        <v>567</v>
      </c>
      <c r="CJ13" s="3132" t="s">
        <v>570</v>
      </c>
      <c r="CK13" s="3127"/>
      <c r="CL13" s="3133" t="s">
        <v>621</v>
      </c>
      <c r="CM13" s="3132" t="s">
        <v>569</v>
      </c>
    </row>
    <row r="14" spans="1:91" ht="44.25">
      <c r="A14" s="3105"/>
      <c r="B14" s="3112" t="s">
        <v>2</v>
      </c>
      <c r="C14" s="3113" t="s">
        <v>621</v>
      </c>
      <c r="D14" s="3114" t="s">
        <v>2</v>
      </c>
      <c r="E14" s="3115" t="s">
        <v>535</v>
      </c>
      <c r="F14" s="3113" t="s">
        <v>621</v>
      </c>
      <c r="G14" s="3116" t="s">
        <v>535</v>
      </c>
      <c r="H14" s="3117">
        <v>3</v>
      </c>
      <c r="I14" s="3113" t="s">
        <v>621</v>
      </c>
      <c r="J14" s="3114">
        <v>3</v>
      </c>
      <c r="K14" s="3117">
        <v>29</v>
      </c>
      <c r="L14" s="3113" t="s">
        <v>621</v>
      </c>
      <c r="M14" s="3118">
        <v>29</v>
      </c>
      <c r="N14" s="3105"/>
      <c r="O14" s="3112" t="s">
        <v>2</v>
      </c>
      <c r="P14" s="3113" t="s">
        <v>621</v>
      </c>
      <c r="Q14" s="3119" t="s">
        <v>2</v>
      </c>
      <c r="R14" s="3115" t="s">
        <v>535</v>
      </c>
      <c r="S14" s="3113" t="s">
        <v>621</v>
      </c>
      <c r="T14" s="3120" t="s">
        <v>535</v>
      </c>
      <c r="U14" s="3117">
        <v>3</v>
      </c>
      <c r="V14" s="3113" t="s">
        <v>621</v>
      </c>
      <c r="W14" s="3119">
        <v>3</v>
      </c>
      <c r="X14" s="3117">
        <v>29</v>
      </c>
      <c r="Y14" s="3113" t="s">
        <v>621</v>
      </c>
      <c r="Z14" s="3121">
        <v>29</v>
      </c>
      <c r="AA14" s="3105"/>
      <c r="AB14" s="3105"/>
      <c r="AC14" s="3105"/>
      <c r="AD14" s="3122" t="s">
        <v>583</v>
      </c>
      <c r="AE14" s="3134" t="s">
        <v>649</v>
      </c>
      <c r="AF14" s="3135"/>
      <c r="AG14" s="3134" t="s">
        <v>650</v>
      </c>
      <c r="AH14" s="3135"/>
      <c r="AI14" s="3134" t="s">
        <v>651</v>
      </c>
      <c r="AJ14" s="3135"/>
      <c r="AK14" s="3134" t="s">
        <v>652</v>
      </c>
      <c r="AL14" s="3135"/>
      <c r="AM14" s="3134" t="s">
        <v>653</v>
      </c>
      <c r="AN14" s="3135"/>
      <c r="AO14" s="3134" t="s">
        <v>654</v>
      </c>
      <c r="AP14" s="3135"/>
      <c r="AQ14" s="3134" t="s">
        <v>655</v>
      </c>
      <c r="AR14" s="3135"/>
      <c r="AS14" s="3134" t="s">
        <v>656</v>
      </c>
      <c r="AT14" s="3135"/>
      <c r="AU14" s="3134" t="s">
        <v>657</v>
      </c>
      <c r="AV14" s="3135"/>
      <c r="AW14" s="3134" t="s">
        <v>658</v>
      </c>
      <c r="AX14" s="3135"/>
      <c r="AY14" s="3134" t="s">
        <v>659</v>
      </c>
      <c r="AZ14" s="3135"/>
      <c r="BA14" s="3134" t="s">
        <v>660</v>
      </c>
      <c r="BD14" s="3136"/>
      <c r="BE14" s="3127"/>
      <c r="BF14" s="3127"/>
      <c r="BG14" s="3127"/>
      <c r="BH14" s="3127"/>
      <c r="BI14" s="3127"/>
      <c r="BJ14" s="3127"/>
      <c r="BK14" s="3127"/>
      <c r="BL14" s="3127"/>
      <c r="BM14" s="3127"/>
      <c r="BN14" s="3127"/>
      <c r="BO14" s="3127"/>
      <c r="BP14" s="3127"/>
      <c r="BQ14" s="3127"/>
      <c r="BR14" s="3127"/>
      <c r="BS14" s="3127"/>
      <c r="BT14" s="3127"/>
      <c r="BU14" s="3127"/>
      <c r="BV14" s="3127"/>
      <c r="BW14" s="3127"/>
      <c r="BX14" s="3127"/>
      <c r="BY14" s="3127"/>
      <c r="BZ14" s="3127"/>
      <c r="CA14" s="3127"/>
      <c r="CB14" s="3127"/>
      <c r="CC14" s="3127"/>
      <c r="CD14" s="3127"/>
      <c r="CE14" s="3127"/>
      <c r="CF14" s="3127"/>
      <c r="CG14" s="3127"/>
      <c r="CH14" s="3127"/>
      <c r="CI14" s="3127"/>
      <c r="CJ14" s="3127"/>
      <c r="CK14" s="3127"/>
      <c r="CL14" s="3127"/>
      <c r="CM14" s="3127"/>
    </row>
    <row r="15" spans="1:91" ht="44.25">
      <c r="A15" s="3105"/>
      <c r="B15" s="3112" t="s">
        <v>3</v>
      </c>
      <c r="C15" s="3113" t="s">
        <v>621</v>
      </c>
      <c r="D15" s="3114" t="s">
        <v>3</v>
      </c>
      <c r="E15" s="3115" t="s">
        <v>536</v>
      </c>
      <c r="F15" s="3113" t="s">
        <v>621</v>
      </c>
      <c r="G15" s="3116" t="s">
        <v>536</v>
      </c>
      <c r="H15" s="3117">
        <v>4</v>
      </c>
      <c r="I15" s="3113" t="s">
        <v>621</v>
      </c>
      <c r="J15" s="3114">
        <v>4</v>
      </c>
      <c r="K15" s="3117">
        <v>30</v>
      </c>
      <c r="L15" s="3113" t="s">
        <v>621</v>
      </c>
      <c r="M15" s="3118">
        <v>30</v>
      </c>
      <c r="N15" s="3105"/>
      <c r="O15" s="3112" t="s">
        <v>3</v>
      </c>
      <c r="P15" s="3113" t="s">
        <v>621</v>
      </c>
      <c r="Q15" s="3119" t="s">
        <v>3</v>
      </c>
      <c r="R15" s="3115" t="s">
        <v>536</v>
      </c>
      <c r="S15" s="3113" t="s">
        <v>621</v>
      </c>
      <c r="T15" s="3120" t="s">
        <v>536</v>
      </c>
      <c r="U15" s="3117">
        <v>4</v>
      </c>
      <c r="V15" s="3113" t="s">
        <v>621</v>
      </c>
      <c r="W15" s="3119">
        <v>4</v>
      </c>
      <c r="X15" s="3117">
        <v>30</v>
      </c>
      <c r="Y15" s="3113" t="s">
        <v>621</v>
      </c>
      <c r="Z15" s="3121">
        <v>30</v>
      </c>
      <c r="AA15" s="3105"/>
      <c r="AB15" s="3105"/>
      <c r="AC15" s="3105"/>
      <c r="AD15" s="3129"/>
      <c r="AE15" s="3137"/>
      <c r="AF15" s="3137"/>
      <c r="AG15" s="3137"/>
      <c r="AH15" s="3137"/>
      <c r="AI15" s="3137"/>
      <c r="AJ15" s="3137"/>
      <c r="AK15" s="3137"/>
      <c r="AL15" s="3137"/>
      <c r="AM15" s="3137"/>
      <c r="AN15" s="3137"/>
      <c r="AO15" s="3137"/>
      <c r="AP15" s="3137"/>
      <c r="AQ15" s="3137"/>
      <c r="AR15" s="3137"/>
      <c r="AS15" s="3137"/>
      <c r="AT15" s="3137"/>
      <c r="AU15" s="3137"/>
      <c r="AV15" s="3137"/>
      <c r="AW15" s="3137"/>
      <c r="AX15" s="3137"/>
      <c r="AY15" s="3137"/>
      <c r="AZ15" s="3137"/>
      <c r="BA15" s="3137"/>
      <c r="BD15" s="4389" t="s">
        <v>611</v>
      </c>
      <c r="BE15" s="3138">
        <v>1</v>
      </c>
      <c r="BF15" s="3139"/>
      <c r="BG15" s="3140"/>
      <c r="BH15" s="3138">
        <v>2</v>
      </c>
      <c r="BI15" s="3139"/>
      <c r="BJ15" s="3140"/>
      <c r="BK15" s="3138">
        <v>3</v>
      </c>
      <c r="BL15" s="3139"/>
      <c r="BM15" s="3140"/>
      <c r="BN15" s="3138">
        <v>4</v>
      </c>
      <c r="BO15" s="3139"/>
      <c r="BP15" s="3140"/>
      <c r="BQ15" s="3138">
        <v>5</v>
      </c>
      <c r="BR15" s="3139"/>
      <c r="BS15" s="3140"/>
      <c r="BT15" s="3138">
        <v>6</v>
      </c>
      <c r="BU15" s="3139"/>
      <c r="BV15" s="3140"/>
      <c r="BW15" s="3138">
        <v>7</v>
      </c>
      <c r="BX15" s="3139"/>
      <c r="BY15" s="3140"/>
      <c r="BZ15" s="3138">
        <v>8</v>
      </c>
      <c r="CA15" s="3139"/>
      <c r="CB15" s="3140"/>
      <c r="CC15" s="3138">
        <v>9</v>
      </c>
      <c r="CD15" s="3139"/>
      <c r="CE15" s="3140"/>
      <c r="CF15" s="3138">
        <v>0</v>
      </c>
      <c r="CG15" s="3139"/>
      <c r="CH15" s="3140"/>
      <c r="CI15" s="3138" t="s">
        <v>616</v>
      </c>
      <c r="CJ15" s="3139"/>
      <c r="CK15" s="3140"/>
      <c r="CL15" s="3138" t="s">
        <v>617</v>
      </c>
      <c r="CM15" s="3139"/>
    </row>
    <row r="16" spans="1:91" ht="44.25">
      <c r="A16" s="3105"/>
      <c r="B16" s="3112" t="s">
        <v>4</v>
      </c>
      <c r="C16" s="3113" t="s">
        <v>621</v>
      </c>
      <c r="D16" s="3114" t="s">
        <v>4</v>
      </c>
      <c r="E16" s="3115" t="s">
        <v>537</v>
      </c>
      <c r="F16" s="3113" t="s">
        <v>621</v>
      </c>
      <c r="G16" s="3116" t="s">
        <v>537</v>
      </c>
      <c r="H16" s="3117">
        <v>5</v>
      </c>
      <c r="I16" s="3113" t="s">
        <v>621</v>
      </c>
      <c r="J16" s="3114">
        <v>5</v>
      </c>
      <c r="K16" s="3117">
        <v>31</v>
      </c>
      <c r="L16" s="3113" t="s">
        <v>621</v>
      </c>
      <c r="M16" s="3118">
        <v>31</v>
      </c>
      <c r="N16" s="3105"/>
      <c r="O16" s="3112" t="s">
        <v>4</v>
      </c>
      <c r="P16" s="3113" t="s">
        <v>621</v>
      </c>
      <c r="Q16" s="3119" t="s">
        <v>4</v>
      </c>
      <c r="R16" s="3115" t="s">
        <v>537</v>
      </c>
      <c r="S16" s="3113" t="s">
        <v>621</v>
      </c>
      <c r="T16" s="3120" t="s">
        <v>537</v>
      </c>
      <c r="U16" s="3117">
        <v>5</v>
      </c>
      <c r="V16" s="3113" t="s">
        <v>621</v>
      </c>
      <c r="W16" s="3119">
        <v>5</v>
      </c>
      <c r="X16" s="3117">
        <v>31</v>
      </c>
      <c r="Y16" s="3113" t="s">
        <v>621</v>
      </c>
      <c r="Z16" s="3121">
        <v>31</v>
      </c>
      <c r="AA16" s="3105"/>
      <c r="AB16" s="3105"/>
      <c r="AC16" s="3105"/>
      <c r="AD16" s="3122" t="s">
        <v>611</v>
      </c>
      <c r="AE16" s="3141" t="s">
        <v>649</v>
      </c>
      <c r="AF16" s="3140">
        <v>0</v>
      </c>
      <c r="AG16" s="3141" t="s">
        <v>650</v>
      </c>
      <c r="AH16" s="3140">
        <v>0</v>
      </c>
      <c r="AI16" s="3141" t="s">
        <v>651</v>
      </c>
      <c r="AJ16" s="3140">
        <v>0</v>
      </c>
      <c r="AK16" s="3141" t="s">
        <v>652</v>
      </c>
      <c r="AL16" s="3140">
        <v>0</v>
      </c>
      <c r="AM16" s="3141" t="s">
        <v>653</v>
      </c>
      <c r="AN16" s="3140">
        <v>0</v>
      </c>
      <c r="AO16" s="3141" t="s">
        <v>654</v>
      </c>
      <c r="AP16" s="3140">
        <v>0</v>
      </c>
      <c r="AQ16" s="3141" t="s">
        <v>655</v>
      </c>
      <c r="AR16" s="3140">
        <v>0</v>
      </c>
      <c r="AS16" s="3141" t="s">
        <v>656</v>
      </c>
      <c r="AT16" s="3140">
        <v>0</v>
      </c>
      <c r="AU16" s="3141" t="s">
        <v>657</v>
      </c>
      <c r="AV16" s="3140">
        <v>0</v>
      </c>
      <c r="AW16" s="3141" t="s">
        <v>658</v>
      </c>
      <c r="AX16" s="3140">
        <v>0</v>
      </c>
      <c r="AY16" s="3141" t="s">
        <v>659</v>
      </c>
      <c r="AZ16" s="3140">
        <v>0</v>
      </c>
      <c r="BA16" s="3141" t="s">
        <v>660</v>
      </c>
      <c r="BD16" s="4389"/>
      <c r="BE16" s="3142" t="s">
        <v>448</v>
      </c>
      <c r="BF16" s="3143"/>
      <c r="BG16" s="3140"/>
      <c r="BH16" s="3142" t="s">
        <v>561</v>
      </c>
      <c r="BI16" s="3143" t="s">
        <v>578</v>
      </c>
      <c r="BJ16" s="3140"/>
      <c r="BK16" s="3142" t="s">
        <v>562</v>
      </c>
      <c r="BL16" s="3143" t="s">
        <v>577</v>
      </c>
      <c r="BM16" s="3140"/>
      <c r="BN16" s="3142" t="s">
        <v>618</v>
      </c>
      <c r="BO16" s="3143" t="s">
        <v>576</v>
      </c>
      <c r="BP16" s="3140"/>
      <c r="BQ16" s="3142" t="s">
        <v>563</v>
      </c>
      <c r="BR16" s="3143" t="s">
        <v>575</v>
      </c>
      <c r="BS16" s="3140"/>
      <c r="BT16" s="3142" t="s">
        <v>619</v>
      </c>
      <c r="BU16" s="3143" t="s">
        <v>574</v>
      </c>
      <c r="BV16" s="3140"/>
      <c r="BW16" s="3142" t="s">
        <v>620</v>
      </c>
      <c r="BX16" s="3143" t="s">
        <v>573</v>
      </c>
      <c r="BY16" s="3140"/>
      <c r="BZ16" s="3142" t="s">
        <v>564</v>
      </c>
      <c r="CA16" s="3143" t="s">
        <v>572</v>
      </c>
      <c r="CB16" s="3140"/>
      <c r="CC16" s="3142" t="s">
        <v>565</v>
      </c>
      <c r="CD16" s="3143" t="s">
        <v>571</v>
      </c>
      <c r="CE16" s="3140"/>
      <c r="CF16" s="3142" t="s">
        <v>566</v>
      </c>
      <c r="CG16" s="3143" t="s">
        <v>568</v>
      </c>
      <c r="CH16" s="3140"/>
      <c r="CI16" s="3142" t="s">
        <v>567</v>
      </c>
      <c r="CJ16" s="3143" t="s">
        <v>570</v>
      </c>
      <c r="CK16" s="3140"/>
      <c r="CL16" s="3142" t="s">
        <v>621</v>
      </c>
      <c r="CM16" s="3143" t="s">
        <v>569</v>
      </c>
    </row>
    <row r="17" spans="1:91" ht="44.25">
      <c r="A17" s="3105"/>
      <c r="B17" s="3112" t="s">
        <v>5</v>
      </c>
      <c r="C17" s="3113" t="s">
        <v>621</v>
      </c>
      <c r="D17" s="3114" t="s">
        <v>5</v>
      </c>
      <c r="E17" s="3115" t="s">
        <v>538</v>
      </c>
      <c r="F17" s="3113" t="s">
        <v>621</v>
      </c>
      <c r="G17" s="3116" t="s">
        <v>538</v>
      </c>
      <c r="H17" s="3117">
        <v>6</v>
      </c>
      <c r="I17" s="3113" t="s">
        <v>621</v>
      </c>
      <c r="J17" s="3114">
        <v>6</v>
      </c>
      <c r="K17" s="3117">
        <v>32</v>
      </c>
      <c r="L17" s="3113" t="s">
        <v>621</v>
      </c>
      <c r="M17" s="3118">
        <v>32</v>
      </c>
      <c r="N17" s="3105"/>
      <c r="O17" s="3112" t="s">
        <v>5</v>
      </c>
      <c r="P17" s="3113" t="s">
        <v>621</v>
      </c>
      <c r="Q17" s="3119" t="s">
        <v>5</v>
      </c>
      <c r="R17" s="3115" t="s">
        <v>538</v>
      </c>
      <c r="S17" s="3113" t="s">
        <v>621</v>
      </c>
      <c r="T17" s="3120" t="s">
        <v>538</v>
      </c>
      <c r="U17" s="3117">
        <v>6</v>
      </c>
      <c r="V17" s="3113" t="s">
        <v>621</v>
      </c>
      <c r="W17" s="3119">
        <v>6</v>
      </c>
      <c r="X17" s="3117">
        <v>32</v>
      </c>
      <c r="Y17" s="3113" t="s">
        <v>621</v>
      </c>
      <c r="Z17" s="3121">
        <v>32</v>
      </c>
      <c r="AA17" s="3105"/>
      <c r="AB17" s="3105"/>
      <c r="AC17" s="3105"/>
      <c r="AD17" s="3129"/>
      <c r="AE17" s="3137"/>
      <c r="AF17" s="3137"/>
      <c r="AG17" s="3137"/>
      <c r="AH17" s="3137"/>
      <c r="AI17" s="3137"/>
      <c r="AJ17" s="3137"/>
      <c r="AK17" s="3137"/>
      <c r="AL17" s="3137"/>
      <c r="AM17" s="3137"/>
      <c r="AN17" s="3137"/>
      <c r="AO17" s="3137"/>
      <c r="AP17" s="3137"/>
      <c r="AQ17" s="3137"/>
      <c r="AR17" s="3137"/>
      <c r="AS17" s="3137"/>
      <c r="AT17" s="3137"/>
      <c r="AU17" s="3137"/>
      <c r="AV17" s="3137"/>
      <c r="AW17" s="3137"/>
      <c r="AX17" s="3137"/>
      <c r="AY17" s="3137"/>
      <c r="AZ17" s="3137"/>
      <c r="BA17" s="3137"/>
      <c r="BD17" s="3136"/>
      <c r="BE17" s="3137"/>
      <c r="BF17" s="3137"/>
      <c r="BG17" s="3137"/>
      <c r="BH17" s="3137"/>
      <c r="BI17" s="3137"/>
      <c r="BJ17" s="3137"/>
      <c r="BK17" s="3137"/>
      <c r="BL17" s="3137"/>
      <c r="BM17" s="3137"/>
      <c r="BN17" s="3137"/>
      <c r="BO17" s="3137"/>
      <c r="BP17" s="3137"/>
      <c r="BQ17" s="3137"/>
      <c r="BR17" s="3137"/>
      <c r="BS17" s="3137"/>
      <c r="BT17" s="3137"/>
      <c r="BU17" s="3137"/>
      <c r="BV17" s="3137"/>
      <c r="BW17" s="3137"/>
      <c r="BX17" s="3137"/>
      <c r="BY17" s="3137"/>
      <c r="BZ17" s="3137"/>
      <c r="CA17" s="3137"/>
      <c r="CB17" s="3137"/>
      <c r="CC17" s="3137"/>
      <c r="CD17" s="3137"/>
      <c r="CE17" s="3137"/>
      <c r="CF17" s="3137"/>
      <c r="CG17" s="3137"/>
      <c r="CH17" s="3137"/>
      <c r="CI17" s="3137"/>
      <c r="CJ17" s="3137"/>
      <c r="CK17" s="3137"/>
      <c r="CL17" s="3137"/>
      <c r="CM17" s="3137"/>
    </row>
    <row r="18" spans="1:91" ht="44.25" customHeight="1">
      <c r="A18" s="3105"/>
      <c r="B18" s="3112" t="s">
        <v>6</v>
      </c>
      <c r="C18" s="3113" t="s">
        <v>621</v>
      </c>
      <c r="D18" s="3114" t="s">
        <v>6</v>
      </c>
      <c r="E18" s="3115" t="s">
        <v>539</v>
      </c>
      <c r="F18" s="3113" t="s">
        <v>621</v>
      </c>
      <c r="G18" s="3116" t="s">
        <v>539</v>
      </c>
      <c r="H18" s="3117">
        <v>7</v>
      </c>
      <c r="I18" s="3113" t="s">
        <v>621</v>
      </c>
      <c r="J18" s="3114">
        <v>7</v>
      </c>
      <c r="K18" s="3117">
        <v>33</v>
      </c>
      <c r="L18" s="3113" t="s">
        <v>621</v>
      </c>
      <c r="M18" s="3118">
        <v>33</v>
      </c>
      <c r="N18" s="3105"/>
      <c r="O18" s="3112" t="s">
        <v>6</v>
      </c>
      <c r="P18" s="3113" t="s">
        <v>621</v>
      </c>
      <c r="Q18" s="3119" t="s">
        <v>6</v>
      </c>
      <c r="R18" s="3115" t="s">
        <v>539</v>
      </c>
      <c r="S18" s="3113" t="s">
        <v>621</v>
      </c>
      <c r="T18" s="3120" t="s">
        <v>539</v>
      </c>
      <c r="U18" s="3117">
        <v>7</v>
      </c>
      <c r="V18" s="3113" t="s">
        <v>621</v>
      </c>
      <c r="W18" s="3119">
        <v>7</v>
      </c>
      <c r="X18" s="3117">
        <v>33</v>
      </c>
      <c r="Y18" s="3113" t="s">
        <v>621</v>
      </c>
      <c r="Z18" s="3121">
        <v>33</v>
      </c>
      <c r="AA18" s="3105"/>
      <c r="AB18" s="3105"/>
      <c r="AC18" s="3105"/>
      <c r="AD18" s="3122" t="s">
        <v>612</v>
      </c>
      <c r="AE18" s="3144" t="s">
        <v>649</v>
      </c>
      <c r="AF18" s="3145">
        <v>0</v>
      </c>
      <c r="AG18" s="3144" t="s">
        <v>650</v>
      </c>
      <c r="AH18" s="3145">
        <v>0</v>
      </c>
      <c r="AI18" s="3144" t="s">
        <v>651</v>
      </c>
      <c r="AJ18" s="3145">
        <v>0</v>
      </c>
      <c r="AK18" s="3144" t="s">
        <v>652</v>
      </c>
      <c r="AL18" s="3145">
        <v>0</v>
      </c>
      <c r="AM18" s="3144" t="s">
        <v>653</v>
      </c>
      <c r="AN18" s="3145">
        <v>0</v>
      </c>
      <c r="AO18" s="3144" t="s">
        <v>654</v>
      </c>
      <c r="AP18" s="3145">
        <v>0</v>
      </c>
      <c r="AQ18" s="3144" t="s">
        <v>655</v>
      </c>
      <c r="AR18" s="3145">
        <v>0</v>
      </c>
      <c r="AS18" s="3144" t="s">
        <v>656</v>
      </c>
      <c r="AT18" s="3145">
        <v>0</v>
      </c>
      <c r="AU18" s="3144" t="s">
        <v>657</v>
      </c>
      <c r="AV18" s="3145">
        <v>0</v>
      </c>
      <c r="AW18" s="3144" t="s">
        <v>658</v>
      </c>
      <c r="AX18" s="3145">
        <v>0</v>
      </c>
      <c r="AY18" s="3144" t="s">
        <v>659</v>
      </c>
      <c r="AZ18" s="3145">
        <v>0</v>
      </c>
      <c r="BA18" s="3144" t="s">
        <v>660</v>
      </c>
      <c r="BD18" s="4389" t="s">
        <v>622</v>
      </c>
      <c r="BE18" s="3146">
        <v>1</v>
      </c>
      <c r="BF18" s="3147"/>
      <c r="BG18" s="3145"/>
      <c r="BH18" s="3146">
        <v>2</v>
      </c>
      <c r="BI18" s="3147"/>
      <c r="BJ18" s="3145"/>
      <c r="BK18" s="3146">
        <v>3</v>
      </c>
      <c r="BL18" s="3147"/>
      <c r="BM18" s="3145"/>
      <c r="BN18" s="3146">
        <v>4</v>
      </c>
      <c r="BO18" s="3147"/>
      <c r="BP18" s="3145"/>
      <c r="BQ18" s="3146">
        <v>5</v>
      </c>
      <c r="BR18" s="3147"/>
      <c r="BS18" s="3145"/>
      <c r="BT18" s="3146">
        <v>6</v>
      </c>
      <c r="BU18" s="3147"/>
      <c r="BV18" s="3145"/>
      <c r="BW18" s="3146">
        <v>7</v>
      </c>
      <c r="BX18" s="3147"/>
      <c r="BY18" s="3145"/>
      <c r="BZ18" s="3146">
        <v>8</v>
      </c>
      <c r="CA18" s="3147"/>
      <c r="CB18" s="3145"/>
      <c r="CC18" s="3146">
        <v>9</v>
      </c>
      <c r="CD18" s="3147"/>
      <c r="CE18" s="3145"/>
      <c r="CF18" s="3146">
        <v>0</v>
      </c>
      <c r="CG18" s="3147"/>
      <c r="CH18" s="3145"/>
      <c r="CI18" s="3146" t="s">
        <v>616</v>
      </c>
      <c r="CJ18" s="3147"/>
      <c r="CK18" s="3145"/>
      <c r="CL18" s="3146" t="s">
        <v>617</v>
      </c>
      <c r="CM18" s="3147"/>
    </row>
    <row r="19" spans="1:91" ht="44.25">
      <c r="A19" s="3105"/>
      <c r="B19" s="3112" t="s">
        <v>7</v>
      </c>
      <c r="C19" s="3113" t="s">
        <v>621</v>
      </c>
      <c r="D19" s="3114" t="s">
        <v>7</v>
      </c>
      <c r="E19" s="3115" t="s">
        <v>540</v>
      </c>
      <c r="F19" s="3113" t="s">
        <v>621</v>
      </c>
      <c r="G19" s="3116" t="s">
        <v>540</v>
      </c>
      <c r="H19" s="3117">
        <v>8</v>
      </c>
      <c r="I19" s="3113" t="s">
        <v>621</v>
      </c>
      <c r="J19" s="3114">
        <v>8</v>
      </c>
      <c r="K19" s="3117">
        <v>34</v>
      </c>
      <c r="L19" s="3113" t="s">
        <v>621</v>
      </c>
      <c r="M19" s="3118">
        <v>34</v>
      </c>
      <c r="N19" s="3105"/>
      <c r="O19" s="3112" t="s">
        <v>7</v>
      </c>
      <c r="P19" s="3113" t="s">
        <v>621</v>
      </c>
      <c r="Q19" s="3119" t="s">
        <v>7</v>
      </c>
      <c r="R19" s="3115" t="s">
        <v>540</v>
      </c>
      <c r="S19" s="3113" t="s">
        <v>621</v>
      </c>
      <c r="T19" s="3120" t="s">
        <v>540</v>
      </c>
      <c r="U19" s="3117">
        <v>8</v>
      </c>
      <c r="V19" s="3113" t="s">
        <v>621</v>
      </c>
      <c r="W19" s="3119">
        <v>8</v>
      </c>
      <c r="X19" s="3117">
        <v>34</v>
      </c>
      <c r="Y19" s="3113" t="s">
        <v>621</v>
      </c>
      <c r="Z19" s="3121">
        <v>34</v>
      </c>
      <c r="AA19" s="3105"/>
      <c r="AB19" s="3105"/>
      <c r="AC19" s="3105"/>
      <c r="AD19" s="3129"/>
      <c r="AE19" s="3137"/>
      <c r="AF19" s="3137"/>
      <c r="AG19" s="3137"/>
      <c r="AH19" s="3137"/>
      <c r="AI19" s="3137"/>
      <c r="AJ19" s="3137"/>
      <c r="AK19" s="3137"/>
      <c r="AL19" s="3137"/>
      <c r="AM19" s="3137"/>
      <c r="AN19" s="3137"/>
      <c r="AO19" s="3137"/>
      <c r="AP19" s="3137"/>
      <c r="AQ19" s="3137"/>
      <c r="AR19" s="3137"/>
      <c r="AS19" s="3137"/>
      <c r="AT19" s="3137"/>
      <c r="AU19" s="3137"/>
      <c r="AV19" s="3137"/>
      <c r="AW19" s="3137"/>
      <c r="AX19" s="3137"/>
      <c r="AY19" s="3137"/>
      <c r="AZ19" s="3137"/>
      <c r="BA19" s="3137"/>
      <c r="BD19" s="4389"/>
      <c r="BE19" s="3148" t="s">
        <v>448</v>
      </c>
      <c r="BF19" s="3149"/>
      <c r="BG19" s="3145"/>
      <c r="BH19" s="3148" t="s">
        <v>561</v>
      </c>
      <c r="BI19" s="3149" t="s">
        <v>578</v>
      </c>
      <c r="BJ19" s="3145"/>
      <c r="BK19" s="3148" t="s">
        <v>562</v>
      </c>
      <c r="BL19" s="3149" t="s">
        <v>577</v>
      </c>
      <c r="BM19" s="3145"/>
      <c r="BN19" s="3148" t="s">
        <v>618</v>
      </c>
      <c r="BO19" s="3149" t="s">
        <v>576</v>
      </c>
      <c r="BP19" s="3145"/>
      <c r="BQ19" s="3148" t="s">
        <v>563</v>
      </c>
      <c r="BR19" s="3149" t="s">
        <v>575</v>
      </c>
      <c r="BS19" s="3145"/>
      <c r="BT19" s="3148" t="s">
        <v>619</v>
      </c>
      <c r="BU19" s="3149" t="s">
        <v>574</v>
      </c>
      <c r="BV19" s="3145"/>
      <c r="BW19" s="3148" t="s">
        <v>620</v>
      </c>
      <c r="BX19" s="3149" t="s">
        <v>573</v>
      </c>
      <c r="BY19" s="3145"/>
      <c r="BZ19" s="3148" t="s">
        <v>564</v>
      </c>
      <c r="CA19" s="3149" t="s">
        <v>572</v>
      </c>
      <c r="CB19" s="3145"/>
      <c r="CC19" s="3148" t="s">
        <v>565</v>
      </c>
      <c r="CD19" s="3149" t="s">
        <v>571</v>
      </c>
      <c r="CE19" s="3145"/>
      <c r="CF19" s="3148" t="s">
        <v>566</v>
      </c>
      <c r="CG19" s="3149" t="s">
        <v>568</v>
      </c>
      <c r="CH19" s="3145"/>
      <c r="CI19" s="3148" t="s">
        <v>567</v>
      </c>
      <c r="CJ19" s="3149" t="s">
        <v>570</v>
      </c>
      <c r="CK19" s="3145"/>
      <c r="CL19" s="3148" t="s">
        <v>621</v>
      </c>
      <c r="CM19" s="3149" t="s">
        <v>569</v>
      </c>
    </row>
    <row r="20" spans="1:91" ht="44.25">
      <c r="A20" s="3105"/>
      <c r="B20" s="3112" t="s">
        <v>8</v>
      </c>
      <c r="C20" s="3113" t="s">
        <v>621</v>
      </c>
      <c r="D20" s="3114" t="s">
        <v>8</v>
      </c>
      <c r="E20" s="3115" t="s">
        <v>541</v>
      </c>
      <c r="F20" s="3113" t="s">
        <v>621</v>
      </c>
      <c r="G20" s="3116" t="s">
        <v>541</v>
      </c>
      <c r="H20" s="3117">
        <v>9</v>
      </c>
      <c r="I20" s="3113" t="s">
        <v>621</v>
      </c>
      <c r="J20" s="3114">
        <v>9</v>
      </c>
      <c r="K20" s="3117">
        <v>35</v>
      </c>
      <c r="L20" s="3113" t="s">
        <v>621</v>
      </c>
      <c r="M20" s="3118">
        <v>35</v>
      </c>
      <c r="N20" s="3105"/>
      <c r="O20" s="3112" t="s">
        <v>8</v>
      </c>
      <c r="P20" s="3113" t="s">
        <v>621</v>
      </c>
      <c r="Q20" s="3119" t="s">
        <v>8</v>
      </c>
      <c r="R20" s="3115" t="s">
        <v>541</v>
      </c>
      <c r="S20" s="3113" t="s">
        <v>621</v>
      </c>
      <c r="T20" s="3120" t="s">
        <v>541</v>
      </c>
      <c r="U20" s="3117">
        <v>9</v>
      </c>
      <c r="V20" s="3113" t="s">
        <v>621</v>
      </c>
      <c r="W20" s="3119">
        <v>9</v>
      </c>
      <c r="X20" s="3117">
        <v>35</v>
      </c>
      <c r="Y20" s="3113" t="s">
        <v>621</v>
      </c>
      <c r="Z20" s="3121">
        <v>35</v>
      </c>
      <c r="AA20" s="3105"/>
      <c r="AB20" s="3105"/>
      <c r="AC20" s="3105"/>
      <c r="AD20" s="3122" t="s">
        <v>613</v>
      </c>
      <c r="AE20" s="3150" t="s">
        <v>649</v>
      </c>
      <c r="AF20" s="3151">
        <v>0</v>
      </c>
      <c r="AG20" s="3150" t="s">
        <v>650</v>
      </c>
      <c r="AH20" s="3151">
        <v>0</v>
      </c>
      <c r="AI20" s="3150" t="s">
        <v>651</v>
      </c>
      <c r="AJ20" s="3151">
        <v>0</v>
      </c>
      <c r="AK20" s="3150" t="s">
        <v>652</v>
      </c>
      <c r="AL20" s="3151">
        <v>0</v>
      </c>
      <c r="AM20" s="3150" t="s">
        <v>653</v>
      </c>
      <c r="AN20" s="3151">
        <v>0</v>
      </c>
      <c r="AO20" s="3150" t="s">
        <v>654</v>
      </c>
      <c r="AP20" s="3151">
        <v>0</v>
      </c>
      <c r="AQ20" s="3150" t="s">
        <v>655</v>
      </c>
      <c r="AR20" s="3151">
        <v>0</v>
      </c>
      <c r="AS20" s="3150" t="s">
        <v>656</v>
      </c>
      <c r="AT20" s="3151">
        <v>0</v>
      </c>
      <c r="AU20" s="3150" t="s">
        <v>657</v>
      </c>
      <c r="AV20" s="3151">
        <v>0</v>
      </c>
      <c r="AW20" s="3150" t="s">
        <v>658</v>
      </c>
      <c r="AX20" s="3151">
        <v>0</v>
      </c>
      <c r="AY20" s="3150" t="s">
        <v>659</v>
      </c>
      <c r="AZ20" s="3151">
        <v>0</v>
      </c>
      <c r="BA20" s="3150" t="s">
        <v>660</v>
      </c>
      <c r="BD20" s="3129"/>
      <c r="BE20" s="3137"/>
      <c r="BF20" s="3137"/>
      <c r="BG20" s="3137"/>
      <c r="BH20" s="3137"/>
      <c r="BI20" s="3137"/>
      <c r="BJ20" s="3137"/>
      <c r="BK20" s="3137"/>
      <c r="BL20" s="3137"/>
      <c r="BM20" s="3137"/>
      <c r="BN20" s="3137"/>
      <c r="BO20" s="3137"/>
      <c r="BP20" s="3137"/>
      <c r="BQ20" s="3137"/>
      <c r="BR20" s="3137"/>
      <c r="BS20" s="3137"/>
      <c r="BT20" s="3137"/>
      <c r="BU20" s="3137"/>
      <c r="BV20" s="3137"/>
      <c r="BW20" s="3137"/>
      <c r="BX20" s="3137"/>
      <c r="BY20" s="3137"/>
      <c r="BZ20" s="3137"/>
      <c r="CA20" s="3137"/>
      <c r="CB20" s="3137"/>
      <c r="CC20" s="3137"/>
      <c r="CD20" s="3137"/>
      <c r="CE20" s="3137"/>
      <c r="CF20" s="3137"/>
      <c r="CG20" s="3137"/>
      <c r="CH20" s="3137"/>
      <c r="CI20" s="3137"/>
      <c r="CJ20" s="3137"/>
      <c r="CK20" s="3137"/>
      <c r="CL20" s="3137"/>
      <c r="CM20" s="3137"/>
    </row>
    <row r="21" spans="1:91" ht="44.25">
      <c r="A21" s="3105"/>
      <c r="B21" s="3112" t="s">
        <v>9</v>
      </c>
      <c r="C21" s="3113" t="s">
        <v>621</v>
      </c>
      <c r="D21" s="3114" t="s">
        <v>9</v>
      </c>
      <c r="E21" s="3115" t="s">
        <v>542</v>
      </c>
      <c r="F21" s="3113" t="s">
        <v>621</v>
      </c>
      <c r="G21" s="3116" t="s">
        <v>542</v>
      </c>
      <c r="H21" s="3117">
        <v>10</v>
      </c>
      <c r="I21" s="3113" t="s">
        <v>621</v>
      </c>
      <c r="J21" s="3114">
        <v>10</v>
      </c>
      <c r="K21" s="3117">
        <v>36</v>
      </c>
      <c r="L21" s="3113" t="s">
        <v>621</v>
      </c>
      <c r="M21" s="3118">
        <v>36</v>
      </c>
      <c r="N21" s="3105"/>
      <c r="O21" s="3112" t="s">
        <v>9</v>
      </c>
      <c r="P21" s="3113" t="s">
        <v>621</v>
      </c>
      <c r="Q21" s="3119" t="s">
        <v>9</v>
      </c>
      <c r="R21" s="3115" t="s">
        <v>542</v>
      </c>
      <c r="S21" s="3113" t="s">
        <v>621</v>
      </c>
      <c r="T21" s="3120" t="s">
        <v>542</v>
      </c>
      <c r="U21" s="3117">
        <v>10</v>
      </c>
      <c r="V21" s="3113" t="s">
        <v>621</v>
      </c>
      <c r="W21" s="3119">
        <v>10</v>
      </c>
      <c r="X21" s="3117">
        <v>36</v>
      </c>
      <c r="Y21" s="3113" t="s">
        <v>621</v>
      </c>
      <c r="Z21" s="3121">
        <v>36</v>
      </c>
      <c r="AA21" s="3105"/>
      <c r="AB21" s="3105"/>
      <c r="AC21" s="3105"/>
      <c r="AD21" s="3129"/>
      <c r="AE21" s="3137"/>
      <c r="AF21" s="3137"/>
      <c r="AG21" s="3137"/>
      <c r="AH21" s="3137"/>
      <c r="AI21" s="3137"/>
      <c r="AJ21" s="3137"/>
      <c r="AK21" s="3137"/>
      <c r="AL21" s="3137"/>
      <c r="AM21" s="3137"/>
      <c r="AN21" s="3137"/>
      <c r="AO21" s="3137"/>
      <c r="AP21" s="3137"/>
      <c r="AQ21" s="3137"/>
      <c r="AR21" s="3137"/>
      <c r="AS21" s="3137"/>
      <c r="AT21" s="3137"/>
      <c r="AU21" s="3137"/>
      <c r="AV21" s="3137"/>
      <c r="AW21" s="3137"/>
      <c r="AX21" s="3137"/>
      <c r="AY21" s="3137"/>
      <c r="AZ21" s="3137"/>
      <c r="BA21" s="3137"/>
      <c r="BD21" s="4389" t="s">
        <v>623</v>
      </c>
      <c r="BE21" s="3152">
        <v>1</v>
      </c>
      <c r="BF21" s="3153"/>
      <c r="BG21" s="3151"/>
      <c r="BH21" s="3152">
        <v>2</v>
      </c>
      <c r="BI21" s="3153"/>
      <c r="BJ21" s="3151"/>
      <c r="BK21" s="3152">
        <v>3</v>
      </c>
      <c r="BL21" s="3153"/>
      <c r="BM21" s="3151"/>
      <c r="BN21" s="3152">
        <v>4</v>
      </c>
      <c r="BO21" s="3153"/>
      <c r="BP21" s="3151"/>
      <c r="BQ21" s="3152">
        <v>5</v>
      </c>
      <c r="BR21" s="3153"/>
      <c r="BS21" s="3151"/>
      <c r="BT21" s="3152">
        <v>6</v>
      </c>
      <c r="BU21" s="3153"/>
      <c r="BV21" s="3151"/>
      <c r="BW21" s="3152">
        <v>7</v>
      </c>
      <c r="BX21" s="3153"/>
      <c r="BY21" s="3151"/>
      <c r="BZ21" s="3152">
        <v>8</v>
      </c>
      <c r="CA21" s="3153"/>
      <c r="CB21" s="3151"/>
      <c r="CC21" s="3152">
        <v>9</v>
      </c>
      <c r="CD21" s="3153"/>
      <c r="CE21" s="3151"/>
      <c r="CF21" s="3152">
        <v>0</v>
      </c>
      <c r="CG21" s="3153"/>
      <c r="CH21" s="3151"/>
      <c r="CI21" s="3152" t="s">
        <v>616</v>
      </c>
      <c r="CJ21" s="3153"/>
      <c r="CK21" s="3151"/>
      <c r="CL21" s="3152" t="s">
        <v>617</v>
      </c>
      <c r="CM21" s="3153"/>
    </row>
    <row r="22" spans="1:91" ht="44.25">
      <c r="A22" s="3105"/>
      <c r="B22" s="3112" t="s">
        <v>556</v>
      </c>
      <c r="C22" s="3113" t="s">
        <v>621</v>
      </c>
      <c r="D22" s="3114" t="s">
        <v>556</v>
      </c>
      <c r="E22" s="3115" t="s">
        <v>543</v>
      </c>
      <c r="F22" s="3113" t="s">
        <v>621</v>
      </c>
      <c r="G22" s="3116" t="s">
        <v>543</v>
      </c>
      <c r="H22" s="3117">
        <v>11</v>
      </c>
      <c r="I22" s="3113" t="s">
        <v>621</v>
      </c>
      <c r="J22" s="3114">
        <v>11</v>
      </c>
      <c r="K22" s="3117">
        <v>37</v>
      </c>
      <c r="L22" s="3113" t="s">
        <v>621</v>
      </c>
      <c r="M22" s="3118">
        <v>37</v>
      </c>
      <c r="N22" s="3105"/>
      <c r="O22" s="3112" t="s">
        <v>556</v>
      </c>
      <c r="P22" s="3113" t="s">
        <v>621</v>
      </c>
      <c r="Q22" s="3119" t="s">
        <v>556</v>
      </c>
      <c r="R22" s="3115" t="s">
        <v>543</v>
      </c>
      <c r="S22" s="3113" t="s">
        <v>621</v>
      </c>
      <c r="T22" s="3120" t="s">
        <v>543</v>
      </c>
      <c r="U22" s="3117">
        <v>11</v>
      </c>
      <c r="V22" s="3113" t="s">
        <v>621</v>
      </c>
      <c r="W22" s="3119">
        <v>11</v>
      </c>
      <c r="X22" s="3117">
        <v>37</v>
      </c>
      <c r="Y22" s="3113" t="s">
        <v>621</v>
      </c>
      <c r="Z22" s="3121">
        <v>37</v>
      </c>
      <c r="AA22" s="3105"/>
      <c r="AB22" s="3105"/>
      <c r="AC22" s="3105"/>
      <c r="AD22" s="3122" t="s">
        <v>614</v>
      </c>
      <c r="AE22" s="3154" t="s">
        <v>649</v>
      </c>
      <c r="AF22" s="3155">
        <v>0</v>
      </c>
      <c r="AG22" s="3154" t="s">
        <v>650</v>
      </c>
      <c r="AH22" s="3155">
        <v>0</v>
      </c>
      <c r="AI22" s="3154" t="s">
        <v>651</v>
      </c>
      <c r="AJ22" s="3155">
        <v>0</v>
      </c>
      <c r="AK22" s="3154" t="s">
        <v>652</v>
      </c>
      <c r="AL22" s="3155">
        <v>0</v>
      </c>
      <c r="AM22" s="3154" t="s">
        <v>653</v>
      </c>
      <c r="AN22" s="3155">
        <v>0</v>
      </c>
      <c r="AO22" s="3154" t="s">
        <v>654</v>
      </c>
      <c r="AP22" s="3155">
        <v>0</v>
      </c>
      <c r="AQ22" s="3154" t="s">
        <v>655</v>
      </c>
      <c r="AR22" s="3155">
        <v>0</v>
      </c>
      <c r="AS22" s="3154" t="s">
        <v>656</v>
      </c>
      <c r="AT22" s="3155">
        <v>0</v>
      </c>
      <c r="AU22" s="3154" t="s">
        <v>657</v>
      </c>
      <c r="AV22" s="3155">
        <v>0</v>
      </c>
      <c r="AW22" s="3154" t="s">
        <v>658</v>
      </c>
      <c r="AX22" s="3155">
        <v>0</v>
      </c>
      <c r="AY22" s="3154" t="s">
        <v>659</v>
      </c>
      <c r="AZ22" s="3155">
        <v>0</v>
      </c>
      <c r="BA22" s="3154" t="s">
        <v>660</v>
      </c>
      <c r="BD22" s="4389"/>
      <c r="BE22" s="3156" t="s">
        <v>448</v>
      </c>
      <c r="BF22" s="3157"/>
      <c r="BG22" s="3151"/>
      <c r="BH22" s="3156" t="s">
        <v>561</v>
      </c>
      <c r="BI22" s="3157" t="s">
        <v>578</v>
      </c>
      <c r="BJ22" s="3151"/>
      <c r="BK22" s="3156" t="s">
        <v>562</v>
      </c>
      <c r="BL22" s="3157" t="s">
        <v>577</v>
      </c>
      <c r="BM22" s="3151"/>
      <c r="BN22" s="3156" t="s">
        <v>618</v>
      </c>
      <c r="BO22" s="3157" t="s">
        <v>576</v>
      </c>
      <c r="BP22" s="3151"/>
      <c r="BQ22" s="3156" t="s">
        <v>563</v>
      </c>
      <c r="BR22" s="3157" t="s">
        <v>575</v>
      </c>
      <c r="BS22" s="3151"/>
      <c r="BT22" s="3156" t="s">
        <v>619</v>
      </c>
      <c r="BU22" s="3157" t="s">
        <v>574</v>
      </c>
      <c r="BV22" s="3151"/>
      <c r="BW22" s="3156" t="s">
        <v>620</v>
      </c>
      <c r="BX22" s="3157" t="s">
        <v>573</v>
      </c>
      <c r="BY22" s="3151"/>
      <c r="BZ22" s="3156" t="s">
        <v>564</v>
      </c>
      <c r="CA22" s="3157" t="s">
        <v>572</v>
      </c>
      <c r="CB22" s="3151"/>
      <c r="CC22" s="3156" t="s">
        <v>565</v>
      </c>
      <c r="CD22" s="3157" t="s">
        <v>571</v>
      </c>
      <c r="CE22" s="3151"/>
      <c r="CF22" s="3156" t="s">
        <v>566</v>
      </c>
      <c r="CG22" s="3157" t="s">
        <v>568</v>
      </c>
      <c r="CH22" s="3151"/>
      <c r="CI22" s="3156" t="s">
        <v>567</v>
      </c>
      <c r="CJ22" s="3157" t="s">
        <v>570</v>
      </c>
      <c r="CK22" s="3151"/>
      <c r="CL22" s="3156" t="s">
        <v>621</v>
      </c>
      <c r="CM22" s="3157" t="s">
        <v>569</v>
      </c>
    </row>
    <row r="23" spans="1:91" ht="44.25">
      <c r="A23" s="3105"/>
      <c r="B23" s="3112" t="s">
        <v>10</v>
      </c>
      <c r="C23" s="3113" t="s">
        <v>621</v>
      </c>
      <c r="D23" s="3114" t="s">
        <v>10</v>
      </c>
      <c r="E23" s="3115" t="s">
        <v>544</v>
      </c>
      <c r="F23" s="3113" t="s">
        <v>621</v>
      </c>
      <c r="G23" s="3116" t="s">
        <v>544</v>
      </c>
      <c r="H23" s="3117">
        <v>12</v>
      </c>
      <c r="I23" s="3113" t="s">
        <v>621</v>
      </c>
      <c r="J23" s="3158">
        <v>12</v>
      </c>
      <c r="K23" s="3117">
        <v>38</v>
      </c>
      <c r="L23" s="3113" t="s">
        <v>621</v>
      </c>
      <c r="M23" s="3118">
        <v>38</v>
      </c>
      <c r="N23" s="3105"/>
      <c r="O23" s="3112" t="s">
        <v>10</v>
      </c>
      <c r="P23" s="3113" t="s">
        <v>621</v>
      </c>
      <c r="Q23" s="3119" t="s">
        <v>10</v>
      </c>
      <c r="R23" s="3115" t="s">
        <v>544</v>
      </c>
      <c r="S23" s="3113" t="s">
        <v>621</v>
      </c>
      <c r="T23" s="3120" t="s">
        <v>544</v>
      </c>
      <c r="U23" s="3117">
        <v>12</v>
      </c>
      <c r="V23" s="3113" t="s">
        <v>621</v>
      </c>
      <c r="W23" s="3119">
        <v>12</v>
      </c>
      <c r="X23" s="3117">
        <v>38</v>
      </c>
      <c r="Y23" s="3113" t="s">
        <v>621</v>
      </c>
      <c r="Z23" s="3121">
        <v>38</v>
      </c>
      <c r="AA23" s="3105"/>
      <c r="AB23" s="3105"/>
      <c r="AC23" s="3105"/>
      <c r="BD23" s="3129"/>
      <c r="BE23" s="3137"/>
      <c r="BF23" s="3137"/>
      <c r="BG23" s="3137"/>
      <c r="BH23" s="3137"/>
      <c r="BI23" s="3137"/>
      <c r="BJ23" s="3137"/>
      <c r="BK23" s="3137"/>
      <c r="BL23" s="3137"/>
      <c r="BM23" s="3137"/>
      <c r="BN23" s="3137"/>
      <c r="BO23" s="3137"/>
      <c r="BP23" s="3137"/>
      <c r="BQ23" s="3137"/>
      <c r="BR23" s="3137"/>
      <c r="BS23" s="3137"/>
      <c r="BT23" s="3137"/>
      <c r="BU23" s="3137"/>
      <c r="BV23" s="3137"/>
      <c r="BW23" s="3137"/>
      <c r="BX23" s="3137"/>
      <c r="BY23" s="3137"/>
      <c r="BZ23" s="3137"/>
      <c r="CA23" s="3137"/>
      <c r="CB23" s="3137"/>
      <c r="CC23" s="3137"/>
      <c r="CD23" s="3137"/>
      <c r="CE23" s="3137"/>
      <c r="CF23" s="3137"/>
      <c r="CG23" s="3137"/>
      <c r="CH23" s="3137"/>
      <c r="CI23" s="3137"/>
      <c r="CJ23" s="3137"/>
      <c r="CK23" s="3137"/>
      <c r="CL23" s="3137"/>
      <c r="CM23" s="3137"/>
    </row>
    <row r="24" spans="1:91" ht="44.25">
      <c r="A24" s="3105"/>
      <c r="B24" s="3112" t="s">
        <v>120</v>
      </c>
      <c r="C24" s="3113" t="s">
        <v>621</v>
      </c>
      <c r="D24" s="3114" t="s">
        <v>120</v>
      </c>
      <c r="E24" s="3115" t="s">
        <v>545</v>
      </c>
      <c r="F24" s="3113" t="s">
        <v>621</v>
      </c>
      <c r="G24" s="3116" t="s">
        <v>545</v>
      </c>
      <c r="H24" s="3117">
        <v>13</v>
      </c>
      <c r="I24" s="3113" t="s">
        <v>621</v>
      </c>
      <c r="J24" s="3158">
        <v>13</v>
      </c>
      <c r="K24" s="3117">
        <v>39</v>
      </c>
      <c r="L24" s="3113" t="s">
        <v>621</v>
      </c>
      <c r="M24" s="3118">
        <v>39</v>
      </c>
      <c r="N24" s="3105"/>
      <c r="O24" s="3112" t="s">
        <v>120</v>
      </c>
      <c r="P24" s="3113" t="s">
        <v>621</v>
      </c>
      <c r="Q24" s="3119" t="s">
        <v>120</v>
      </c>
      <c r="R24" s="3115" t="s">
        <v>545</v>
      </c>
      <c r="S24" s="3113" t="s">
        <v>621</v>
      </c>
      <c r="T24" s="3120" t="s">
        <v>545</v>
      </c>
      <c r="U24" s="3117">
        <v>13</v>
      </c>
      <c r="V24" s="3113" t="s">
        <v>621</v>
      </c>
      <c r="W24" s="3119">
        <v>13</v>
      </c>
      <c r="X24" s="3117">
        <v>39</v>
      </c>
      <c r="Y24" s="3113" t="s">
        <v>621</v>
      </c>
      <c r="Z24" s="3121">
        <v>39</v>
      </c>
      <c r="AA24" s="3105"/>
      <c r="AB24" s="3105"/>
      <c r="AC24" s="3105"/>
      <c r="AD24" s="3108" t="s">
        <v>661</v>
      </c>
      <c r="BD24" s="4389" t="s">
        <v>614</v>
      </c>
      <c r="BE24" s="3159">
        <v>1</v>
      </c>
      <c r="BF24" s="3160"/>
      <c r="BG24" s="3155"/>
      <c r="BH24" s="3159">
        <v>2</v>
      </c>
      <c r="BI24" s="3160"/>
      <c r="BJ24" s="3155"/>
      <c r="BK24" s="3159">
        <v>3</v>
      </c>
      <c r="BL24" s="3160"/>
      <c r="BM24" s="3155"/>
      <c r="BN24" s="3159">
        <v>4</v>
      </c>
      <c r="BO24" s="3160"/>
      <c r="BP24" s="3155"/>
      <c r="BQ24" s="3159">
        <v>5</v>
      </c>
      <c r="BR24" s="3160"/>
      <c r="BS24" s="3155"/>
      <c r="BT24" s="3159">
        <v>6</v>
      </c>
      <c r="BU24" s="3160"/>
      <c r="BV24" s="3155"/>
      <c r="BW24" s="3159">
        <v>7</v>
      </c>
      <c r="BX24" s="3160"/>
      <c r="BY24" s="3155"/>
      <c r="BZ24" s="3159">
        <v>8</v>
      </c>
      <c r="CA24" s="3160"/>
      <c r="CB24" s="3155"/>
      <c r="CC24" s="3159">
        <v>9</v>
      </c>
      <c r="CD24" s="3160"/>
      <c r="CE24" s="3155"/>
      <c r="CF24" s="3159">
        <v>0</v>
      </c>
      <c r="CG24" s="3160"/>
      <c r="CH24" s="3155"/>
      <c r="CI24" s="3159" t="s">
        <v>616</v>
      </c>
      <c r="CJ24" s="3160"/>
      <c r="CK24" s="3155"/>
      <c r="CL24" s="3159" t="s">
        <v>617</v>
      </c>
      <c r="CM24" s="3160"/>
    </row>
    <row r="25" spans="1:91" ht="46.5">
      <c r="A25" s="3105"/>
      <c r="B25" s="3112" t="s">
        <v>208</v>
      </c>
      <c r="C25" s="3113" t="s">
        <v>621</v>
      </c>
      <c r="D25" s="3114" t="s">
        <v>208</v>
      </c>
      <c r="E25" s="3115" t="s">
        <v>546</v>
      </c>
      <c r="F25" s="3113" t="s">
        <v>621</v>
      </c>
      <c r="G25" s="3116" t="s">
        <v>546</v>
      </c>
      <c r="H25" s="3117">
        <v>14</v>
      </c>
      <c r="I25" s="3113" t="s">
        <v>621</v>
      </c>
      <c r="J25" s="3158">
        <v>14</v>
      </c>
      <c r="K25" s="3117">
        <v>40</v>
      </c>
      <c r="L25" s="3113" t="s">
        <v>621</v>
      </c>
      <c r="M25" s="3118">
        <v>40</v>
      </c>
      <c r="N25" s="3105"/>
      <c r="O25" s="3112" t="s">
        <v>208</v>
      </c>
      <c r="P25" s="3113" t="s">
        <v>621</v>
      </c>
      <c r="Q25" s="3119" t="s">
        <v>208</v>
      </c>
      <c r="R25" s="3115" t="s">
        <v>546</v>
      </c>
      <c r="S25" s="3113" t="s">
        <v>621</v>
      </c>
      <c r="T25" s="3120" t="s">
        <v>546</v>
      </c>
      <c r="U25" s="3117">
        <v>14</v>
      </c>
      <c r="V25" s="3113" t="s">
        <v>621</v>
      </c>
      <c r="W25" s="3119">
        <v>14</v>
      </c>
      <c r="X25" s="3117">
        <v>40</v>
      </c>
      <c r="Y25" s="3113" t="s">
        <v>621</v>
      </c>
      <c r="Z25" s="3121">
        <v>40</v>
      </c>
      <c r="AA25" s="3105"/>
      <c r="AB25" s="3105"/>
      <c r="AC25" s="3105"/>
      <c r="AD25" s="3122" t="s">
        <v>586</v>
      </c>
      <c r="AE25" s="3161" t="s">
        <v>662</v>
      </c>
      <c r="AF25" s="3162"/>
      <c r="AG25" s="3161" t="s">
        <v>663</v>
      </c>
      <c r="AH25" s="3162"/>
      <c r="AI25" s="3161" t="s">
        <v>664</v>
      </c>
      <c r="AJ25" s="3162"/>
      <c r="AK25" s="3161" t="s">
        <v>665</v>
      </c>
      <c r="AL25" s="3162"/>
      <c r="AM25" s="3161" t="s">
        <v>666</v>
      </c>
      <c r="AN25" s="3162"/>
      <c r="AO25" s="3161" t="s">
        <v>667</v>
      </c>
      <c r="AP25" s="3162"/>
      <c r="AQ25" s="3161" t="s">
        <v>668</v>
      </c>
      <c r="AR25" s="3162"/>
      <c r="AS25" s="3161" t="s">
        <v>669</v>
      </c>
      <c r="AT25" s="3162"/>
      <c r="AU25" s="3161" t="s">
        <v>670</v>
      </c>
      <c r="AV25" s="3162"/>
      <c r="AW25" s="3161" t="s">
        <v>671</v>
      </c>
      <c r="AX25" s="3162"/>
      <c r="AY25" s="3161" t="s">
        <v>672</v>
      </c>
      <c r="AZ25" s="3162"/>
      <c r="BA25" s="3161" t="s">
        <v>673</v>
      </c>
      <c r="BD25" s="4389"/>
      <c r="BE25" s="3163" t="s">
        <v>448</v>
      </c>
      <c r="BF25" s="3164"/>
      <c r="BG25" s="3155"/>
      <c r="BH25" s="3163" t="s">
        <v>561</v>
      </c>
      <c r="BI25" s="3164" t="s">
        <v>578</v>
      </c>
      <c r="BJ25" s="3155"/>
      <c r="BK25" s="3163" t="s">
        <v>562</v>
      </c>
      <c r="BL25" s="3164" t="s">
        <v>577</v>
      </c>
      <c r="BM25" s="3155"/>
      <c r="BN25" s="3163" t="s">
        <v>618</v>
      </c>
      <c r="BO25" s="3164" t="s">
        <v>576</v>
      </c>
      <c r="BP25" s="3155"/>
      <c r="BQ25" s="3163" t="s">
        <v>563</v>
      </c>
      <c r="BR25" s="3164" t="s">
        <v>575</v>
      </c>
      <c r="BS25" s="3155"/>
      <c r="BT25" s="3163" t="s">
        <v>619</v>
      </c>
      <c r="BU25" s="3164" t="s">
        <v>574</v>
      </c>
      <c r="BV25" s="3155"/>
      <c r="BW25" s="3163" t="s">
        <v>620</v>
      </c>
      <c r="BX25" s="3164" t="s">
        <v>573</v>
      </c>
      <c r="BY25" s="3155"/>
      <c r="BZ25" s="3163" t="s">
        <v>564</v>
      </c>
      <c r="CA25" s="3164" t="s">
        <v>572</v>
      </c>
      <c r="CB25" s="3155"/>
      <c r="CC25" s="3163" t="s">
        <v>565</v>
      </c>
      <c r="CD25" s="3164" t="s">
        <v>571</v>
      </c>
      <c r="CE25" s="3155"/>
      <c r="CF25" s="3163" t="s">
        <v>566</v>
      </c>
      <c r="CG25" s="3164" t="s">
        <v>568</v>
      </c>
      <c r="CH25" s="3155"/>
      <c r="CI25" s="3163" t="s">
        <v>567</v>
      </c>
      <c r="CJ25" s="3164" t="s">
        <v>570</v>
      </c>
      <c r="CK25" s="3155"/>
      <c r="CL25" s="3163" t="s">
        <v>621</v>
      </c>
      <c r="CM25" s="3164" t="s">
        <v>569</v>
      </c>
    </row>
    <row r="26" spans="1:91" ht="44.25">
      <c r="A26" s="3105"/>
      <c r="B26" s="3112" t="s">
        <v>557</v>
      </c>
      <c r="C26" s="3113" t="s">
        <v>621</v>
      </c>
      <c r="D26" s="3114" t="s">
        <v>557</v>
      </c>
      <c r="E26" s="3115" t="s">
        <v>547</v>
      </c>
      <c r="F26" s="3113" t="s">
        <v>621</v>
      </c>
      <c r="G26" s="3116" t="s">
        <v>547</v>
      </c>
      <c r="H26" s="3117">
        <v>15</v>
      </c>
      <c r="I26" s="3113" t="s">
        <v>621</v>
      </c>
      <c r="J26" s="3158">
        <v>15</v>
      </c>
      <c r="K26" s="3117">
        <v>41</v>
      </c>
      <c r="L26" s="3113" t="s">
        <v>621</v>
      </c>
      <c r="M26" s="3118">
        <v>41</v>
      </c>
      <c r="N26" s="3105"/>
      <c r="O26" s="3112" t="s">
        <v>557</v>
      </c>
      <c r="P26" s="3113" t="s">
        <v>621</v>
      </c>
      <c r="Q26" s="3119" t="s">
        <v>557</v>
      </c>
      <c r="R26" s="3115" t="s">
        <v>547</v>
      </c>
      <c r="S26" s="3113" t="s">
        <v>621</v>
      </c>
      <c r="T26" s="3120" t="s">
        <v>547</v>
      </c>
      <c r="U26" s="3117">
        <v>15</v>
      </c>
      <c r="V26" s="3113" t="s">
        <v>621</v>
      </c>
      <c r="W26" s="3119">
        <v>15</v>
      </c>
      <c r="X26" s="3117">
        <v>41</v>
      </c>
      <c r="Y26" s="3113" t="s">
        <v>621</v>
      </c>
      <c r="Z26" s="3121">
        <v>41</v>
      </c>
      <c r="AA26" s="3105"/>
      <c r="AB26" s="3105"/>
      <c r="AC26" s="3105"/>
      <c r="AD26" s="3129"/>
      <c r="AE26" s="3165"/>
      <c r="AF26" s="3165"/>
      <c r="AG26" s="3165"/>
      <c r="AH26" s="3165"/>
      <c r="AI26" s="3165"/>
      <c r="AJ26" s="3165"/>
      <c r="AK26" s="3165"/>
      <c r="AL26" s="3165"/>
      <c r="AM26" s="3165"/>
      <c r="AN26" s="3165"/>
      <c r="AO26" s="3165"/>
      <c r="AP26" s="3165"/>
      <c r="AQ26" s="3165"/>
      <c r="AR26" s="3165"/>
      <c r="AS26" s="3165"/>
      <c r="AT26" s="3165"/>
      <c r="AU26" s="3165"/>
      <c r="AV26" s="3165"/>
      <c r="AW26" s="3165"/>
      <c r="AX26" s="3165"/>
      <c r="AY26" s="3165"/>
      <c r="AZ26" s="3165"/>
      <c r="BA26" s="3165"/>
      <c r="BD26" s="3129"/>
      <c r="BE26" s="3137"/>
      <c r="BF26" s="3137"/>
      <c r="BG26" s="3137"/>
      <c r="BH26" s="3137"/>
      <c r="BI26" s="3137"/>
      <c r="BJ26" s="3137"/>
      <c r="BK26" s="3137"/>
      <c r="BL26" s="3137"/>
      <c r="BM26" s="3137"/>
      <c r="BN26" s="3137"/>
      <c r="BO26" s="3137"/>
      <c r="BP26" s="3137"/>
      <c r="BQ26" s="3137"/>
      <c r="BR26" s="3137"/>
      <c r="BS26" s="3137"/>
      <c r="BT26" s="3137"/>
      <c r="BU26" s="3137"/>
      <c r="BV26" s="3137"/>
      <c r="BW26" s="3137"/>
      <c r="BX26" s="3137"/>
      <c r="BY26" s="3137"/>
      <c r="BZ26" s="3137"/>
      <c r="CA26" s="3137"/>
      <c r="CB26" s="3137"/>
      <c r="CC26" s="3137"/>
      <c r="CD26" s="3137"/>
      <c r="CE26" s="3137"/>
      <c r="CF26" s="3137"/>
      <c r="CG26" s="3137"/>
      <c r="CH26" s="3137"/>
      <c r="CI26" s="3137"/>
      <c r="CJ26" s="3137"/>
      <c r="CK26" s="3137"/>
      <c r="CL26" s="3137"/>
      <c r="CM26" s="3137"/>
    </row>
    <row r="27" spans="1:91" ht="44.25">
      <c r="A27" s="3105"/>
      <c r="B27" s="3112" t="s">
        <v>30</v>
      </c>
      <c r="C27" s="3113" t="s">
        <v>621</v>
      </c>
      <c r="D27" s="3114" t="s">
        <v>30</v>
      </c>
      <c r="E27" s="3115" t="s">
        <v>548</v>
      </c>
      <c r="F27" s="3113" t="s">
        <v>621</v>
      </c>
      <c r="G27" s="3116" t="s">
        <v>548</v>
      </c>
      <c r="H27" s="3117">
        <v>16</v>
      </c>
      <c r="I27" s="3113" t="s">
        <v>621</v>
      </c>
      <c r="J27" s="3158">
        <v>16</v>
      </c>
      <c r="K27" s="3117">
        <v>42</v>
      </c>
      <c r="L27" s="3113" t="s">
        <v>621</v>
      </c>
      <c r="M27" s="3118">
        <v>42</v>
      </c>
      <c r="N27" s="3105"/>
      <c r="O27" s="3112" t="s">
        <v>30</v>
      </c>
      <c r="P27" s="3113" t="s">
        <v>621</v>
      </c>
      <c r="Q27" s="3119" t="s">
        <v>30</v>
      </c>
      <c r="R27" s="3115" t="s">
        <v>548</v>
      </c>
      <c r="S27" s="3113" t="s">
        <v>621</v>
      </c>
      <c r="T27" s="3120" t="s">
        <v>548</v>
      </c>
      <c r="U27" s="3117">
        <v>16</v>
      </c>
      <c r="V27" s="3113" t="s">
        <v>621</v>
      </c>
      <c r="W27" s="3119">
        <v>16</v>
      </c>
      <c r="X27" s="3117">
        <v>42</v>
      </c>
      <c r="Y27" s="3113" t="s">
        <v>621</v>
      </c>
      <c r="Z27" s="3121">
        <v>42</v>
      </c>
      <c r="AA27" s="3105"/>
      <c r="AB27" s="3105"/>
      <c r="AC27" s="3105"/>
      <c r="AD27" s="3122" t="s">
        <v>583</v>
      </c>
      <c r="AE27" s="3166" t="s">
        <v>674</v>
      </c>
      <c r="AF27" s="3167"/>
      <c r="AG27" s="3166" t="s">
        <v>675</v>
      </c>
      <c r="AH27" s="3167"/>
      <c r="AI27" s="3166" t="s">
        <v>676</v>
      </c>
      <c r="AJ27" s="3167"/>
      <c r="AK27" s="3166" t="s">
        <v>677</v>
      </c>
      <c r="AL27" s="3167"/>
      <c r="AM27" s="3166" t="s">
        <v>678</v>
      </c>
      <c r="AN27" s="3167"/>
      <c r="AO27" s="3166" t="s">
        <v>679</v>
      </c>
      <c r="AP27" s="3167"/>
      <c r="AQ27" s="3166" t="s">
        <v>680</v>
      </c>
      <c r="AR27" s="3167"/>
      <c r="AS27" s="3166" t="s">
        <v>681</v>
      </c>
      <c r="AT27" s="3167"/>
      <c r="AU27" s="3166" t="s">
        <v>682</v>
      </c>
      <c r="AV27" s="3167"/>
      <c r="AW27" s="3166" t="s">
        <v>683</v>
      </c>
      <c r="AX27" s="3167"/>
      <c r="AY27" s="3166" t="s">
        <v>684</v>
      </c>
      <c r="AZ27" s="3167"/>
      <c r="BA27" s="3166" t="s">
        <v>685</v>
      </c>
      <c r="BD27" s="3129"/>
      <c r="BE27" s="3109" t="s">
        <v>2819</v>
      </c>
      <c r="BF27" s="3137"/>
      <c r="BG27" s="3137"/>
      <c r="BH27" s="3137"/>
      <c r="BI27" s="3137"/>
      <c r="BJ27" s="3137"/>
      <c r="BK27" s="3137"/>
      <c r="BL27" s="3137"/>
      <c r="BM27" s="3137"/>
      <c r="BN27" s="3137"/>
      <c r="BO27" s="3137"/>
      <c r="BP27" s="3137"/>
      <c r="BQ27" s="3137"/>
      <c r="BR27" s="3137"/>
      <c r="BS27" s="3137"/>
      <c r="BT27" s="3137"/>
      <c r="BU27" s="3137"/>
      <c r="BV27" s="3137"/>
      <c r="BW27" s="3137"/>
      <c r="BX27" s="3137"/>
      <c r="BY27" s="3137"/>
      <c r="BZ27" s="3137"/>
      <c r="CA27" s="3137"/>
      <c r="CB27" s="3137"/>
      <c r="CC27" s="3137"/>
      <c r="CD27" s="3137"/>
      <c r="CE27" s="3137"/>
      <c r="CF27" s="3137"/>
      <c r="CG27" s="3137"/>
      <c r="CH27" s="3137"/>
      <c r="CI27" s="3137"/>
      <c r="CJ27" s="3137"/>
      <c r="CK27" s="3137"/>
      <c r="CL27" s="3137"/>
      <c r="CM27" s="3137"/>
    </row>
    <row r="28" spans="1:91" ht="44.25">
      <c r="A28" s="3105"/>
      <c r="B28" s="3112" t="s">
        <v>271</v>
      </c>
      <c r="C28" s="3113" t="s">
        <v>621</v>
      </c>
      <c r="D28" s="3114" t="s">
        <v>271</v>
      </c>
      <c r="E28" s="3115" t="s">
        <v>450</v>
      </c>
      <c r="F28" s="3113" t="s">
        <v>621</v>
      </c>
      <c r="G28" s="3116" t="s">
        <v>450</v>
      </c>
      <c r="H28" s="3117">
        <v>17</v>
      </c>
      <c r="I28" s="3113" t="s">
        <v>621</v>
      </c>
      <c r="J28" s="3158">
        <v>17</v>
      </c>
      <c r="K28" s="3117">
        <v>43</v>
      </c>
      <c r="L28" s="3113" t="s">
        <v>621</v>
      </c>
      <c r="M28" s="3118">
        <v>43</v>
      </c>
      <c r="N28" s="3105"/>
      <c r="O28" s="3112" t="s">
        <v>271</v>
      </c>
      <c r="P28" s="3113" t="s">
        <v>621</v>
      </c>
      <c r="Q28" s="3119" t="s">
        <v>271</v>
      </c>
      <c r="R28" s="3115" t="s">
        <v>450</v>
      </c>
      <c r="S28" s="3113" t="s">
        <v>621</v>
      </c>
      <c r="T28" s="3120" t="s">
        <v>450</v>
      </c>
      <c r="U28" s="3117">
        <v>17</v>
      </c>
      <c r="V28" s="3113" t="s">
        <v>621</v>
      </c>
      <c r="W28" s="3119">
        <v>17</v>
      </c>
      <c r="X28" s="3117">
        <v>43</v>
      </c>
      <c r="Y28" s="3113" t="s">
        <v>621</v>
      </c>
      <c r="Z28" s="3121">
        <v>43</v>
      </c>
      <c r="AA28" s="3105"/>
      <c r="AB28" s="3105"/>
      <c r="AC28" s="3105"/>
      <c r="AD28" s="3129"/>
      <c r="AE28" s="3168"/>
      <c r="AF28" s="3168"/>
      <c r="AG28" s="3168"/>
      <c r="AH28" s="3168"/>
      <c r="AI28" s="3168"/>
      <c r="AJ28" s="3168"/>
      <c r="AK28" s="3168"/>
      <c r="AL28" s="3168"/>
      <c r="AM28" s="3168"/>
      <c r="AN28" s="3168"/>
      <c r="AO28" s="3168"/>
      <c r="AP28" s="3168"/>
      <c r="AQ28" s="3168"/>
      <c r="AR28" s="3168"/>
      <c r="AS28" s="3168"/>
      <c r="AT28" s="3168"/>
      <c r="AU28" s="3168"/>
      <c r="AV28" s="3168"/>
      <c r="AW28" s="3168"/>
      <c r="AX28" s="3168"/>
      <c r="AY28" s="3168"/>
      <c r="AZ28" s="3168"/>
      <c r="BA28" s="3168"/>
      <c r="BD28" s="4391" t="s">
        <v>615</v>
      </c>
      <c r="BE28" s="3125" t="s">
        <v>29</v>
      </c>
      <c r="BF28" s="3126"/>
      <c r="BG28" s="3127"/>
      <c r="BH28" s="3125" t="s">
        <v>253</v>
      </c>
      <c r="BI28" s="3126"/>
      <c r="BJ28" s="3127"/>
      <c r="BK28" s="3125" t="s">
        <v>4</v>
      </c>
      <c r="BL28" s="3126"/>
      <c r="BM28" s="3127"/>
      <c r="BN28" s="3125" t="s">
        <v>31</v>
      </c>
      <c r="BO28" s="3126"/>
      <c r="BP28" s="3127"/>
      <c r="BQ28" s="3125" t="s">
        <v>103</v>
      </c>
      <c r="BR28" s="3126"/>
      <c r="BS28" s="3127"/>
      <c r="BT28" s="3125" t="s">
        <v>560</v>
      </c>
      <c r="BU28" s="3126"/>
      <c r="BV28" s="3127"/>
      <c r="BW28" s="3125" t="s">
        <v>117</v>
      </c>
      <c r="BX28" s="3126"/>
      <c r="BY28" s="3127"/>
      <c r="BZ28" s="3125" t="s">
        <v>8</v>
      </c>
      <c r="CA28" s="3126"/>
      <c r="CB28" s="3127"/>
      <c r="CC28" s="3125" t="s">
        <v>557</v>
      </c>
      <c r="CD28" s="3126"/>
      <c r="CE28" s="3127"/>
      <c r="CF28" s="3125" t="s">
        <v>30</v>
      </c>
      <c r="CG28" s="3126"/>
      <c r="CH28" s="3127"/>
      <c r="CI28" s="3125" t="s">
        <v>625</v>
      </c>
      <c r="CJ28" s="3126"/>
      <c r="CK28" s="3127"/>
      <c r="CL28" s="3125" t="s">
        <v>579</v>
      </c>
      <c r="CM28" s="3126"/>
    </row>
    <row r="29" spans="1:91" ht="44.25">
      <c r="A29" s="3105"/>
      <c r="B29" s="3112" t="s">
        <v>31</v>
      </c>
      <c r="C29" s="3113" t="s">
        <v>621</v>
      </c>
      <c r="D29" s="3114" t="s">
        <v>31</v>
      </c>
      <c r="E29" s="3115" t="s">
        <v>549</v>
      </c>
      <c r="F29" s="3113" t="s">
        <v>621</v>
      </c>
      <c r="G29" s="3116" t="s">
        <v>549</v>
      </c>
      <c r="H29" s="3117">
        <v>18</v>
      </c>
      <c r="I29" s="3113" t="s">
        <v>621</v>
      </c>
      <c r="J29" s="3158">
        <v>18</v>
      </c>
      <c r="K29" s="3117">
        <v>44</v>
      </c>
      <c r="L29" s="3113" t="s">
        <v>621</v>
      </c>
      <c r="M29" s="3118">
        <v>44</v>
      </c>
      <c r="N29" s="3105"/>
      <c r="O29" s="3112" t="s">
        <v>31</v>
      </c>
      <c r="P29" s="3113" t="s">
        <v>621</v>
      </c>
      <c r="Q29" s="3119" t="s">
        <v>31</v>
      </c>
      <c r="R29" s="3115" t="s">
        <v>549</v>
      </c>
      <c r="S29" s="3113" t="s">
        <v>621</v>
      </c>
      <c r="T29" s="3120" t="s">
        <v>549</v>
      </c>
      <c r="U29" s="3117">
        <v>18</v>
      </c>
      <c r="V29" s="3113" t="s">
        <v>621</v>
      </c>
      <c r="W29" s="3119">
        <v>18</v>
      </c>
      <c r="X29" s="3117">
        <v>44</v>
      </c>
      <c r="Y29" s="3113" t="s">
        <v>621</v>
      </c>
      <c r="Z29" s="3121">
        <v>44</v>
      </c>
      <c r="AA29" s="3105"/>
      <c r="AB29" s="3105"/>
      <c r="AC29" s="3105"/>
      <c r="AD29" s="3122" t="s">
        <v>611</v>
      </c>
      <c r="AE29" s="3169" t="s">
        <v>674</v>
      </c>
      <c r="AF29" s="3170">
        <v>0</v>
      </c>
      <c r="AG29" s="3169" t="s">
        <v>675</v>
      </c>
      <c r="AH29" s="3170">
        <v>0</v>
      </c>
      <c r="AI29" s="3169" t="s">
        <v>676</v>
      </c>
      <c r="AJ29" s="3170">
        <v>0</v>
      </c>
      <c r="AK29" s="3169" t="s">
        <v>677</v>
      </c>
      <c r="AL29" s="3170">
        <v>0</v>
      </c>
      <c r="AM29" s="3169" t="s">
        <v>678</v>
      </c>
      <c r="AN29" s="3170">
        <v>0</v>
      </c>
      <c r="AO29" s="3169" t="s">
        <v>679</v>
      </c>
      <c r="AP29" s="3170">
        <v>0</v>
      </c>
      <c r="AQ29" s="3169" t="s">
        <v>680</v>
      </c>
      <c r="AR29" s="3170">
        <v>0</v>
      </c>
      <c r="AS29" s="3171" t="s">
        <v>681</v>
      </c>
      <c r="AT29" s="3170">
        <v>0</v>
      </c>
      <c r="AU29" s="3172" t="s">
        <v>682</v>
      </c>
      <c r="AV29" s="3170">
        <v>0</v>
      </c>
      <c r="AW29" s="3172" t="s">
        <v>683</v>
      </c>
      <c r="AX29" s="3170">
        <v>0</v>
      </c>
      <c r="AY29" s="3172" t="s">
        <v>684</v>
      </c>
      <c r="AZ29" s="3170">
        <v>0</v>
      </c>
      <c r="BA29" s="3172" t="s">
        <v>685</v>
      </c>
      <c r="BD29" s="4391"/>
      <c r="BE29" s="3131" t="s">
        <v>533</v>
      </c>
      <c r="BF29" s="3132"/>
      <c r="BG29" s="3127"/>
      <c r="BH29" s="3131" t="s">
        <v>555</v>
      </c>
      <c r="BI29" s="3132"/>
      <c r="BJ29" s="3127"/>
      <c r="BK29" s="3131" t="s">
        <v>537</v>
      </c>
      <c r="BL29" s="3132"/>
      <c r="BM29" s="3127"/>
      <c r="BN29" s="3131" t="s">
        <v>549</v>
      </c>
      <c r="BO29" s="3132"/>
      <c r="BP29" s="3127"/>
      <c r="BQ29" s="3131" t="s">
        <v>550</v>
      </c>
      <c r="BR29" s="3132"/>
      <c r="BS29" s="3127"/>
      <c r="BT29" s="3131" t="s">
        <v>554</v>
      </c>
      <c r="BU29" s="3132"/>
      <c r="BV29" s="3127"/>
      <c r="BW29" s="3131" t="s">
        <v>451</v>
      </c>
      <c r="BX29" s="3132"/>
      <c r="BY29" s="3127"/>
      <c r="BZ29" s="3131" t="s">
        <v>541</v>
      </c>
      <c r="CA29" s="3132"/>
      <c r="CB29" s="3127"/>
      <c r="CC29" s="3131" t="s">
        <v>547</v>
      </c>
      <c r="CD29" s="3132"/>
      <c r="CE29" s="3127"/>
      <c r="CF29" s="3131" t="s">
        <v>548</v>
      </c>
      <c r="CG29" s="3132"/>
      <c r="CH29" s="3127"/>
      <c r="CI29" s="3131" t="s">
        <v>571</v>
      </c>
      <c r="CJ29" s="3132"/>
      <c r="CK29" s="3127"/>
      <c r="CL29" s="3131"/>
      <c r="CM29" s="3132" t="s">
        <v>580</v>
      </c>
    </row>
    <row r="30" spans="1:91" ht="44.25">
      <c r="A30" s="3105"/>
      <c r="B30" s="3112" t="s">
        <v>74</v>
      </c>
      <c r="C30" s="3113" t="s">
        <v>621</v>
      </c>
      <c r="D30" s="3114" t="s">
        <v>74</v>
      </c>
      <c r="E30" s="3115" t="s">
        <v>449</v>
      </c>
      <c r="F30" s="3113" t="s">
        <v>621</v>
      </c>
      <c r="G30" s="3116" t="s">
        <v>449</v>
      </c>
      <c r="H30" s="3117">
        <v>19</v>
      </c>
      <c r="I30" s="3113" t="s">
        <v>621</v>
      </c>
      <c r="J30" s="3158">
        <v>19</v>
      </c>
      <c r="K30" s="3117">
        <v>45</v>
      </c>
      <c r="L30" s="3113" t="s">
        <v>621</v>
      </c>
      <c r="M30" s="3118">
        <v>45</v>
      </c>
      <c r="N30" s="3105"/>
      <c r="O30" s="3112" t="s">
        <v>74</v>
      </c>
      <c r="P30" s="3113" t="s">
        <v>621</v>
      </c>
      <c r="Q30" s="3119" t="s">
        <v>74</v>
      </c>
      <c r="R30" s="3115" t="s">
        <v>449</v>
      </c>
      <c r="S30" s="3113" t="s">
        <v>621</v>
      </c>
      <c r="T30" s="3120" t="s">
        <v>449</v>
      </c>
      <c r="U30" s="3117">
        <v>19</v>
      </c>
      <c r="V30" s="3113" t="s">
        <v>621</v>
      </c>
      <c r="W30" s="3119">
        <v>19</v>
      </c>
      <c r="X30" s="3117">
        <v>45</v>
      </c>
      <c r="Y30" s="3113" t="s">
        <v>621</v>
      </c>
      <c r="Z30" s="3121">
        <v>45</v>
      </c>
      <c r="AA30" s="3105"/>
      <c r="AB30" s="3105"/>
      <c r="AC30" s="3105"/>
      <c r="AD30" s="3129"/>
      <c r="AE30" s="3168"/>
      <c r="AF30" s="3168"/>
      <c r="AG30" s="3168"/>
      <c r="AH30" s="3168"/>
      <c r="AI30" s="3168"/>
      <c r="AJ30" s="3168"/>
      <c r="AK30" s="3168"/>
      <c r="AL30" s="3168"/>
      <c r="AM30" s="3168"/>
      <c r="AN30" s="3168"/>
      <c r="AO30" s="3168"/>
      <c r="AP30" s="3168"/>
      <c r="AQ30" s="3168"/>
      <c r="AR30" s="3168"/>
      <c r="AS30" s="3173"/>
      <c r="AT30" s="3168"/>
      <c r="AU30" s="3168"/>
      <c r="AV30" s="3168"/>
      <c r="AW30" s="3168"/>
      <c r="AX30" s="3168"/>
      <c r="AY30" s="3168"/>
      <c r="AZ30" s="3168"/>
      <c r="BA30" s="3168"/>
      <c r="BD30" s="3136"/>
      <c r="BE30" s="3127"/>
      <c r="BF30" s="3127"/>
      <c r="BG30" s="3127"/>
      <c r="BH30" s="3127"/>
      <c r="BI30" s="3127"/>
      <c r="BJ30" s="3127"/>
      <c r="BK30" s="3127"/>
      <c r="BL30" s="3127"/>
      <c r="BM30" s="3127"/>
      <c r="BN30" s="3127"/>
      <c r="BO30" s="3127"/>
      <c r="BP30" s="3127"/>
      <c r="BQ30" s="3127"/>
      <c r="BR30" s="3127"/>
      <c r="BS30" s="3127"/>
      <c r="BT30" s="3127"/>
      <c r="BU30" s="3127"/>
      <c r="BV30" s="3127"/>
      <c r="BW30" s="3127"/>
      <c r="BX30" s="3127"/>
      <c r="BY30" s="3127"/>
      <c r="BZ30" s="3127"/>
      <c r="CA30" s="3127"/>
      <c r="CB30" s="3127"/>
      <c r="CC30" s="3127"/>
      <c r="CD30" s="3127"/>
      <c r="CE30" s="3127"/>
      <c r="CF30" s="3127"/>
      <c r="CG30" s="3127"/>
      <c r="CH30" s="3127"/>
      <c r="CI30" s="3127"/>
      <c r="CJ30" s="3127"/>
      <c r="CK30" s="3127"/>
      <c r="CL30" s="3127"/>
      <c r="CM30" s="3127"/>
    </row>
    <row r="31" spans="1:91" ht="44.25">
      <c r="A31" s="3105"/>
      <c r="B31" s="3112" t="s">
        <v>103</v>
      </c>
      <c r="C31" s="3113" t="s">
        <v>621</v>
      </c>
      <c r="D31" s="3114" t="s">
        <v>103</v>
      </c>
      <c r="E31" s="3115" t="s">
        <v>550</v>
      </c>
      <c r="F31" s="3113" t="s">
        <v>621</v>
      </c>
      <c r="G31" s="3116" t="s">
        <v>550</v>
      </c>
      <c r="H31" s="3117">
        <v>20</v>
      </c>
      <c r="I31" s="3113" t="s">
        <v>621</v>
      </c>
      <c r="J31" s="3158">
        <v>20</v>
      </c>
      <c r="K31" s="3117">
        <v>46</v>
      </c>
      <c r="L31" s="3113" t="s">
        <v>621</v>
      </c>
      <c r="M31" s="3118">
        <v>46</v>
      </c>
      <c r="N31" s="3105"/>
      <c r="O31" s="3112" t="s">
        <v>103</v>
      </c>
      <c r="P31" s="3113" t="s">
        <v>621</v>
      </c>
      <c r="Q31" s="3119" t="s">
        <v>103</v>
      </c>
      <c r="R31" s="3115" t="s">
        <v>550</v>
      </c>
      <c r="S31" s="3113" t="s">
        <v>621</v>
      </c>
      <c r="T31" s="3120" t="s">
        <v>550</v>
      </c>
      <c r="U31" s="3117">
        <v>20</v>
      </c>
      <c r="V31" s="3113" t="s">
        <v>621</v>
      </c>
      <c r="W31" s="3119">
        <v>20</v>
      </c>
      <c r="X31" s="3117">
        <v>46</v>
      </c>
      <c r="Y31" s="3113" t="s">
        <v>621</v>
      </c>
      <c r="Z31" s="3121">
        <v>46</v>
      </c>
      <c r="AA31" s="3105"/>
      <c r="AB31" s="3105"/>
      <c r="AC31" s="3105"/>
      <c r="AD31" s="3122" t="s">
        <v>612</v>
      </c>
      <c r="AE31" s="3174" t="s">
        <v>674</v>
      </c>
      <c r="AF31" s="3175">
        <v>0</v>
      </c>
      <c r="AG31" s="3174" t="s">
        <v>675</v>
      </c>
      <c r="AH31" s="3175">
        <v>0</v>
      </c>
      <c r="AI31" s="3174" t="s">
        <v>676</v>
      </c>
      <c r="AJ31" s="3175">
        <v>0</v>
      </c>
      <c r="AK31" s="3174" t="s">
        <v>677</v>
      </c>
      <c r="AL31" s="3175">
        <v>0</v>
      </c>
      <c r="AM31" s="3174" t="s">
        <v>678</v>
      </c>
      <c r="AN31" s="3175">
        <v>0</v>
      </c>
      <c r="AO31" s="3174" t="s">
        <v>679</v>
      </c>
      <c r="AP31" s="3175">
        <v>0</v>
      </c>
      <c r="AQ31" s="3174" t="s">
        <v>680</v>
      </c>
      <c r="AR31" s="3175">
        <v>0</v>
      </c>
      <c r="AS31" s="3174" t="s">
        <v>681</v>
      </c>
      <c r="AT31" s="3175">
        <v>0</v>
      </c>
      <c r="AU31" s="3174" t="s">
        <v>682</v>
      </c>
      <c r="AV31" s="3175">
        <v>0</v>
      </c>
      <c r="AW31" s="3174" t="s">
        <v>683</v>
      </c>
      <c r="AX31" s="3175">
        <v>0</v>
      </c>
      <c r="AY31" s="3174" t="s">
        <v>684</v>
      </c>
      <c r="AZ31" s="3175">
        <v>0</v>
      </c>
      <c r="BA31" s="3174" t="s">
        <v>685</v>
      </c>
      <c r="BD31" s="4389" t="s">
        <v>611</v>
      </c>
      <c r="BE31" s="3138" t="s">
        <v>29</v>
      </c>
      <c r="BF31" s="3139"/>
      <c r="BG31" s="3140"/>
      <c r="BH31" s="3138" t="s">
        <v>253</v>
      </c>
      <c r="BI31" s="3139"/>
      <c r="BJ31" s="3140"/>
      <c r="BK31" s="3138" t="s">
        <v>4</v>
      </c>
      <c r="BL31" s="3139"/>
      <c r="BM31" s="3140"/>
      <c r="BN31" s="3138" t="s">
        <v>31</v>
      </c>
      <c r="BO31" s="3139"/>
      <c r="BP31" s="3140"/>
      <c r="BQ31" s="3138" t="s">
        <v>103</v>
      </c>
      <c r="BR31" s="3139"/>
      <c r="BS31" s="3140"/>
      <c r="BT31" s="3138" t="s">
        <v>560</v>
      </c>
      <c r="BU31" s="3139"/>
      <c r="BV31" s="3140"/>
      <c r="BW31" s="3138" t="s">
        <v>117</v>
      </c>
      <c r="BX31" s="3139"/>
      <c r="BY31" s="3140"/>
      <c r="BZ31" s="3138" t="s">
        <v>8</v>
      </c>
      <c r="CA31" s="3139"/>
      <c r="CB31" s="3140"/>
      <c r="CC31" s="3138" t="s">
        <v>557</v>
      </c>
      <c r="CD31" s="3139"/>
      <c r="CE31" s="3140"/>
      <c r="CF31" s="3138" t="s">
        <v>30</v>
      </c>
      <c r="CG31" s="3139"/>
      <c r="CH31" s="3140"/>
      <c r="CI31" s="3138" t="s">
        <v>625</v>
      </c>
      <c r="CJ31" s="3139"/>
      <c r="CK31" s="3140"/>
      <c r="CL31" s="3138" t="s">
        <v>579</v>
      </c>
      <c r="CM31" s="3139"/>
    </row>
    <row r="32" spans="1:91" ht="44.25">
      <c r="A32" s="3105"/>
      <c r="B32" s="3112" t="s">
        <v>117</v>
      </c>
      <c r="C32" s="3113" t="s">
        <v>621</v>
      </c>
      <c r="D32" s="3114" t="s">
        <v>117</v>
      </c>
      <c r="E32" s="3115" t="s">
        <v>451</v>
      </c>
      <c r="F32" s="3113" t="s">
        <v>621</v>
      </c>
      <c r="G32" s="3116" t="s">
        <v>451</v>
      </c>
      <c r="H32" s="3117">
        <v>21</v>
      </c>
      <c r="I32" s="3113" t="s">
        <v>621</v>
      </c>
      <c r="J32" s="3158">
        <v>21</v>
      </c>
      <c r="K32" s="3117">
        <v>47</v>
      </c>
      <c r="L32" s="3113" t="s">
        <v>621</v>
      </c>
      <c r="M32" s="3118">
        <v>47</v>
      </c>
      <c r="N32" s="3105"/>
      <c r="O32" s="3112" t="s">
        <v>117</v>
      </c>
      <c r="P32" s="3113" t="s">
        <v>621</v>
      </c>
      <c r="Q32" s="3119" t="s">
        <v>117</v>
      </c>
      <c r="R32" s="3115" t="s">
        <v>451</v>
      </c>
      <c r="S32" s="3113" t="s">
        <v>621</v>
      </c>
      <c r="T32" s="3120" t="s">
        <v>451</v>
      </c>
      <c r="U32" s="3117">
        <v>21</v>
      </c>
      <c r="V32" s="3113" t="s">
        <v>621</v>
      </c>
      <c r="W32" s="3119">
        <v>21</v>
      </c>
      <c r="X32" s="3117">
        <v>47</v>
      </c>
      <c r="Y32" s="3113" t="s">
        <v>621</v>
      </c>
      <c r="Z32" s="3121">
        <v>47</v>
      </c>
      <c r="AA32" s="3105"/>
      <c r="AB32" s="3105"/>
      <c r="AC32" s="3105"/>
      <c r="AD32" s="3129"/>
      <c r="AE32" s="3168"/>
      <c r="AF32" s="3168"/>
      <c r="AG32" s="3168"/>
      <c r="AH32" s="3168"/>
      <c r="AI32" s="3168"/>
      <c r="AJ32" s="3168"/>
      <c r="AK32" s="3168"/>
      <c r="AL32" s="3168"/>
      <c r="AM32" s="3168"/>
      <c r="AN32" s="3168"/>
      <c r="AO32" s="3168"/>
      <c r="AP32" s="3168"/>
      <c r="AQ32" s="3168"/>
      <c r="AR32" s="3168"/>
      <c r="AS32" s="3168"/>
      <c r="AT32" s="3168"/>
      <c r="AU32" s="3168"/>
      <c r="AV32" s="3168"/>
      <c r="AW32" s="3168"/>
      <c r="AX32" s="3168"/>
      <c r="AY32" s="3168"/>
      <c r="AZ32" s="3168"/>
      <c r="BA32" s="3168"/>
      <c r="BD32" s="4389"/>
      <c r="BE32" s="3142" t="s">
        <v>533</v>
      </c>
      <c r="BF32" s="3143"/>
      <c r="BG32" s="3140"/>
      <c r="BH32" s="3142" t="s">
        <v>555</v>
      </c>
      <c r="BI32" s="3143"/>
      <c r="BJ32" s="3140"/>
      <c r="BK32" s="3142" t="s">
        <v>537</v>
      </c>
      <c r="BL32" s="3143"/>
      <c r="BM32" s="3140"/>
      <c r="BN32" s="3142" t="s">
        <v>549</v>
      </c>
      <c r="BO32" s="3143"/>
      <c r="BP32" s="3140"/>
      <c r="BQ32" s="3142" t="s">
        <v>550</v>
      </c>
      <c r="BR32" s="3143"/>
      <c r="BS32" s="3140"/>
      <c r="BT32" s="3142" t="s">
        <v>554</v>
      </c>
      <c r="BU32" s="3143"/>
      <c r="BV32" s="3140"/>
      <c r="BW32" s="3142" t="s">
        <v>451</v>
      </c>
      <c r="BX32" s="3143"/>
      <c r="BY32" s="3140"/>
      <c r="BZ32" s="3142" t="s">
        <v>541</v>
      </c>
      <c r="CA32" s="3143"/>
      <c r="CB32" s="3140"/>
      <c r="CC32" s="3142" t="s">
        <v>547</v>
      </c>
      <c r="CD32" s="3143"/>
      <c r="CE32" s="3140"/>
      <c r="CF32" s="3142" t="s">
        <v>548</v>
      </c>
      <c r="CG32" s="3143"/>
      <c r="CH32" s="3140"/>
      <c r="CI32" s="3142" t="s">
        <v>571</v>
      </c>
      <c r="CJ32" s="3143"/>
      <c r="CK32" s="3140"/>
      <c r="CL32" s="3142"/>
      <c r="CM32" s="3143" t="s">
        <v>580</v>
      </c>
    </row>
    <row r="33" spans="1:91" ht="44.25">
      <c r="A33" s="3105"/>
      <c r="B33" s="3112" t="s">
        <v>132</v>
      </c>
      <c r="C33" s="3113" t="s">
        <v>621</v>
      </c>
      <c r="D33" s="3114" t="s">
        <v>132</v>
      </c>
      <c r="E33" s="3115" t="s">
        <v>551</v>
      </c>
      <c r="F33" s="3113" t="s">
        <v>621</v>
      </c>
      <c r="G33" s="3116" t="s">
        <v>551</v>
      </c>
      <c r="H33" s="3117">
        <v>22</v>
      </c>
      <c r="I33" s="3113" t="s">
        <v>621</v>
      </c>
      <c r="J33" s="3158">
        <v>22</v>
      </c>
      <c r="K33" s="3117">
        <v>48</v>
      </c>
      <c r="L33" s="3113" t="s">
        <v>621</v>
      </c>
      <c r="M33" s="3118">
        <v>48</v>
      </c>
      <c r="N33" s="3105"/>
      <c r="O33" s="3112" t="s">
        <v>132</v>
      </c>
      <c r="P33" s="3113" t="s">
        <v>621</v>
      </c>
      <c r="Q33" s="3119" t="s">
        <v>132</v>
      </c>
      <c r="R33" s="3115" t="s">
        <v>551</v>
      </c>
      <c r="S33" s="3113" t="s">
        <v>621</v>
      </c>
      <c r="T33" s="3120" t="s">
        <v>551</v>
      </c>
      <c r="U33" s="3117">
        <v>22</v>
      </c>
      <c r="V33" s="3113" t="s">
        <v>621</v>
      </c>
      <c r="W33" s="3119">
        <v>22</v>
      </c>
      <c r="X33" s="3117">
        <v>48</v>
      </c>
      <c r="Y33" s="3113" t="s">
        <v>621</v>
      </c>
      <c r="Z33" s="3121">
        <v>48</v>
      </c>
      <c r="AA33" s="3105"/>
      <c r="AB33" s="3105"/>
      <c r="AC33" s="3105"/>
      <c r="AD33" s="3122" t="s">
        <v>613</v>
      </c>
      <c r="AE33" s="3176" t="s">
        <v>674</v>
      </c>
      <c r="AF33" s="3177">
        <v>0</v>
      </c>
      <c r="AG33" s="3176" t="s">
        <v>675</v>
      </c>
      <c r="AH33" s="3177">
        <v>0</v>
      </c>
      <c r="AI33" s="3176" t="s">
        <v>676</v>
      </c>
      <c r="AJ33" s="3177">
        <v>0</v>
      </c>
      <c r="AK33" s="3176" t="s">
        <v>677</v>
      </c>
      <c r="AL33" s="3177">
        <v>0</v>
      </c>
      <c r="AM33" s="3176" t="s">
        <v>678</v>
      </c>
      <c r="AN33" s="3177">
        <v>0</v>
      </c>
      <c r="AO33" s="3176" t="s">
        <v>679</v>
      </c>
      <c r="AP33" s="3177">
        <v>0</v>
      </c>
      <c r="AQ33" s="3176" t="s">
        <v>680</v>
      </c>
      <c r="AR33" s="3177">
        <v>0</v>
      </c>
      <c r="AS33" s="3176" t="s">
        <v>681</v>
      </c>
      <c r="AT33" s="3177">
        <v>0</v>
      </c>
      <c r="AU33" s="3176" t="s">
        <v>682</v>
      </c>
      <c r="AV33" s="3177">
        <v>0</v>
      </c>
      <c r="AW33" s="3176" t="s">
        <v>683</v>
      </c>
      <c r="AX33" s="3177">
        <v>0</v>
      </c>
      <c r="AY33" s="3176" t="s">
        <v>684</v>
      </c>
      <c r="AZ33" s="3177">
        <v>0</v>
      </c>
      <c r="BA33" s="3176" t="s">
        <v>685</v>
      </c>
      <c r="BD33" s="3136"/>
      <c r="BE33" s="3137"/>
      <c r="BF33" s="3137"/>
      <c r="BG33" s="3137"/>
      <c r="BH33" s="3137"/>
      <c r="BI33" s="3137"/>
      <c r="BJ33" s="3137"/>
      <c r="BK33" s="3137"/>
      <c r="BL33" s="3137"/>
      <c r="BM33" s="3137"/>
      <c r="BN33" s="3137"/>
      <c r="BO33" s="3137"/>
      <c r="BP33" s="3137"/>
      <c r="BQ33" s="3137"/>
      <c r="BR33" s="3137"/>
      <c r="BS33" s="3137"/>
      <c r="BT33" s="3137"/>
      <c r="BU33" s="3137"/>
      <c r="BV33" s="3137"/>
      <c r="BW33" s="3137"/>
      <c r="BX33" s="3137"/>
      <c r="BY33" s="3137"/>
      <c r="BZ33" s="3137"/>
      <c r="CA33" s="3137"/>
      <c r="CB33" s="3137"/>
      <c r="CC33" s="3137"/>
      <c r="CD33" s="3137"/>
      <c r="CE33" s="3137"/>
      <c r="CF33" s="3137"/>
      <c r="CG33" s="3137"/>
      <c r="CH33" s="3137"/>
      <c r="CI33" s="3137"/>
      <c r="CJ33" s="3137"/>
      <c r="CK33" s="3137"/>
      <c r="CL33" s="3137"/>
      <c r="CM33" s="3137"/>
    </row>
    <row r="34" spans="1:91" ht="44.25">
      <c r="A34" s="3105"/>
      <c r="B34" s="3112" t="s">
        <v>558</v>
      </c>
      <c r="C34" s="3113" t="s">
        <v>621</v>
      </c>
      <c r="D34" s="3114" t="s">
        <v>558</v>
      </c>
      <c r="E34" s="3115" t="s">
        <v>552</v>
      </c>
      <c r="F34" s="3113" t="s">
        <v>621</v>
      </c>
      <c r="G34" s="3116" t="s">
        <v>552</v>
      </c>
      <c r="H34" s="3117">
        <v>23</v>
      </c>
      <c r="I34" s="3113" t="s">
        <v>621</v>
      </c>
      <c r="J34" s="3158">
        <v>23</v>
      </c>
      <c r="K34" s="3117">
        <v>49</v>
      </c>
      <c r="L34" s="3113" t="s">
        <v>621</v>
      </c>
      <c r="M34" s="3118">
        <v>49</v>
      </c>
      <c r="N34" s="3105"/>
      <c r="O34" s="3112" t="s">
        <v>558</v>
      </c>
      <c r="P34" s="3113" t="s">
        <v>621</v>
      </c>
      <c r="Q34" s="3119" t="s">
        <v>558</v>
      </c>
      <c r="R34" s="3115" t="s">
        <v>552</v>
      </c>
      <c r="S34" s="3113" t="s">
        <v>621</v>
      </c>
      <c r="T34" s="3120" t="s">
        <v>552</v>
      </c>
      <c r="U34" s="3117">
        <v>23</v>
      </c>
      <c r="V34" s="3113" t="s">
        <v>621</v>
      </c>
      <c r="W34" s="3119">
        <v>23</v>
      </c>
      <c r="X34" s="3117">
        <v>49</v>
      </c>
      <c r="Y34" s="3113" t="s">
        <v>621</v>
      </c>
      <c r="Z34" s="3121">
        <v>49</v>
      </c>
      <c r="AA34" s="3105"/>
      <c r="AB34" s="3105"/>
      <c r="AC34" s="3105"/>
      <c r="AD34" s="3129"/>
      <c r="AE34" s="3168"/>
      <c r="AF34" s="3168"/>
      <c r="AG34" s="3168"/>
      <c r="AH34" s="3168"/>
      <c r="AI34" s="3168"/>
      <c r="AJ34" s="3168"/>
      <c r="AK34" s="3168"/>
      <c r="AL34" s="3168"/>
      <c r="AM34" s="3168"/>
      <c r="AN34" s="3168"/>
      <c r="AO34" s="3168"/>
      <c r="AP34" s="3168"/>
      <c r="AQ34" s="3168"/>
      <c r="AR34" s="3168"/>
      <c r="AS34" s="3168"/>
      <c r="AT34" s="3168"/>
      <c r="AU34" s="3168"/>
      <c r="AV34" s="3168"/>
      <c r="AW34" s="3168"/>
      <c r="AX34" s="3168"/>
      <c r="AY34" s="3168"/>
      <c r="AZ34" s="3168"/>
      <c r="BA34" s="3168"/>
      <c r="BD34" s="4389" t="s">
        <v>622</v>
      </c>
      <c r="BE34" s="3146" t="s">
        <v>29</v>
      </c>
      <c r="BF34" s="3147"/>
      <c r="BG34" s="3145"/>
      <c r="BH34" s="3146" t="s">
        <v>253</v>
      </c>
      <c r="BI34" s="3147"/>
      <c r="BJ34" s="3145"/>
      <c r="BK34" s="3146" t="s">
        <v>4</v>
      </c>
      <c r="BL34" s="3147"/>
      <c r="BM34" s="3145"/>
      <c r="BN34" s="3146" t="s">
        <v>31</v>
      </c>
      <c r="BO34" s="3147"/>
      <c r="BP34" s="3145"/>
      <c r="BQ34" s="3146" t="s">
        <v>103</v>
      </c>
      <c r="BR34" s="3147"/>
      <c r="BS34" s="3145"/>
      <c r="BT34" s="3146" t="s">
        <v>560</v>
      </c>
      <c r="BU34" s="3147"/>
      <c r="BV34" s="3145"/>
      <c r="BW34" s="3146" t="s">
        <v>117</v>
      </c>
      <c r="BX34" s="3147"/>
      <c r="BY34" s="3145"/>
      <c r="BZ34" s="3146" t="s">
        <v>8</v>
      </c>
      <c r="CA34" s="3147"/>
      <c r="CB34" s="3145"/>
      <c r="CC34" s="3146" t="s">
        <v>557</v>
      </c>
      <c r="CD34" s="3147"/>
      <c r="CE34" s="3145"/>
      <c r="CF34" s="3146" t="s">
        <v>30</v>
      </c>
      <c r="CG34" s="3147"/>
      <c r="CH34" s="3145"/>
      <c r="CI34" s="3146" t="s">
        <v>625</v>
      </c>
      <c r="CJ34" s="3147"/>
      <c r="CK34" s="3145"/>
      <c r="CL34" s="3146" t="s">
        <v>579</v>
      </c>
      <c r="CM34" s="3147"/>
    </row>
    <row r="35" spans="1:91" ht="44.25">
      <c r="A35" s="3105"/>
      <c r="B35" s="3112" t="s">
        <v>559</v>
      </c>
      <c r="C35" s="3113" t="s">
        <v>621</v>
      </c>
      <c r="D35" s="3114" t="s">
        <v>559</v>
      </c>
      <c r="E35" s="3115" t="s">
        <v>553</v>
      </c>
      <c r="F35" s="3113" t="s">
        <v>621</v>
      </c>
      <c r="G35" s="3116" t="s">
        <v>553</v>
      </c>
      <c r="H35" s="3117">
        <v>24</v>
      </c>
      <c r="I35" s="3113" t="s">
        <v>621</v>
      </c>
      <c r="J35" s="3158">
        <v>24</v>
      </c>
      <c r="K35" s="3117">
        <v>50</v>
      </c>
      <c r="L35" s="3113" t="s">
        <v>621</v>
      </c>
      <c r="M35" s="3118">
        <v>50</v>
      </c>
      <c r="N35" s="3105"/>
      <c r="O35" s="3112" t="s">
        <v>559</v>
      </c>
      <c r="P35" s="3113" t="s">
        <v>621</v>
      </c>
      <c r="Q35" s="3119" t="s">
        <v>559</v>
      </c>
      <c r="R35" s="3115" t="s">
        <v>553</v>
      </c>
      <c r="S35" s="3113" t="s">
        <v>621</v>
      </c>
      <c r="T35" s="3120" t="s">
        <v>553</v>
      </c>
      <c r="U35" s="3117">
        <v>24</v>
      </c>
      <c r="V35" s="3113" t="s">
        <v>621</v>
      </c>
      <c r="W35" s="3119">
        <v>24</v>
      </c>
      <c r="X35" s="3117">
        <v>50</v>
      </c>
      <c r="Y35" s="3113" t="s">
        <v>621</v>
      </c>
      <c r="Z35" s="3121">
        <v>50</v>
      </c>
      <c r="AA35" s="3105"/>
      <c r="AB35" s="3105"/>
      <c r="AC35" s="3178"/>
      <c r="AD35" s="3122" t="s">
        <v>614</v>
      </c>
      <c r="AE35" s="3179" t="s">
        <v>674</v>
      </c>
      <c r="AF35" s="3180">
        <v>0</v>
      </c>
      <c r="AG35" s="3179" t="s">
        <v>675</v>
      </c>
      <c r="AH35" s="3180">
        <v>0</v>
      </c>
      <c r="AI35" s="3179" t="s">
        <v>676</v>
      </c>
      <c r="AJ35" s="3180">
        <v>0</v>
      </c>
      <c r="AK35" s="3179" t="s">
        <v>677</v>
      </c>
      <c r="AL35" s="3180">
        <v>0</v>
      </c>
      <c r="AM35" s="3179" t="s">
        <v>678</v>
      </c>
      <c r="AN35" s="3180">
        <v>0</v>
      </c>
      <c r="AO35" s="3179" t="s">
        <v>679</v>
      </c>
      <c r="AP35" s="3180">
        <v>0</v>
      </c>
      <c r="AQ35" s="3179" t="s">
        <v>680</v>
      </c>
      <c r="AR35" s="3180">
        <v>0</v>
      </c>
      <c r="AS35" s="3179" t="s">
        <v>681</v>
      </c>
      <c r="AT35" s="3180">
        <v>0</v>
      </c>
      <c r="AU35" s="3179" t="s">
        <v>682</v>
      </c>
      <c r="AV35" s="3180">
        <v>0</v>
      </c>
      <c r="AW35" s="3179" t="s">
        <v>683</v>
      </c>
      <c r="AX35" s="3180">
        <v>0</v>
      </c>
      <c r="AY35" s="3179" t="s">
        <v>684</v>
      </c>
      <c r="AZ35" s="3180">
        <v>0</v>
      </c>
      <c r="BA35" s="3179" t="s">
        <v>685</v>
      </c>
      <c r="BD35" s="4389"/>
      <c r="BE35" s="3148" t="s">
        <v>533</v>
      </c>
      <c r="BF35" s="3149"/>
      <c r="BG35" s="3145"/>
      <c r="BH35" s="3148" t="s">
        <v>555</v>
      </c>
      <c r="BI35" s="3149"/>
      <c r="BJ35" s="3145"/>
      <c r="BK35" s="3148" t="s">
        <v>537</v>
      </c>
      <c r="BL35" s="3149"/>
      <c r="BM35" s="3145"/>
      <c r="BN35" s="3148" t="s">
        <v>549</v>
      </c>
      <c r="BO35" s="3149"/>
      <c r="BP35" s="3145"/>
      <c r="BQ35" s="3148" t="s">
        <v>550</v>
      </c>
      <c r="BR35" s="3149"/>
      <c r="BS35" s="3145"/>
      <c r="BT35" s="3148" t="s">
        <v>554</v>
      </c>
      <c r="BU35" s="3149"/>
      <c r="BV35" s="3145"/>
      <c r="BW35" s="3148" t="s">
        <v>451</v>
      </c>
      <c r="BX35" s="3149"/>
      <c r="BY35" s="3145"/>
      <c r="BZ35" s="3148" t="s">
        <v>541</v>
      </c>
      <c r="CA35" s="3149"/>
      <c r="CB35" s="3145"/>
      <c r="CC35" s="3148" t="s">
        <v>547</v>
      </c>
      <c r="CD35" s="3149"/>
      <c r="CE35" s="3145"/>
      <c r="CF35" s="3148" t="s">
        <v>548</v>
      </c>
      <c r="CG35" s="3149"/>
      <c r="CH35" s="3145"/>
      <c r="CI35" s="3148" t="s">
        <v>571</v>
      </c>
      <c r="CJ35" s="3149"/>
      <c r="CK35" s="3145"/>
      <c r="CL35" s="3148"/>
      <c r="CM35" s="3149" t="s">
        <v>580</v>
      </c>
    </row>
    <row r="36" spans="1:91" ht="44.25">
      <c r="A36" s="3105"/>
      <c r="B36" s="3112" t="s">
        <v>560</v>
      </c>
      <c r="C36" s="3113" t="s">
        <v>621</v>
      </c>
      <c r="D36" s="3114" t="s">
        <v>560</v>
      </c>
      <c r="E36" s="3115" t="s">
        <v>554</v>
      </c>
      <c r="F36" s="3113" t="s">
        <v>621</v>
      </c>
      <c r="G36" s="3116" t="s">
        <v>554</v>
      </c>
      <c r="H36" s="3117">
        <v>25</v>
      </c>
      <c r="I36" s="3113" t="s">
        <v>621</v>
      </c>
      <c r="J36" s="3158">
        <v>25</v>
      </c>
      <c r="K36" s="3117">
        <v>51</v>
      </c>
      <c r="L36" s="3113" t="s">
        <v>621</v>
      </c>
      <c r="M36" s="3118">
        <v>51</v>
      </c>
      <c r="N36" s="3105"/>
      <c r="O36" s="3112" t="s">
        <v>560</v>
      </c>
      <c r="P36" s="3113" t="s">
        <v>621</v>
      </c>
      <c r="Q36" s="3119" t="s">
        <v>560</v>
      </c>
      <c r="R36" s="3115" t="s">
        <v>554</v>
      </c>
      <c r="S36" s="3113" t="s">
        <v>621</v>
      </c>
      <c r="T36" s="3120" t="s">
        <v>554</v>
      </c>
      <c r="U36" s="3117">
        <v>25</v>
      </c>
      <c r="V36" s="3113" t="s">
        <v>621</v>
      </c>
      <c r="W36" s="3119">
        <v>25</v>
      </c>
      <c r="X36" s="3117">
        <v>51</v>
      </c>
      <c r="Y36" s="3113" t="s">
        <v>621</v>
      </c>
      <c r="Z36" s="3121">
        <v>51</v>
      </c>
      <c r="AA36" s="3105"/>
      <c r="AB36" s="3105"/>
      <c r="AC36" s="3105"/>
      <c r="AD36" s="3129"/>
      <c r="BD36" s="3129"/>
      <c r="BE36" s="3137"/>
      <c r="BF36" s="3137"/>
      <c r="BG36" s="3137"/>
      <c r="BH36" s="3137"/>
      <c r="BI36" s="3137"/>
      <c r="BJ36" s="3137"/>
      <c r="BK36" s="3137"/>
      <c r="BL36" s="3137"/>
      <c r="BM36" s="3137"/>
      <c r="BN36" s="3137"/>
      <c r="BO36" s="3137"/>
      <c r="BP36" s="3137"/>
      <c r="BQ36" s="3137"/>
      <c r="BR36" s="3137"/>
      <c r="BS36" s="3137"/>
      <c r="BT36" s="3137"/>
      <c r="BU36" s="3137"/>
      <c r="BV36" s="3137"/>
      <c r="BW36" s="3137"/>
      <c r="BX36" s="3137"/>
      <c r="BY36" s="3137"/>
      <c r="BZ36" s="3137"/>
      <c r="CA36" s="3137"/>
      <c r="CB36" s="3137"/>
      <c r="CC36" s="3137"/>
      <c r="CD36" s="3137"/>
      <c r="CE36" s="3137"/>
      <c r="CF36" s="3137"/>
      <c r="CG36" s="3137"/>
      <c r="CH36" s="3137"/>
      <c r="CI36" s="3137"/>
      <c r="CJ36" s="3137"/>
      <c r="CK36" s="3137"/>
      <c r="CL36" s="3137"/>
      <c r="CM36" s="3137"/>
    </row>
    <row r="37" spans="1:91" ht="44.25">
      <c r="A37" s="3105"/>
      <c r="B37" s="3112" t="s">
        <v>253</v>
      </c>
      <c r="C37" s="3113" t="s">
        <v>621</v>
      </c>
      <c r="D37" s="3114" t="s">
        <v>253</v>
      </c>
      <c r="E37" s="3115" t="s">
        <v>555</v>
      </c>
      <c r="F37" s="3113" t="s">
        <v>621</v>
      </c>
      <c r="G37" s="3116" t="s">
        <v>555</v>
      </c>
      <c r="H37" s="3117">
        <v>26</v>
      </c>
      <c r="I37" s="3113" t="s">
        <v>621</v>
      </c>
      <c r="J37" s="3158">
        <v>26</v>
      </c>
      <c r="K37" s="3117">
        <v>52</v>
      </c>
      <c r="L37" s="3113" t="s">
        <v>621</v>
      </c>
      <c r="M37" s="3118">
        <v>52</v>
      </c>
      <c r="N37" s="3105"/>
      <c r="O37" s="3112" t="s">
        <v>253</v>
      </c>
      <c r="P37" s="3113" t="s">
        <v>621</v>
      </c>
      <c r="Q37" s="3119" t="s">
        <v>253</v>
      </c>
      <c r="R37" s="3115" t="s">
        <v>555</v>
      </c>
      <c r="S37" s="3113" t="s">
        <v>621</v>
      </c>
      <c r="T37" s="3120" t="s">
        <v>555</v>
      </c>
      <c r="U37" s="3117">
        <v>26</v>
      </c>
      <c r="V37" s="3113" t="s">
        <v>621</v>
      </c>
      <c r="W37" s="3119">
        <v>26</v>
      </c>
      <c r="X37" s="3117">
        <v>52</v>
      </c>
      <c r="Y37" s="3113" t="s">
        <v>621</v>
      </c>
      <c r="Z37" s="3121">
        <v>52</v>
      </c>
      <c r="AA37" s="3105"/>
      <c r="AB37" s="3105"/>
      <c r="AC37" s="3105"/>
      <c r="AD37" s="3181" t="s">
        <v>661</v>
      </c>
      <c r="BD37" s="4389" t="s">
        <v>623</v>
      </c>
      <c r="BE37" s="3152" t="s">
        <v>29</v>
      </c>
      <c r="BF37" s="3153"/>
      <c r="BG37" s="3151"/>
      <c r="BH37" s="3152" t="s">
        <v>253</v>
      </c>
      <c r="BI37" s="3153"/>
      <c r="BJ37" s="3151"/>
      <c r="BK37" s="3152" t="s">
        <v>4</v>
      </c>
      <c r="BL37" s="3153"/>
      <c r="BM37" s="3151"/>
      <c r="BN37" s="3152" t="s">
        <v>31</v>
      </c>
      <c r="BO37" s="3153"/>
      <c r="BP37" s="3151"/>
      <c r="BQ37" s="3152" t="s">
        <v>103</v>
      </c>
      <c r="BR37" s="3153"/>
      <c r="BS37" s="3151"/>
      <c r="BT37" s="3152" t="s">
        <v>560</v>
      </c>
      <c r="BU37" s="3153"/>
      <c r="BV37" s="3151"/>
      <c r="BW37" s="3152" t="s">
        <v>117</v>
      </c>
      <c r="BX37" s="3153"/>
      <c r="BY37" s="3151"/>
      <c r="BZ37" s="3152" t="s">
        <v>8</v>
      </c>
      <c r="CA37" s="3153"/>
      <c r="CB37" s="3151"/>
      <c r="CC37" s="3152" t="s">
        <v>557</v>
      </c>
      <c r="CD37" s="3153"/>
      <c r="CE37" s="3151"/>
      <c r="CF37" s="3152" t="s">
        <v>30</v>
      </c>
      <c r="CG37" s="3153"/>
      <c r="CH37" s="3151"/>
      <c r="CI37" s="3152" t="s">
        <v>625</v>
      </c>
      <c r="CJ37" s="3153"/>
      <c r="CK37" s="3151"/>
      <c r="CL37" s="3152" t="s">
        <v>579</v>
      </c>
      <c r="CM37" s="3153"/>
    </row>
    <row r="38" spans="1:91" ht="46.5">
      <c r="A38" s="3105"/>
      <c r="B38" s="3112" t="s">
        <v>448</v>
      </c>
      <c r="C38" s="3113" t="s">
        <v>621</v>
      </c>
      <c r="D38" s="3114" t="s">
        <v>448</v>
      </c>
      <c r="E38" s="3115" t="s">
        <v>582</v>
      </c>
      <c r="F38" s="3113" t="s">
        <v>621</v>
      </c>
      <c r="G38" s="3116" t="s">
        <v>582</v>
      </c>
      <c r="H38" s="3117" t="s">
        <v>579</v>
      </c>
      <c r="I38" s="3113" t="s">
        <v>621</v>
      </c>
      <c r="J38" s="3158" t="s">
        <v>579</v>
      </c>
      <c r="K38" s="3117" t="s">
        <v>633</v>
      </c>
      <c r="L38" s="3113" t="s">
        <v>621</v>
      </c>
      <c r="M38" s="3118" t="s">
        <v>633</v>
      </c>
      <c r="N38" s="3105"/>
      <c r="O38" s="3112" t="s">
        <v>448</v>
      </c>
      <c r="P38" s="3113" t="s">
        <v>621</v>
      </c>
      <c r="Q38" s="3119" t="s">
        <v>448</v>
      </c>
      <c r="R38" s="3115" t="s">
        <v>582</v>
      </c>
      <c r="S38" s="3113" t="s">
        <v>621</v>
      </c>
      <c r="T38" s="3120" t="s">
        <v>582</v>
      </c>
      <c r="U38" s="3182" t="s">
        <v>579</v>
      </c>
      <c r="V38" s="3113" t="s">
        <v>621</v>
      </c>
      <c r="W38" s="3119" t="s">
        <v>579</v>
      </c>
      <c r="X38" s="3183" t="s">
        <v>633</v>
      </c>
      <c r="Y38" s="3113" t="s">
        <v>621</v>
      </c>
      <c r="Z38" s="3121" t="s">
        <v>633</v>
      </c>
      <c r="AA38" s="3105"/>
      <c r="AB38" s="3105"/>
      <c r="AC38" s="3178"/>
      <c r="AD38" s="3122" t="s">
        <v>586</v>
      </c>
      <c r="AE38" s="3184" t="s">
        <v>686</v>
      </c>
      <c r="AF38" s="3162"/>
      <c r="AG38" s="3184" t="s">
        <v>687</v>
      </c>
      <c r="AH38" s="3162"/>
      <c r="AI38" s="3184" t="s">
        <v>688</v>
      </c>
      <c r="AJ38" s="3162"/>
      <c r="AK38" s="3184" t="s">
        <v>689</v>
      </c>
      <c r="AL38" s="3162"/>
      <c r="AM38" s="3184" t="s">
        <v>690</v>
      </c>
      <c r="AN38" s="3162"/>
      <c r="AO38" s="3184" t="s">
        <v>691</v>
      </c>
      <c r="AP38" s="3162"/>
      <c r="AQ38" s="3184" t="s">
        <v>692</v>
      </c>
      <c r="AR38" s="3162"/>
      <c r="AS38" s="3184" t="s">
        <v>693</v>
      </c>
      <c r="AT38" s="3162"/>
      <c r="AU38" s="3184" t="s">
        <v>694</v>
      </c>
      <c r="AV38" s="3162"/>
      <c r="AW38" s="3184" t="s">
        <v>695</v>
      </c>
      <c r="AX38" s="3162"/>
      <c r="AY38" s="3184" t="s">
        <v>696</v>
      </c>
      <c r="AZ38" s="3162"/>
      <c r="BA38" s="3184" t="s">
        <v>697</v>
      </c>
      <c r="BD38" s="4389"/>
      <c r="BE38" s="3156" t="s">
        <v>533</v>
      </c>
      <c r="BF38" s="3157"/>
      <c r="BG38" s="3151"/>
      <c r="BH38" s="3156" t="s">
        <v>555</v>
      </c>
      <c r="BI38" s="3157"/>
      <c r="BJ38" s="3151"/>
      <c r="BK38" s="3156" t="s">
        <v>537</v>
      </c>
      <c r="BL38" s="3157"/>
      <c r="BM38" s="3151"/>
      <c r="BN38" s="3156" t="s">
        <v>549</v>
      </c>
      <c r="BO38" s="3157"/>
      <c r="BP38" s="3151"/>
      <c r="BQ38" s="3156" t="s">
        <v>550</v>
      </c>
      <c r="BR38" s="3157"/>
      <c r="BS38" s="3151"/>
      <c r="BT38" s="3156" t="s">
        <v>554</v>
      </c>
      <c r="BU38" s="3157"/>
      <c r="BV38" s="3151"/>
      <c r="BW38" s="3156" t="s">
        <v>451</v>
      </c>
      <c r="BX38" s="3157"/>
      <c r="BY38" s="3151"/>
      <c r="BZ38" s="3156" t="s">
        <v>541</v>
      </c>
      <c r="CA38" s="3157"/>
      <c r="CB38" s="3151"/>
      <c r="CC38" s="3156" t="s">
        <v>547</v>
      </c>
      <c r="CD38" s="3157"/>
      <c r="CE38" s="3151"/>
      <c r="CF38" s="3156" t="s">
        <v>548</v>
      </c>
      <c r="CG38" s="3157"/>
      <c r="CH38" s="3151"/>
      <c r="CI38" s="3156" t="s">
        <v>571</v>
      </c>
      <c r="CJ38" s="3157"/>
      <c r="CK38" s="3151"/>
      <c r="CL38" s="3156"/>
      <c r="CM38" s="3157" t="s">
        <v>580</v>
      </c>
    </row>
    <row r="39" spans="1:91" ht="44.25">
      <c r="A39" s="3105"/>
      <c r="B39" s="3112" t="s">
        <v>561</v>
      </c>
      <c r="C39" s="3113" t="s">
        <v>621</v>
      </c>
      <c r="D39" s="3114" t="s">
        <v>561</v>
      </c>
      <c r="E39" s="3115" t="s">
        <v>577</v>
      </c>
      <c r="F39" s="3113" t="s">
        <v>621</v>
      </c>
      <c r="G39" s="3116" t="s">
        <v>577</v>
      </c>
      <c r="H39" s="3117" t="s">
        <v>568</v>
      </c>
      <c r="I39" s="3113" t="s">
        <v>621</v>
      </c>
      <c r="J39" s="3158" t="s">
        <v>568</v>
      </c>
      <c r="K39" s="3117" t="s">
        <v>634</v>
      </c>
      <c r="L39" s="3113" t="s">
        <v>621</v>
      </c>
      <c r="M39" s="3118" t="s">
        <v>634</v>
      </c>
      <c r="N39" s="3105"/>
      <c r="O39" s="3112" t="s">
        <v>561</v>
      </c>
      <c r="P39" s="3113" t="s">
        <v>621</v>
      </c>
      <c r="Q39" s="3119" t="s">
        <v>561</v>
      </c>
      <c r="R39" s="3115" t="s">
        <v>577</v>
      </c>
      <c r="S39" s="3113" t="s">
        <v>621</v>
      </c>
      <c r="T39" s="3120" t="s">
        <v>577</v>
      </c>
      <c r="U39" s="3182" t="s">
        <v>568</v>
      </c>
      <c r="V39" s="3113" t="s">
        <v>621</v>
      </c>
      <c r="W39" s="3119" t="s">
        <v>568</v>
      </c>
      <c r="X39" s="3183" t="s">
        <v>634</v>
      </c>
      <c r="Y39" s="3113" t="s">
        <v>621</v>
      </c>
      <c r="Z39" s="3121" t="s">
        <v>634</v>
      </c>
      <c r="AA39" s="3105"/>
      <c r="AB39" s="3105"/>
      <c r="AC39" s="3105"/>
      <c r="AD39" s="3129"/>
      <c r="AE39" s="3165"/>
      <c r="AF39" s="3165"/>
      <c r="AG39" s="3165"/>
      <c r="AH39" s="3165"/>
      <c r="AI39" s="3165"/>
      <c r="AJ39" s="3165"/>
      <c r="AK39" s="3165"/>
      <c r="AL39" s="3165"/>
      <c r="AM39" s="3165"/>
      <c r="AN39" s="3165"/>
      <c r="AO39" s="3165"/>
      <c r="AP39" s="3165"/>
      <c r="AQ39" s="3165"/>
      <c r="AR39" s="3165"/>
      <c r="AS39" s="3165"/>
      <c r="AT39" s="3165"/>
      <c r="AU39" s="3165"/>
      <c r="AV39" s="3165"/>
      <c r="AW39" s="3165"/>
      <c r="AX39" s="3165"/>
      <c r="AY39" s="3165"/>
      <c r="AZ39" s="3165"/>
      <c r="BA39" s="3165"/>
      <c r="BD39" s="3129"/>
      <c r="BE39" s="3137"/>
      <c r="BF39" s="3137"/>
      <c r="BG39" s="3137"/>
      <c r="BH39" s="3137"/>
      <c r="BI39" s="3137"/>
      <c r="BJ39" s="3137"/>
      <c r="BK39" s="3137"/>
      <c r="BL39" s="3137"/>
      <c r="BM39" s="3137"/>
      <c r="BN39" s="3137"/>
      <c r="BO39" s="3137"/>
      <c r="BP39" s="3137"/>
      <c r="BQ39" s="3137"/>
      <c r="BR39" s="3137"/>
      <c r="BS39" s="3137"/>
      <c r="BT39" s="3137"/>
      <c r="BU39" s="3137"/>
      <c r="BV39" s="3137"/>
      <c r="BW39" s="3137"/>
      <c r="BX39" s="3137"/>
      <c r="BY39" s="3137"/>
      <c r="BZ39" s="3137"/>
      <c r="CA39" s="3137"/>
      <c r="CB39" s="3137"/>
      <c r="CC39" s="3137"/>
      <c r="CD39" s="3137"/>
      <c r="CE39" s="3137"/>
      <c r="CF39" s="3137"/>
      <c r="CG39" s="3137"/>
      <c r="CH39" s="3137"/>
      <c r="CI39" s="3137"/>
      <c r="CJ39" s="3137"/>
      <c r="CK39" s="3137"/>
      <c r="CL39" s="3137"/>
      <c r="CM39" s="3137"/>
    </row>
    <row r="40" spans="1:91" ht="44.25">
      <c r="A40" s="3105"/>
      <c r="B40" s="3112" t="s">
        <v>620</v>
      </c>
      <c r="C40" s="3113" t="s">
        <v>621</v>
      </c>
      <c r="D40" s="3114" t="s">
        <v>620</v>
      </c>
      <c r="E40" s="3115" t="s">
        <v>563</v>
      </c>
      <c r="F40" s="3113" t="s">
        <v>621</v>
      </c>
      <c r="G40" s="3116" t="s">
        <v>563</v>
      </c>
      <c r="H40" s="3117" t="s">
        <v>635</v>
      </c>
      <c r="I40" s="3113" t="s">
        <v>621</v>
      </c>
      <c r="J40" s="3158" t="s">
        <v>635</v>
      </c>
      <c r="K40" s="3117" t="s">
        <v>619</v>
      </c>
      <c r="L40" s="3113" t="s">
        <v>621</v>
      </c>
      <c r="M40" s="3118" t="s">
        <v>619</v>
      </c>
      <c r="N40" s="3105"/>
      <c r="O40" s="3112" t="s">
        <v>620</v>
      </c>
      <c r="P40" s="3113" t="s">
        <v>621</v>
      </c>
      <c r="Q40" s="3119" t="s">
        <v>620</v>
      </c>
      <c r="R40" s="3115" t="s">
        <v>563</v>
      </c>
      <c r="S40" s="3113" t="s">
        <v>621</v>
      </c>
      <c r="T40" s="3120" t="s">
        <v>563</v>
      </c>
      <c r="U40" s="3182" t="s">
        <v>635</v>
      </c>
      <c r="V40" s="3113" t="s">
        <v>621</v>
      </c>
      <c r="W40" s="3119" t="s">
        <v>635</v>
      </c>
      <c r="X40" s="3183" t="s">
        <v>619</v>
      </c>
      <c r="Y40" s="3113" t="s">
        <v>621</v>
      </c>
      <c r="Z40" s="3121" t="s">
        <v>619</v>
      </c>
      <c r="AA40" s="3105"/>
      <c r="AB40" s="3178"/>
      <c r="AC40" s="3105"/>
      <c r="AD40" s="3122" t="s">
        <v>583</v>
      </c>
      <c r="AE40" s="3185" t="s">
        <v>698</v>
      </c>
      <c r="AF40" s="3135"/>
      <c r="AG40" s="3185" t="s">
        <v>699</v>
      </c>
      <c r="AH40" s="3135"/>
      <c r="AI40" s="3185" t="s">
        <v>700</v>
      </c>
      <c r="AJ40" s="3135"/>
      <c r="AK40" s="3185" t="s">
        <v>701</v>
      </c>
      <c r="AL40" s="3135"/>
      <c r="AM40" s="3185" t="s">
        <v>702</v>
      </c>
      <c r="AN40" s="3135"/>
      <c r="AO40" s="3185" t="s">
        <v>703</v>
      </c>
      <c r="AP40" s="3135"/>
      <c r="AQ40" s="3185" t="s">
        <v>704</v>
      </c>
      <c r="AR40" s="3135"/>
      <c r="AS40" s="3185" t="s">
        <v>585</v>
      </c>
      <c r="AT40" s="3135"/>
      <c r="AU40" s="3185" t="s">
        <v>705</v>
      </c>
      <c r="AV40" s="3135"/>
      <c r="AW40" s="3185" t="s">
        <v>452</v>
      </c>
      <c r="AX40" s="3135"/>
      <c r="AY40" s="3185" t="s">
        <v>706</v>
      </c>
      <c r="AZ40" s="3135"/>
      <c r="BA40" s="3185" t="s">
        <v>707</v>
      </c>
      <c r="BD40" s="4389" t="s">
        <v>614</v>
      </c>
      <c r="BE40" s="3159" t="s">
        <v>29</v>
      </c>
      <c r="BF40" s="3160"/>
      <c r="BG40" s="3155"/>
      <c r="BH40" s="3159" t="s">
        <v>253</v>
      </c>
      <c r="BI40" s="3160"/>
      <c r="BJ40" s="3155"/>
      <c r="BK40" s="3159" t="s">
        <v>4</v>
      </c>
      <c r="BL40" s="3160"/>
      <c r="BM40" s="3155"/>
      <c r="BN40" s="3159" t="s">
        <v>31</v>
      </c>
      <c r="BO40" s="3160"/>
      <c r="BP40" s="3155"/>
      <c r="BQ40" s="3159" t="s">
        <v>103</v>
      </c>
      <c r="BR40" s="3160"/>
      <c r="BS40" s="3155"/>
      <c r="BT40" s="3159" t="s">
        <v>560</v>
      </c>
      <c r="BU40" s="3160"/>
      <c r="BV40" s="3155"/>
      <c r="BW40" s="3159" t="s">
        <v>117</v>
      </c>
      <c r="BX40" s="3160"/>
      <c r="BY40" s="3155"/>
      <c r="BZ40" s="3159" t="s">
        <v>8</v>
      </c>
      <c r="CA40" s="3160"/>
      <c r="CB40" s="3155"/>
      <c r="CC40" s="3159" t="s">
        <v>557</v>
      </c>
      <c r="CD40" s="3160"/>
      <c r="CE40" s="3155"/>
      <c r="CF40" s="3159" t="s">
        <v>30</v>
      </c>
      <c r="CG40" s="3160"/>
      <c r="CH40" s="3155"/>
      <c r="CI40" s="3159" t="s">
        <v>625</v>
      </c>
      <c r="CJ40" s="3160"/>
      <c r="CK40" s="3155"/>
      <c r="CL40" s="3159" t="s">
        <v>579</v>
      </c>
      <c r="CM40" s="3160"/>
    </row>
    <row r="41" spans="1:91" ht="44.25">
      <c r="A41" s="3105"/>
      <c r="B41" s="3112" t="s">
        <v>627</v>
      </c>
      <c r="C41" s="3113" t="s">
        <v>621</v>
      </c>
      <c r="D41" s="3114" t="s">
        <v>627</v>
      </c>
      <c r="E41" s="3115" t="s">
        <v>567</v>
      </c>
      <c r="F41" s="3113" t="s">
        <v>621</v>
      </c>
      <c r="G41" s="3116" t="s">
        <v>567</v>
      </c>
      <c r="H41" s="3117" t="s">
        <v>440</v>
      </c>
      <c r="I41" s="3113" t="s">
        <v>621</v>
      </c>
      <c r="J41" s="3158" t="s">
        <v>440</v>
      </c>
      <c r="K41" s="3117" t="s">
        <v>630</v>
      </c>
      <c r="L41" s="3113" t="s">
        <v>621</v>
      </c>
      <c r="M41" s="3118" t="s">
        <v>630</v>
      </c>
      <c r="N41" s="3105"/>
      <c r="O41" s="3112" t="s">
        <v>627</v>
      </c>
      <c r="P41" s="3113" t="s">
        <v>621</v>
      </c>
      <c r="Q41" s="3119" t="s">
        <v>627</v>
      </c>
      <c r="R41" s="3115" t="s">
        <v>567</v>
      </c>
      <c r="S41" s="3113" t="s">
        <v>621</v>
      </c>
      <c r="T41" s="3120" t="s">
        <v>567</v>
      </c>
      <c r="U41" s="3182" t="s">
        <v>440</v>
      </c>
      <c r="V41" s="3113" t="s">
        <v>621</v>
      </c>
      <c r="W41" s="3119" t="s">
        <v>440</v>
      </c>
      <c r="X41" s="3183" t="s">
        <v>630</v>
      </c>
      <c r="Y41" s="3113" t="s">
        <v>621</v>
      </c>
      <c r="Z41" s="3121" t="s">
        <v>630</v>
      </c>
      <c r="AA41" s="3105"/>
      <c r="AB41" s="3105"/>
      <c r="AC41" s="3105"/>
      <c r="AD41" s="3129"/>
      <c r="AE41" s="3137"/>
      <c r="AF41" s="3137"/>
      <c r="AG41" s="3137"/>
      <c r="AH41" s="3137"/>
      <c r="AI41" s="3137"/>
      <c r="AJ41" s="3137"/>
      <c r="AK41" s="3137"/>
      <c r="AL41" s="3137"/>
      <c r="AM41" s="3137"/>
      <c r="AN41" s="3137"/>
      <c r="AO41" s="3137"/>
      <c r="AP41" s="3137"/>
      <c r="AQ41" s="3137"/>
      <c r="AR41" s="3137"/>
      <c r="AS41" s="3137"/>
      <c r="AT41" s="3137"/>
      <c r="AU41" s="3137"/>
      <c r="AV41" s="3137"/>
      <c r="AW41" s="3137"/>
      <c r="AX41" s="3137"/>
      <c r="AY41" s="3137"/>
      <c r="AZ41" s="3137"/>
      <c r="BA41" s="3137"/>
      <c r="BD41" s="4389"/>
      <c r="BE41" s="3163" t="s">
        <v>533</v>
      </c>
      <c r="BF41" s="3164"/>
      <c r="BG41" s="3155"/>
      <c r="BH41" s="3163" t="s">
        <v>555</v>
      </c>
      <c r="BI41" s="3164"/>
      <c r="BJ41" s="3155"/>
      <c r="BK41" s="3163" t="s">
        <v>537</v>
      </c>
      <c r="BL41" s="3164"/>
      <c r="BM41" s="3155"/>
      <c r="BN41" s="3163" t="s">
        <v>549</v>
      </c>
      <c r="BO41" s="3164"/>
      <c r="BP41" s="3155"/>
      <c r="BQ41" s="3163" t="s">
        <v>550</v>
      </c>
      <c r="BR41" s="3164"/>
      <c r="BS41" s="3155"/>
      <c r="BT41" s="3163" t="s">
        <v>554</v>
      </c>
      <c r="BU41" s="3164"/>
      <c r="BV41" s="3155"/>
      <c r="BW41" s="3163" t="s">
        <v>451</v>
      </c>
      <c r="BX41" s="3164"/>
      <c r="BY41" s="3155"/>
      <c r="BZ41" s="3163" t="s">
        <v>541</v>
      </c>
      <c r="CA41" s="3164"/>
      <c r="CB41" s="3155"/>
      <c r="CC41" s="3163" t="s">
        <v>547</v>
      </c>
      <c r="CD41" s="3164"/>
      <c r="CE41" s="3155"/>
      <c r="CF41" s="3163" t="s">
        <v>548</v>
      </c>
      <c r="CG41" s="3164"/>
      <c r="CH41" s="3155"/>
      <c r="CI41" s="3163" t="s">
        <v>571</v>
      </c>
      <c r="CJ41" s="3164"/>
      <c r="CK41" s="3155"/>
      <c r="CL41" s="3163"/>
      <c r="CM41" s="3164" t="s">
        <v>580</v>
      </c>
    </row>
    <row r="42" spans="1:91" ht="44.25">
      <c r="A42" s="3105"/>
      <c r="B42" s="3112" t="s">
        <v>565</v>
      </c>
      <c r="C42" s="3113" t="s">
        <v>621</v>
      </c>
      <c r="D42" s="3114" t="s">
        <v>565</v>
      </c>
      <c r="E42" s="3115" t="s">
        <v>575</v>
      </c>
      <c r="F42" s="3113" t="s">
        <v>621</v>
      </c>
      <c r="G42" s="3116" t="s">
        <v>575</v>
      </c>
      <c r="H42" s="3117" t="s">
        <v>2820</v>
      </c>
      <c r="I42" s="3113" t="s">
        <v>621</v>
      </c>
      <c r="J42" s="3158" t="s">
        <v>2820</v>
      </c>
      <c r="K42" s="3117" t="s">
        <v>578</v>
      </c>
      <c r="L42" s="3113" t="s">
        <v>621</v>
      </c>
      <c r="M42" s="3118" t="s">
        <v>578</v>
      </c>
      <c r="N42" s="3105"/>
      <c r="O42" s="3112" t="s">
        <v>565</v>
      </c>
      <c r="P42" s="3113" t="s">
        <v>621</v>
      </c>
      <c r="Q42" s="3119" t="s">
        <v>565</v>
      </c>
      <c r="R42" s="3115" t="s">
        <v>575</v>
      </c>
      <c r="S42" s="3113" t="s">
        <v>621</v>
      </c>
      <c r="T42" s="3120" t="s">
        <v>575</v>
      </c>
      <c r="U42" s="3182" t="s">
        <v>2820</v>
      </c>
      <c r="V42" s="3113" t="s">
        <v>621</v>
      </c>
      <c r="W42" s="3119" t="s">
        <v>2820</v>
      </c>
      <c r="X42" s="3183" t="s">
        <v>578</v>
      </c>
      <c r="Y42" s="3113" t="s">
        <v>621</v>
      </c>
      <c r="Z42" s="3121" t="s">
        <v>578</v>
      </c>
      <c r="AA42" s="3105"/>
      <c r="AB42" s="3105"/>
      <c r="AC42" s="3105"/>
      <c r="AD42" s="3122" t="s">
        <v>611</v>
      </c>
      <c r="AE42" s="3186" t="s">
        <v>698</v>
      </c>
      <c r="AF42" s="3140">
        <v>0</v>
      </c>
      <c r="AG42" s="3186" t="s">
        <v>699</v>
      </c>
      <c r="AH42" s="3140">
        <v>0</v>
      </c>
      <c r="AI42" s="3186" t="s">
        <v>700</v>
      </c>
      <c r="AJ42" s="3140">
        <v>0</v>
      </c>
      <c r="AK42" s="3186" t="s">
        <v>701</v>
      </c>
      <c r="AL42" s="3140">
        <v>0</v>
      </c>
      <c r="AM42" s="3186" t="s">
        <v>702</v>
      </c>
      <c r="AN42" s="3140">
        <v>0</v>
      </c>
      <c r="AO42" s="3186" t="s">
        <v>703</v>
      </c>
      <c r="AP42" s="3140">
        <v>0</v>
      </c>
      <c r="AQ42" s="3186" t="s">
        <v>704</v>
      </c>
      <c r="AR42" s="3140">
        <v>0</v>
      </c>
      <c r="AS42" s="3187" t="s">
        <v>585</v>
      </c>
      <c r="AT42" s="3140">
        <v>0</v>
      </c>
      <c r="AU42" s="3186" t="s">
        <v>705</v>
      </c>
      <c r="AV42" s="3140">
        <v>0</v>
      </c>
      <c r="AW42" s="3186" t="s">
        <v>452</v>
      </c>
      <c r="AX42" s="3140">
        <v>0</v>
      </c>
      <c r="AY42" s="3186" t="s">
        <v>706</v>
      </c>
      <c r="AZ42" s="3140">
        <v>0</v>
      </c>
      <c r="BA42" s="3186" t="s">
        <v>707</v>
      </c>
      <c r="BD42" s="3129"/>
      <c r="BE42" s="3137"/>
      <c r="BF42" s="3137"/>
      <c r="BG42" s="3137"/>
      <c r="BH42" s="3137"/>
      <c r="BI42" s="3137"/>
      <c r="BJ42" s="3137"/>
      <c r="BK42" s="3137"/>
      <c r="BL42" s="3137"/>
      <c r="BM42" s="3137"/>
      <c r="BN42" s="3137"/>
      <c r="BO42" s="3137"/>
      <c r="BP42" s="3137"/>
      <c r="BQ42" s="3137"/>
      <c r="BR42" s="3137"/>
      <c r="BS42" s="3137"/>
      <c r="BT42" s="3137"/>
      <c r="BU42" s="3137"/>
      <c r="BV42" s="3137"/>
      <c r="BW42" s="3137"/>
      <c r="BX42" s="3137"/>
      <c r="BY42" s="3137"/>
      <c r="BZ42" s="3137"/>
      <c r="CA42" s="3137"/>
      <c r="CB42" s="3137"/>
      <c r="CC42" s="3137"/>
      <c r="CD42" s="3137"/>
      <c r="CE42" s="3137"/>
      <c r="CF42" s="3137"/>
      <c r="CG42" s="3137"/>
      <c r="CH42" s="3137"/>
      <c r="CI42" s="3137"/>
      <c r="CJ42" s="3137"/>
      <c r="CK42" s="3137"/>
      <c r="CL42" s="3137"/>
      <c r="CM42" s="3137"/>
    </row>
    <row r="43" spans="1:91" ht="44.25">
      <c r="A43" s="3105"/>
      <c r="B43" s="3112" t="s">
        <v>566</v>
      </c>
      <c r="C43" s="3113" t="s">
        <v>621</v>
      </c>
      <c r="D43" s="3114" t="s">
        <v>566</v>
      </c>
      <c r="E43" s="3115" t="s">
        <v>570</v>
      </c>
      <c r="F43" s="3113" t="s">
        <v>621</v>
      </c>
      <c r="G43" s="3116" t="s">
        <v>570</v>
      </c>
      <c r="H43" s="3117" t="s">
        <v>629</v>
      </c>
      <c r="I43" s="3113" t="s">
        <v>621</v>
      </c>
      <c r="J43" s="3158" t="s">
        <v>629</v>
      </c>
      <c r="K43" s="3117" t="s">
        <v>562</v>
      </c>
      <c r="L43" s="3113" t="s">
        <v>621</v>
      </c>
      <c r="M43" s="3118" t="s">
        <v>562</v>
      </c>
      <c r="N43" s="3105"/>
      <c r="O43" s="3112" t="s">
        <v>566</v>
      </c>
      <c r="P43" s="3113" t="s">
        <v>621</v>
      </c>
      <c r="Q43" s="3119" t="s">
        <v>566</v>
      </c>
      <c r="R43" s="3115" t="s">
        <v>570</v>
      </c>
      <c r="S43" s="3113" t="s">
        <v>621</v>
      </c>
      <c r="T43" s="3120" t="s">
        <v>570</v>
      </c>
      <c r="U43" s="3182" t="s">
        <v>629</v>
      </c>
      <c r="V43" s="3113" t="s">
        <v>621</v>
      </c>
      <c r="W43" s="3119" t="s">
        <v>629</v>
      </c>
      <c r="X43" s="3183" t="s">
        <v>562</v>
      </c>
      <c r="Y43" s="3113" t="s">
        <v>621</v>
      </c>
      <c r="Z43" s="3121" t="s">
        <v>562</v>
      </c>
      <c r="AA43" s="3105"/>
      <c r="AB43" s="3105"/>
      <c r="AC43" s="3105"/>
      <c r="AD43" s="3129"/>
      <c r="AE43" s="3137"/>
      <c r="AF43" s="3137"/>
      <c r="AG43" s="3137"/>
      <c r="AH43" s="3137"/>
      <c r="AI43" s="3137"/>
      <c r="AJ43" s="3137"/>
      <c r="AK43" s="3137"/>
      <c r="AL43" s="3137"/>
      <c r="AM43" s="3137"/>
      <c r="AN43" s="3137"/>
      <c r="AO43" s="3137"/>
      <c r="AP43" s="3137"/>
      <c r="AQ43" s="3137"/>
      <c r="AR43" s="3137"/>
      <c r="AS43" s="3188"/>
      <c r="AT43" s="3137"/>
      <c r="AU43" s="3137"/>
      <c r="AV43" s="3137"/>
      <c r="AW43" s="3137"/>
      <c r="AX43" s="3137"/>
      <c r="AY43" s="3137"/>
      <c r="AZ43" s="3137"/>
      <c r="BA43" s="3137"/>
      <c r="BD43" s="3129"/>
      <c r="BE43" s="3109" t="s">
        <v>628</v>
      </c>
      <c r="BF43" s="3137"/>
      <c r="BG43" s="3137"/>
      <c r="BH43" s="3137"/>
      <c r="BI43" s="3137"/>
      <c r="BJ43" s="3137"/>
      <c r="BK43" s="3137"/>
      <c r="BL43" s="3137"/>
      <c r="BM43" s="3137"/>
      <c r="BN43" s="3137"/>
      <c r="BO43" s="3137"/>
      <c r="BP43" s="3137"/>
      <c r="BQ43" s="3137"/>
      <c r="BR43" s="3137"/>
      <c r="BS43" s="3137"/>
      <c r="BT43" s="3137"/>
      <c r="BU43" s="3137"/>
      <c r="BV43" s="3137"/>
      <c r="BW43" s="3137"/>
      <c r="BX43" s="3137"/>
      <c r="BY43" s="3137"/>
      <c r="BZ43" s="3137"/>
      <c r="CA43" s="3137"/>
      <c r="CB43" s="3137"/>
      <c r="CC43" s="3137"/>
      <c r="CD43" s="3137"/>
      <c r="CE43" s="3137"/>
      <c r="CF43" s="3137"/>
      <c r="CG43" s="3137"/>
      <c r="CH43" s="3137"/>
      <c r="CI43" s="3137"/>
      <c r="CJ43" s="3137"/>
      <c r="CK43" s="3137"/>
      <c r="CL43" s="3137"/>
      <c r="CM43" s="3137"/>
    </row>
    <row r="44" spans="1:91" ht="44.25">
      <c r="A44" s="3105"/>
      <c r="B44" s="3112" t="s">
        <v>626</v>
      </c>
      <c r="C44" s="3113" t="s">
        <v>621</v>
      </c>
      <c r="D44" s="3114" t="s">
        <v>626</v>
      </c>
      <c r="E44" s="3115" t="s">
        <v>576</v>
      </c>
      <c r="F44" s="3113" t="s">
        <v>621</v>
      </c>
      <c r="G44" s="3116" t="s">
        <v>576</v>
      </c>
      <c r="H44" s="3117" t="s">
        <v>572</v>
      </c>
      <c r="I44" s="3113" t="s">
        <v>621</v>
      </c>
      <c r="J44" s="3158" t="s">
        <v>572</v>
      </c>
      <c r="K44" s="3117" t="s">
        <v>581</v>
      </c>
      <c r="L44" s="3113" t="s">
        <v>621</v>
      </c>
      <c r="M44" s="3118" t="s">
        <v>581</v>
      </c>
      <c r="N44" s="3105"/>
      <c r="O44" s="3112" t="s">
        <v>626</v>
      </c>
      <c r="P44" s="3113" t="s">
        <v>621</v>
      </c>
      <c r="Q44" s="3119" t="s">
        <v>626</v>
      </c>
      <c r="R44" s="3115" t="s">
        <v>576</v>
      </c>
      <c r="S44" s="3113" t="s">
        <v>621</v>
      </c>
      <c r="T44" s="3120" t="s">
        <v>576</v>
      </c>
      <c r="U44" s="3182" t="s">
        <v>572</v>
      </c>
      <c r="V44" s="3113" t="s">
        <v>621</v>
      </c>
      <c r="W44" s="3119" t="s">
        <v>572</v>
      </c>
      <c r="X44" s="3183" t="s">
        <v>581</v>
      </c>
      <c r="Y44" s="3113" t="s">
        <v>621</v>
      </c>
      <c r="Z44" s="3121" t="s">
        <v>581</v>
      </c>
      <c r="AA44" s="3105"/>
      <c r="AB44" s="3178"/>
      <c r="AC44" s="3105"/>
      <c r="AD44" s="3122" t="s">
        <v>612</v>
      </c>
      <c r="AE44" s="3189" t="s">
        <v>698</v>
      </c>
      <c r="AF44" s="3145">
        <v>0</v>
      </c>
      <c r="AG44" s="3189" t="s">
        <v>699</v>
      </c>
      <c r="AH44" s="3145">
        <v>0</v>
      </c>
      <c r="AI44" s="3189" t="s">
        <v>700</v>
      </c>
      <c r="AJ44" s="3145">
        <v>0</v>
      </c>
      <c r="AK44" s="3189" t="s">
        <v>701</v>
      </c>
      <c r="AL44" s="3145">
        <v>0</v>
      </c>
      <c r="AM44" s="3189" t="s">
        <v>702</v>
      </c>
      <c r="AN44" s="3145">
        <v>0</v>
      </c>
      <c r="AO44" s="3189" t="s">
        <v>703</v>
      </c>
      <c r="AP44" s="3145">
        <v>0</v>
      </c>
      <c r="AQ44" s="3189" t="s">
        <v>704</v>
      </c>
      <c r="AR44" s="3145">
        <v>0</v>
      </c>
      <c r="AS44" s="3189" t="s">
        <v>585</v>
      </c>
      <c r="AT44" s="3145">
        <v>0</v>
      </c>
      <c r="AU44" s="3189" t="s">
        <v>705</v>
      </c>
      <c r="AV44" s="3145">
        <v>0</v>
      </c>
      <c r="AW44" s="3189" t="s">
        <v>452</v>
      </c>
      <c r="AX44" s="3145">
        <v>0</v>
      </c>
      <c r="AY44" s="3189" t="s">
        <v>706</v>
      </c>
      <c r="AZ44" s="3145">
        <v>0</v>
      </c>
      <c r="BA44" s="3189" t="s">
        <v>707</v>
      </c>
      <c r="BD44" s="4391" t="s">
        <v>615</v>
      </c>
      <c r="BE44" s="3125" t="s">
        <v>271</v>
      </c>
      <c r="BF44" s="3126"/>
      <c r="BG44" s="3127"/>
      <c r="BH44" s="3125" t="s">
        <v>74</v>
      </c>
      <c r="BI44" s="3126"/>
      <c r="BJ44" s="3127"/>
      <c r="BK44" s="3125" t="s">
        <v>3</v>
      </c>
      <c r="BL44" s="3126"/>
      <c r="BM44" s="3127"/>
      <c r="BN44" s="3125" t="s">
        <v>5</v>
      </c>
      <c r="BO44" s="3126"/>
      <c r="BP44" s="3127"/>
      <c r="BQ44" s="3125" t="s">
        <v>6</v>
      </c>
      <c r="BR44" s="3126"/>
      <c r="BS44" s="3127"/>
      <c r="BT44" s="3125" t="s">
        <v>7</v>
      </c>
      <c r="BU44" s="3126"/>
      <c r="BV44" s="3127"/>
      <c r="BW44" s="3125" t="s">
        <v>9</v>
      </c>
      <c r="BX44" s="3126"/>
      <c r="BY44" s="3127"/>
      <c r="BZ44" s="3125" t="s">
        <v>556</v>
      </c>
      <c r="CA44" s="3126"/>
      <c r="CB44" s="3127"/>
      <c r="CC44" s="3125" t="s">
        <v>10</v>
      </c>
      <c r="CD44" s="3126"/>
      <c r="CE44" s="3127"/>
      <c r="CF44" s="3125" t="s">
        <v>120</v>
      </c>
      <c r="CG44" s="3126"/>
      <c r="CH44" s="3127"/>
      <c r="CI44" s="3125" t="s">
        <v>582</v>
      </c>
      <c r="CJ44" s="3126"/>
      <c r="CK44" s="3127"/>
      <c r="CL44" s="3125" t="s">
        <v>626</v>
      </c>
      <c r="CM44" s="3126"/>
    </row>
    <row r="45" spans="1:91" ht="44.25">
      <c r="A45" s="3105"/>
      <c r="B45" s="3112" t="s">
        <v>584</v>
      </c>
      <c r="C45" s="3113" t="s">
        <v>621</v>
      </c>
      <c r="D45" s="3114" t="s">
        <v>584</v>
      </c>
      <c r="E45" s="3115" t="s">
        <v>569</v>
      </c>
      <c r="F45" s="3113" t="s">
        <v>621</v>
      </c>
      <c r="G45" s="3116" t="s">
        <v>569</v>
      </c>
      <c r="H45" s="3117" t="s">
        <v>631</v>
      </c>
      <c r="I45" s="3113" t="s">
        <v>621</v>
      </c>
      <c r="J45" s="3158" t="s">
        <v>631</v>
      </c>
      <c r="K45" s="3117" t="s">
        <v>632</v>
      </c>
      <c r="L45" s="3113" t="s">
        <v>621</v>
      </c>
      <c r="M45" s="3118" t="s">
        <v>632</v>
      </c>
      <c r="N45" s="3105"/>
      <c r="O45" s="3112" t="s">
        <v>584</v>
      </c>
      <c r="P45" s="3113" t="s">
        <v>621</v>
      </c>
      <c r="Q45" s="3119" t="s">
        <v>584</v>
      </c>
      <c r="R45" s="3115" t="s">
        <v>569</v>
      </c>
      <c r="S45" s="3113" t="s">
        <v>621</v>
      </c>
      <c r="T45" s="3120" t="s">
        <v>569</v>
      </c>
      <c r="U45" s="3182" t="s">
        <v>631</v>
      </c>
      <c r="V45" s="3113" t="s">
        <v>621</v>
      </c>
      <c r="W45" s="3119" t="s">
        <v>631</v>
      </c>
      <c r="X45" s="3183" t="s">
        <v>632</v>
      </c>
      <c r="Y45" s="3113" t="s">
        <v>621</v>
      </c>
      <c r="Z45" s="3121" t="s">
        <v>632</v>
      </c>
      <c r="AA45" s="3105"/>
      <c r="AB45" s="3105"/>
      <c r="AC45" s="3105"/>
      <c r="AD45" s="3129"/>
      <c r="AE45" s="3137"/>
      <c r="AF45" s="3137"/>
      <c r="AG45" s="3137"/>
      <c r="AH45" s="3137"/>
      <c r="AI45" s="3137"/>
      <c r="AJ45" s="3137"/>
      <c r="AK45" s="3137"/>
      <c r="AL45" s="3137"/>
      <c r="AM45" s="3137"/>
      <c r="AN45" s="3137"/>
      <c r="AO45" s="3137"/>
      <c r="AP45" s="3137"/>
      <c r="AQ45" s="3137"/>
      <c r="AR45" s="3137"/>
      <c r="AS45" s="3137"/>
      <c r="AT45" s="3137"/>
      <c r="AU45" s="3137"/>
      <c r="AV45" s="3137"/>
      <c r="AW45" s="3137"/>
      <c r="AX45" s="3137"/>
      <c r="AY45" s="3137"/>
      <c r="AZ45" s="3137"/>
      <c r="BA45" s="3137"/>
      <c r="BD45" s="4391"/>
      <c r="BE45" s="3131" t="s">
        <v>450</v>
      </c>
      <c r="BF45" s="3132"/>
      <c r="BG45" s="3127"/>
      <c r="BH45" s="3131" t="s">
        <v>449</v>
      </c>
      <c r="BI45" s="3132"/>
      <c r="BJ45" s="3127"/>
      <c r="BK45" s="3131" t="s">
        <v>536</v>
      </c>
      <c r="BL45" s="3132"/>
      <c r="BM45" s="3127"/>
      <c r="BN45" s="3131" t="s">
        <v>538</v>
      </c>
      <c r="BO45" s="3132"/>
      <c r="BP45" s="3127"/>
      <c r="BQ45" s="3131" t="s">
        <v>539</v>
      </c>
      <c r="BR45" s="3132"/>
      <c r="BS45" s="3127"/>
      <c r="BT45" s="3131" t="s">
        <v>540</v>
      </c>
      <c r="BU45" s="3132"/>
      <c r="BV45" s="3127"/>
      <c r="BW45" s="3131" t="s">
        <v>542</v>
      </c>
      <c r="BX45" s="3132"/>
      <c r="BY45" s="3127"/>
      <c r="BZ45" s="3131" t="s">
        <v>543</v>
      </c>
      <c r="CA45" s="3132"/>
      <c r="CB45" s="3127"/>
      <c r="CC45" s="3131" t="s">
        <v>544</v>
      </c>
      <c r="CD45" s="3132"/>
      <c r="CE45" s="3127"/>
      <c r="CF45" s="3131" t="s">
        <v>545</v>
      </c>
      <c r="CG45" s="3132"/>
      <c r="CH45" s="3127"/>
      <c r="CI45" s="3131" t="s">
        <v>627</v>
      </c>
      <c r="CJ45" s="3132"/>
      <c r="CK45" s="3127"/>
      <c r="CL45" s="3131" t="s">
        <v>581</v>
      </c>
      <c r="CM45" s="3132"/>
    </row>
    <row r="46" spans="1:91" ht="44.25">
      <c r="A46" s="3105"/>
      <c r="B46" s="3112"/>
      <c r="C46" s="3113" t="s">
        <v>621</v>
      </c>
      <c r="D46" s="3114"/>
      <c r="E46" s="3115" t="s">
        <v>574</v>
      </c>
      <c r="F46" s="3113" t="s">
        <v>621</v>
      </c>
      <c r="G46" s="3116" t="s">
        <v>574</v>
      </c>
      <c r="H46" s="3117" t="s">
        <v>564</v>
      </c>
      <c r="I46" s="3113" t="s">
        <v>621</v>
      </c>
      <c r="J46" s="3158" t="s">
        <v>564</v>
      </c>
      <c r="K46" s="3117"/>
      <c r="L46" s="3113" t="s">
        <v>621</v>
      </c>
      <c r="M46" s="3118"/>
      <c r="N46" s="3105"/>
      <c r="O46" s="3112"/>
      <c r="P46" s="3113" t="s">
        <v>621</v>
      </c>
      <c r="Q46" s="3119"/>
      <c r="R46" s="3115" t="s">
        <v>574</v>
      </c>
      <c r="S46" s="3113" t="s">
        <v>621</v>
      </c>
      <c r="T46" s="3120" t="s">
        <v>574</v>
      </c>
      <c r="U46" s="3182" t="s">
        <v>564</v>
      </c>
      <c r="V46" s="3113" t="s">
        <v>621</v>
      </c>
      <c r="W46" s="3119" t="s">
        <v>564</v>
      </c>
      <c r="X46" s="3183"/>
      <c r="Y46" s="3113" t="s">
        <v>621</v>
      </c>
      <c r="Z46" s="3121"/>
      <c r="AA46" s="3105"/>
      <c r="AB46" s="3105"/>
      <c r="AC46" s="3105"/>
      <c r="AD46" s="3122" t="s">
        <v>613</v>
      </c>
      <c r="AE46" s="3190" t="s">
        <v>698</v>
      </c>
      <c r="AF46" s="3151">
        <v>0</v>
      </c>
      <c r="AG46" s="3190" t="s">
        <v>699</v>
      </c>
      <c r="AH46" s="3151">
        <v>0</v>
      </c>
      <c r="AI46" s="3190" t="s">
        <v>700</v>
      </c>
      <c r="AJ46" s="3151">
        <v>0</v>
      </c>
      <c r="AK46" s="3190" t="s">
        <v>701</v>
      </c>
      <c r="AL46" s="3151">
        <v>0</v>
      </c>
      <c r="AM46" s="3190" t="s">
        <v>702</v>
      </c>
      <c r="AN46" s="3151">
        <v>0</v>
      </c>
      <c r="AO46" s="3190" t="s">
        <v>703</v>
      </c>
      <c r="AP46" s="3151">
        <v>0</v>
      </c>
      <c r="AQ46" s="3190" t="s">
        <v>704</v>
      </c>
      <c r="AR46" s="3151">
        <v>0</v>
      </c>
      <c r="AS46" s="3190" t="s">
        <v>585</v>
      </c>
      <c r="AT46" s="3151">
        <v>0</v>
      </c>
      <c r="AU46" s="3190" t="s">
        <v>705</v>
      </c>
      <c r="AV46" s="3151">
        <v>0</v>
      </c>
      <c r="AW46" s="3190" t="s">
        <v>452</v>
      </c>
      <c r="AX46" s="3151">
        <v>0</v>
      </c>
      <c r="AY46" s="3190" t="s">
        <v>706</v>
      </c>
      <c r="AZ46" s="3151">
        <v>0</v>
      </c>
      <c r="BA46" s="3190" t="s">
        <v>707</v>
      </c>
      <c r="BD46" s="3136"/>
      <c r="BE46" s="3127"/>
      <c r="BF46" s="3127"/>
      <c r="BG46" s="3127"/>
      <c r="BH46" s="3127"/>
      <c r="BI46" s="3127"/>
      <c r="BJ46" s="3127"/>
      <c r="BK46" s="3127"/>
      <c r="BL46" s="3127"/>
      <c r="BM46" s="3127"/>
      <c r="BN46" s="3127"/>
      <c r="BO46" s="3127"/>
      <c r="BP46" s="3127"/>
      <c r="BQ46" s="3127"/>
      <c r="BR46" s="3127"/>
      <c r="BS46" s="3127"/>
      <c r="BT46" s="3127"/>
      <c r="BU46" s="3127"/>
      <c r="BV46" s="3127"/>
      <c r="BW46" s="3127"/>
      <c r="BX46" s="3127"/>
      <c r="BY46" s="3127"/>
      <c r="BZ46" s="3127"/>
      <c r="CA46" s="3127"/>
      <c r="CB46" s="3127"/>
      <c r="CC46" s="3127"/>
      <c r="CD46" s="3127"/>
      <c r="CE46" s="3127"/>
      <c r="CF46" s="3127"/>
      <c r="CG46" s="3127"/>
      <c r="CH46" s="3127"/>
      <c r="CI46" s="3127"/>
      <c r="CJ46" s="3127"/>
      <c r="CK46" s="3127"/>
      <c r="CL46" s="3127"/>
      <c r="CM46" s="3127"/>
    </row>
    <row r="47" spans="1:91" ht="30">
      <c r="A47" s="3105"/>
      <c r="B47" s="3191"/>
      <c r="C47" s="3192"/>
      <c r="D47" s="3192"/>
      <c r="E47" s="3192"/>
      <c r="F47" s="3192"/>
      <c r="G47" s="3192"/>
      <c r="H47" s="3192"/>
      <c r="I47" s="3192"/>
      <c r="J47" s="3192"/>
      <c r="K47" s="3192"/>
      <c r="L47" s="3192"/>
      <c r="M47" s="3193"/>
      <c r="N47" s="3194"/>
      <c r="O47" s="3191"/>
      <c r="P47" s="3192"/>
      <c r="Q47" s="3192"/>
      <c r="R47" s="3192"/>
      <c r="S47" s="3192"/>
      <c r="T47" s="3192"/>
      <c r="U47" s="3192"/>
      <c r="V47" s="3192"/>
      <c r="W47" s="3192"/>
      <c r="X47" s="3192"/>
      <c r="Y47" s="3192"/>
      <c r="Z47" s="3193"/>
      <c r="AA47" s="3194"/>
      <c r="AB47" s="3105"/>
      <c r="AC47" s="3105"/>
      <c r="AD47" s="3129"/>
      <c r="AE47" s="3137"/>
      <c r="AF47" s="3137"/>
      <c r="AG47" s="3137"/>
      <c r="AH47" s="3137"/>
      <c r="AI47" s="3137"/>
      <c r="AJ47" s="3137"/>
      <c r="AK47" s="3137"/>
      <c r="AL47" s="3137"/>
      <c r="AM47" s="3137"/>
      <c r="AN47" s="3137"/>
      <c r="AO47" s="3137"/>
      <c r="AP47" s="3137"/>
      <c r="AQ47" s="3137"/>
      <c r="AR47" s="3137"/>
      <c r="AS47" s="3137"/>
      <c r="AT47" s="3137"/>
      <c r="AU47" s="3137"/>
      <c r="AV47" s="3137"/>
      <c r="AW47" s="3137"/>
      <c r="AX47" s="3137"/>
      <c r="AY47" s="3137"/>
      <c r="AZ47" s="3137"/>
      <c r="BA47" s="3137"/>
      <c r="BD47" s="4389" t="s">
        <v>611</v>
      </c>
      <c r="BE47" s="3138" t="s">
        <v>271</v>
      </c>
      <c r="BF47" s="3139"/>
      <c r="BG47" s="3140"/>
      <c r="BH47" s="3138" t="s">
        <v>74</v>
      </c>
      <c r="BI47" s="3139"/>
      <c r="BJ47" s="3140"/>
      <c r="BK47" s="3138" t="s">
        <v>3</v>
      </c>
      <c r="BL47" s="3139"/>
      <c r="BM47" s="3140"/>
      <c r="BN47" s="3138" t="s">
        <v>5</v>
      </c>
      <c r="BO47" s="3139"/>
      <c r="BP47" s="3140"/>
      <c r="BQ47" s="3138" t="s">
        <v>6</v>
      </c>
      <c r="BR47" s="3139"/>
      <c r="BS47" s="3140"/>
      <c r="BT47" s="3138" t="s">
        <v>7</v>
      </c>
      <c r="BU47" s="3139"/>
      <c r="BV47" s="3140"/>
      <c r="BW47" s="3138" t="s">
        <v>9</v>
      </c>
      <c r="BX47" s="3139"/>
      <c r="BY47" s="3140"/>
      <c r="BZ47" s="3138" t="s">
        <v>556</v>
      </c>
      <c r="CA47" s="3139"/>
      <c r="CB47" s="3140"/>
      <c r="CC47" s="3138" t="s">
        <v>10</v>
      </c>
      <c r="CD47" s="3139"/>
      <c r="CE47" s="3140"/>
      <c r="CF47" s="3138" t="s">
        <v>120</v>
      </c>
      <c r="CG47" s="3139"/>
      <c r="CH47" s="3140"/>
      <c r="CI47" s="3138" t="s">
        <v>582</v>
      </c>
      <c r="CJ47" s="3139"/>
      <c r="CK47" s="3140"/>
      <c r="CL47" s="3138" t="s">
        <v>626</v>
      </c>
      <c r="CM47" s="3139"/>
    </row>
    <row r="48" spans="1:91" ht="30">
      <c r="AD48" s="3122" t="s">
        <v>614</v>
      </c>
      <c r="AE48" s="3195" t="s">
        <v>698</v>
      </c>
      <c r="AF48" s="3155">
        <v>0</v>
      </c>
      <c r="AG48" s="3195" t="s">
        <v>699</v>
      </c>
      <c r="AH48" s="3155">
        <v>0</v>
      </c>
      <c r="AI48" s="3195" t="s">
        <v>700</v>
      </c>
      <c r="AJ48" s="3155">
        <v>0</v>
      </c>
      <c r="AK48" s="3195" t="s">
        <v>701</v>
      </c>
      <c r="AL48" s="3155">
        <v>0</v>
      </c>
      <c r="AM48" s="3195" t="s">
        <v>702</v>
      </c>
      <c r="AN48" s="3155">
        <v>0</v>
      </c>
      <c r="AO48" s="3195" t="s">
        <v>703</v>
      </c>
      <c r="AP48" s="3155">
        <v>0</v>
      </c>
      <c r="AQ48" s="3195" t="s">
        <v>704</v>
      </c>
      <c r="AR48" s="3155">
        <v>0</v>
      </c>
      <c r="AS48" s="3195" t="s">
        <v>585</v>
      </c>
      <c r="AT48" s="3155">
        <v>0</v>
      </c>
      <c r="AU48" s="3195" t="s">
        <v>705</v>
      </c>
      <c r="AV48" s="3155">
        <v>0</v>
      </c>
      <c r="AW48" s="3195" t="s">
        <v>452</v>
      </c>
      <c r="AX48" s="3155">
        <v>0</v>
      </c>
      <c r="AY48" s="3195" t="s">
        <v>706</v>
      </c>
      <c r="AZ48" s="3155">
        <v>0</v>
      </c>
      <c r="BA48" s="3195" t="s">
        <v>707</v>
      </c>
      <c r="BD48" s="4389"/>
      <c r="BE48" s="3142" t="s">
        <v>450</v>
      </c>
      <c r="BF48" s="3143"/>
      <c r="BG48" s="3140"/>
      <c r="BH48" s="3142" t="s">
        <v>449</v>
      </c>
      <c r="BI48" s="3143"/>
      <c r="BJ48" s="3140"/>
      <c r="BK48" s="3142" t="s">
        <v>536</v>
      </c>
      <c r="BL48" s="3143"/>
      <c r="BM48" s="3140"/>
      <c r="BN48" s="3142" t="s">
        <v>538</v>
      </c>
      <c r="BO48" s="3143"/>
      <c r="BP48" s="3140"/>
      <c r="BQ48" s="3142" t="s">
        <v>539</v>
      </c>
      <c r="BR48" s="3143"/>
      <c r="BS48" s="3140"/>
      <c r="BT48" s="3142" t="s">
        <v>540</v>
      </c>
      <c r="BU48" s="3143"/>
      <c r="BV48" s="3140"/>
      <c r="BW48" s="3142" t="s">
        <v>542</v>
      </c>
      <c r="BX48" s="3143"/>
      <c r="BY48" s="3140"/>
      <c r="BZ48" s="3142" t="s">
        <v>543</v>
      </c>
      <c r="CA48" s="3143"/>
      <c r="CB48" s="3140"/>
      <c r="CC48" s="3142" t="s">
        <v>544</v>
      </c>
      <c r="CD48" s="3143"/>
      <c r="CE48" s="3140"/>
      <c r="CF48" s="3142" t="s">
        <v>545</v>
      </c>
      <c r="CG48" s="3143"/>
      <c r="CH48" s="3140"/>
      <c r="CI48" s="3142" t="s">
        <v>627</v>
      </c>
      <c r="CJ48" s="3143"/>
      <c r="CK48" s="3140"/>
      <c r="CL48" s="3142" t="s">
        <v>581</v>
      </c>
      <c r="CM48" s="3143"/>
    </row>
    <row r="49" spans="1:91" ht="30">
      <c r="AD49" s="3129"/>
      <c r="BD49" s="3136"/>
      <c r="BE49" s="3137"/>
      <c r="BF49" s="3137"/>
      <c r="BG49" s="3137"/>
      <c r="BH49" s="3137"/>
      <c r="BI49" s="3137"/>
      <c r="BJ49" s="3137"/>
      <c r="BK49" s="3137"/>
      <c r="BL49" s="3137"/>
      <c r="BM49" s="3137"/>
      <c r="BN49" s="3137"/>
      <c r="BO49" s="3137"/>
      <c r="BP49" s="3137"/>
      <c r="BQ49" s="3137"/>
      <c r="BR49" s="3137"/>
      <c r="BS49" s="3137"/>
      <c r="BT49" s="3137"/>
      <c r="BU49" s="3137"/>
      <c r="BV49" s="3137"/>
      <c r="BW49" s="3137"/>
      <c r="BX49" s="3137"/>
      <c r="BY49" s="3137"/>
      <c r="BZ49" s="3137"/>
      <c r="CA49" s="3137"/>
      <c r="CB49" s="3137"/>
      <c r="CC49" s="3137"/>
      <c r="CD49" s="3137"/>
      <c r="CE49" s="3137"/>
      <c r="CF49" s="3137"/>
      <c r="CG49" s="3137"/>
      <c r="CH49" s="3137"/>
      <c r="CI49" s="3137"/>
      <c r="CJ49" s="3137"/>
      <c r="CK49" s="3137"/>
      <c r="CL49" s="3137"/>
      <c r="CM49" s="3137"/>
    </row>
    <row r="50" spans="1:91" ht="30">
      <c r="B50" s="3087" t="s">
        <v>2808</v>
      </c>
      <c r="C50" s="3088"/>
      <c r="D50" s="3089" t="s">
        <v>2809</v>
      </c>
      <c r="E50" s="3196" t="s">
        <v>2821</v>
      </c>
      <c r="F50" s="3197"/>
      <c r="G50" s="3197"/>
      <c r="H50" s="3197"/>
      <c r="I50" s="3197"/>
      <c r="J50" s="3197"/>
      <c r="K50" s="3197"/>
      <c r="L50" s="3197"/>
      <c r="M50" s="3198"/>
      <c r="O50" s="3087" t="s">
        <v>2808</v>
      </c>
      <c r="P50" s="3088"/>
      <c r="Q50" s="3089" t="s">
        <v>2809</v>
      </c>
      <c r="R50" s="3199" t="s">
        <v>2822</v>
      </c>
      <c r="S50" s="3200"/>
      <c r="T50" s="3200"/>
      <c r="U50" s="3200"/>
      <c r="V50" s="3200"/>
      <c r="W50" s="3200"/>
      <c r="X50" s="3200"/>
      <c r="Y50" s="3200"/>
      <c r="Z50" s="3201"/>
      <c r="AD50" s="3181" t="s">
        <v>661</v>
      </c>
      <c r="BD50" s="4389" t="s">
        <v>622</v>
      </c>
      <c r="BE50" s="3146" t="s">
        <v>271</v>
      </c>
      <c r="BF50" s="3147"/>
      <c r="BG50" s="3145"/>
      <c r="BH50" s="3146" t="s">
        <v>74</v>
      </c>
      <c r="BI50" s="3147"/>
      <c r="BJ50" s="3145"/>
      <c r="BK50" s="3146" t="s">
        <v>3</v>
      </c>
      <c r="BL50" s="3147"/>
      <c r="BM50" s="3145"/>
      <c r="BN50" s="3146" t="s">
        <v>5</v>
      </c>
      <c r="BO50" s="3147"/>
      <c r="BP50" s="3145"/>
      <c r="BQ50" s="3146" t="s">
        <v>6</v>
      </c>
      <c r="BR50" s="3147"/>
      <c r="BS50" s="3145"/>
      <c r="BT50" s="3146" t="s">
        <v>7</v>
      </c>
      <c r="BU50" s="3147"/>
      <c r="BV50" s="3145"/>
      <c r="BW50" s="3146" t="s">
        <v>9</v>
      </c>
      <c r="BX50" s="3147"/>
      <c r="BY50" s="3145"/>
      <c r="BZ50" s="3146" t="s">
        <v>556</v>
      </c>
      <c r="CA50" s="3147"/>
      <c r="CB50" s="3145"/>
      <c r="CC50" s="3146" t="s">
        <v>10</v>
      </c>
      <c r="CD50" s="3147"/>
      <c r="CE50" s="3145"/>
      <c r="CF50" s="3146" t="s">
        <v>120</v>
      </c>
      <c r="CG50" s="3147"/>
      <c r="CH50" s="3145"/>
      <c r="CI50" s="3146" t="s">
        <v>582</v>
      </c>
      <c r="CJ50" s="3147"/>
      <c r="CK50" s="3145"/>
      <c r="CL50" s="3146" t="s">
        <v>626</v>
      </c>
      <c r="CM50" s="3147"/>
    </row>
    <row r="51" spans="1:91" ht="46.5">
      <c r="B51" s="3096" t="s">
        <v>2813</v>
      </c>
      <c r="C51" s="3097" t="s">
        <v>621</v>
      </c>
      <c r="D51" s="3202" t="str">
        <f>B51</f>
        <v>Aa</v>
      </c>
      <c r="E51" s="3203" t="s">
        <v>2812</v>
      </c>
      <c r="F51" s="3203"/>
      <c r="G51" s="3204"/>
      <c r="H51" s="3204"/>
      <c r="I51" s="3204"/>
      <c r="J51" s="3204"/>
      <c r="K51" s="3204"/>
      <c r="L51" s="3204"/>
      <c r="M51" s="3205"/>
      <c r="O51" s="3096" t="s">
        <v>2813</v>
      </c>
      <c r="P51" s="3097" t="s">
        <v>621</v>
      </c>
      <c r="Q51" s="3206" t="str">
        <f>O51</f>
        <v>Aa</v>
      </c>
      <c r="R51" s="3203" t="s">
        <v>2812</v>
      </c>
      <c r="S51" s="3203"/>
      <c r="T51" s="3204"/>
      <c r="U51" s="3204"/>
      <c r="V51" s="3204"/>
      <c r="W51" s="3204"/>
      <c r="X51" s="3204"/>
      <c r="Y51" s="3204"/>
      <c r="Z51" s="3205"/>
      <c r="AD51" s="3122" t="s">
        <v>586</v>
      </c>
      <c r="AE51" s="3161" t="s">
        <v>587</v>
      </c>
      <c r="AF51" s="3162"/>
      <c r="AG51" s="3161" t="s">
        <v>588</v>
      </c>
      <c r="AH51" s="3162"/>
      <c r="AI51" s="3161" t="s">
        <v>589</v>
      </c>
      <c r="AJ51" s="3162"/>
      <c r="AK51" s="3161" t="s">
        <v>590</v>
      </c>
      <c r="AL51" s="3162"/>
      <c r="AM51" s="3161" t="s">
        <v>591</v>
      </c>
      <c r="AN51" s="3162"/>
      <c r="AO51" s="3161" t="s">
        <v>592</v>
      </c>
      <c r="AP51" s="3162"/>
      <c r="AQ51" s="3161" t="s">
        <v>593</v>
      </c>
      <c r="AR51" s="3162"/>
      <c r="AS51" s="3161" t="s">
        <v>594</v>
      </c>
      <c r="AT51" s="3162"/>
      <c r="AU51" s="3161" t="s">
        <v>595</v>
      </c>
      <c r="AV51" s="3162"/>
      <c r="AW51" s="3161" t="s">
        <v>596</v>
      </c>
      <c r="AX51" s="3162"/>
      <c r="AY51" s="3161" t="s">
        <v>597</v>
      </c>
      <c r="AZ51" s="3162"/>
      <c r="BA51" s="3161" t="s">
        <v>598</v>
      </c>
      <c r="BD51" s="4389"/>
      <c r="BE51" s="3148" t="s">
        <v>450</v>
      </c>
      <c r="BF51" s="3149"/>
      <c r="BG51" s="3145"/>
      <c r="BH51" s="3148" t="s">
        <v>449</v>
      </c>
      <c r="BI51" s="3149"/>
      <c r="BJ51" s="3145"/>
      <c r="BK51" s="3148" t="s">
        <v>536</v>
      </c>
      <c r="BL51" s="3149"/>
      <c r="BM51" s="3145"/>
      <c r="BN51" s="3148" t="s">
        <v>538</v>
      </c>
      <c r="BO51" s="3149"/>
      <c r="BP51" s="3145"/>
      <c r="BQ51" s="3148" t="s">
        <v>539</v>
      </c>
      <c r="BR51" s="3149"/>
      <c r="BS51" s="3145"/>
      <c r="BT51" s="3148" t="s">
        <v>540</v>
      </c>
      <c r="BU51" s="3149"/>
      <c r="BV51" s="3145"/>
      <c r="BW51" s="3148" t="s">
        <v>542</v>
      </c>
      <c r="BX51" s="3149"/>
      <c r="BY51" s="3145"/>
      <c r="BZ51" s="3148" t="s">
        <v>543</v>
      </c>
      <c r="CA51" s="3149"/>
      <c r="CB51" s="3145"/>
      <c r="CC51" s="3148" t="s">
        <v>544</v>
      </c>
      <c r="CD51" s="3149"/>
      <c r="CE51" s="3145"/>
      <c r="CF51" s="3148" t="s">
        <v>545</v>
      </c>
      <c r="CG51" s="3149"/>
      <c r="CH51" s="3145"/>
      <c r="CI51" s="3148" t="s">
        <v>627</v>
      </c>
      <c r="CJ51" s="3149"/>
      <c r="CK51" s="3145"/>
      <c r="CL51" s="3148" t="s">
        <v>581</v>
      </c>
      <c r="CM51" s="3149"/>
    </row>
    <row r="52" spans="1:91" ht="30">
      <c r="B52" s="3106"/>
      <c r="M52" s="3107"/>
      <c r="O52" s="3106"/>
      <c r="Z52" s="3107"/>
      <c r="AD52" s="3129"/>
      <c r="AE52" s="3165"/>
      <c r="AF52" s="3165"/>
      <c r="AG52" s="3165"/>
      <c r="AH52" s="3165"/>
      <c r="AI52" s="3165"/>
      <c r="AJ52" s="3165"/>
      <c r="AK52" s="3165"/>
      <c r="AL52" s="3165"/>
      <c r="AM52" s="3165"/>
      <c r="AN52" s="3165"/>
      <c r="AO52" s="3165"/>
      <c r="AP52" s="3165"/>
      <c r="AQ52" s="3165"/>
      <c r="AR52" s="3165"/>
      <c r="AS52" s="3165"/>
      <c r="AT52" s="3165"/>
      <c r="AU52" s="3165"/>
      <c r="AV52" s="3165"/>
      <c r="AW52" s="3165"/>
      <c r="AX52" s="3165"/>
      <c r="AY52" s="3165"/>
      <c r="AZ52" s="3165"/>
      <c r="BA52" s="3165"/>
      <c r="BD52" s="3129"/>
      <c r="BE52" s="3137"/>
      <c r="BF52" s="3137"/>
      <c r="BG52" s="3137"/>
      <c r="BH52" s="3137"/>
      <c r="BI52" s="3137"/>
      <c r="BJ52" s="3137"/>
      <c r="BK52" s="3137"/>
      <c r="BL52" s="3137"/>
      <c r="BM52" s="3137"/>
      <c r="BN52" s="3137"/>
      <c r="BO52" s="3137"/>
      <c r="BP52" s="3137"/>
      <c r="BQ52" s="3137"/>
      <c r="BR52" s="3137"/>
      <c r="BS52" s="3137"/>
      <c r="BT52" s="3137"/>
      <c r="BU52" s="3137"/>
      <c r="BV52" s="3137"/>
      <c r="BW52" s="3137"/>
      <c r="BX52" s="3137"/>
      <c r="BY52" s="3137"/>
      <c r="BZ52" s="3137"/>
      <c r="CA52" s="3137"/>
      <c r="CB52" s="3137"/>
      <c r="CC52" s="3137"/>
      <c r="CD52" s="3137"/>
      <c r="CE52" s="3137"/>
      <c r="CF52" s="3137"/>
      <c r="CG52" s="3137"/>
      <c r="CH52" s="3137"/>
      <c r="CI52" s="3137"/>
      <c r="CJ52" s="3137"/>
      <c r="CK52" s="3137"/>
      <c r="CL52" s="3137"/>
      <c r="CM52" s="3137"/>
    </row>
    <row r="53" spans="1:91" ht="30">
      <c r="B53" s="3110" t="s">
        <v>2814</v>
      </c>
      <c r="C53" s="4392" t="s">
        <v>2815</v>
      </c>
      <c r="D53" s="4393"/>
      <c r="E53" s="3111" t="s">
        <v>2816</v>
      </c>
      <c r="F53" s="4392" t="s">
        <v>2815</v>
      </c>
      <c r="G53" s="4393"/>
      <c r="H53" s="3111" t="s">
        <v>2817</v>
      </c>
      <c r="I53" s="4392" t="s">
        <v>2815</v>
      </c>
      <c r="J53" s="4393"/>
      <c r="K53" s="3111" t="s">
        <v>2818</v>
      </c>
      <c r="L53" s="4392" t="s">
        <v>2815</v>
      </c>
      <c r="M53" s="4394"/>
      <c r="O53" s="3110" t="s">
        <v>2814</v>
      </c>
      <c r="P53" s="4395" t="s">
        <v>2815</v>
      </c>
      <c r="Q53" s="4396"/>
      <c r="R53" s="3111" t="s">
        <v>2816</v>
      </c>
      <c r="S53" s="4395" t="s">
        <v>2815</v>
      </c>
      <c r="T53" s="4396"/>
      <c r="U53" s="3111" t="s">
        <v>2817</v>
      </c>
      <c r="V53" s="4395" t="s">
        <v>2815</v>
      </c>
      <c r="W53" s="4396"/>
      <c r="X53" s="3111" t="s">
        <v>2818</v>
      </c>
      <c r="Y53" s="4395" t="s">
        <v>2815</v>
      </c>
      <c r="Z53" s="4397"/>
      <c r="AD53" s="3122" t="s">
        <v>583</v>
      </c>
      <c r="AE53" s="3134" t="s">
        <v>599</v>
      </c>
      <c r="AF53" s="3135"/>
      <c r="AG53" s="3134" t="s">
        <v>600</v>
      </c>
      <c r="AH53" s="3135"/>
      <c r="AI53" s="3134" t="s">
        <v>601</v>
      </c>
      <c r="AJ53" s="3135"/>
      <c r="AK53" s="3134" t="s">
        <v>602</v>
      </c>
      <c r="AL53" s="3135"/>
      <c r="AM53" s="3134" t="s">
        <v>603</v>
      </c>
      <c r="AN53" s="3135"/>
      <c r="AO53" s="3134" t="s">
        <v>604</v>
      </c>
      <c r="AP53" s="3135"/>
      <c r="AQ53" s="3134" t="s">
        <v>605</v>
      </c>
      <c r="AR53" s="3135"/>
      <c r="AS53" s="3134" t="s">
        <v>606</v>
      </c>
      <c r="AT53" s="3135"/>
      <c r="AU53" s="3134" t="s">
        <v>607</v>
      </c>
      <c r="AV53" s="3135"/>
      <c r="AW53" s="3134" t="s">
        <v>608</v>
      </c>
      <c r="AX53" s="3135"/>
      <c r="AY53" s="3134" t="s">
        <v>609</v>
      </c>
      <c r="AZ53" s="3135"/>
      <c r="BA53" s="3134" t="s">
        <v>610</v>
      </c>
      <c r="BD53" s="4389" t="s">
        <v>623</v>
      </c>
      <c r="BE53" s="3152" t="s">
        <v>271</v>
      </c>
      <c r="BF53" s="3153"/>
      <c r="BG53" s="3151"/>
      <c r="BH53" s="3152" t="s">
        <v>74</v>
      </c>
      <c r="BI53" s="3153"/>
      <c r="BJ53" s="3151"/>
      <c r="BK53" s="3152" t="s">
        <v>3</v>
      </c>
      <c r="BL53" s="3153"/>
      <c r="BM53" s="3151"/>
      <c r="BN53" s="3152" t="s">
        <v>5</v>
      </c>
      <c r="BO53" s="3153"/>
      <c r="BP53" s="3151"/>
      <c r="BQ53" s="3152" t="s">
        <v>6</v>
      </c>
      <c r="BR53" s="3153"/>
      <c r="BS53" s="3151"/>
      <c r="BT53" s="3152" t="s">
        <v>7</v>
      </c>
      <c r="BU53" s="3153"/>
      <c r="BV53" s="3151"/>
      <c r="BW53" s="3152" t="s">
        <v>9</v>
      </c>
      <c r="BX53" s="3153"/>
      <c r="BY53" s="3151"/>
      <c r="BZ53" s="3152" t="s">
        <v>556</v>
      </c>
      <c r="CA53" s="3153"/>
      <c r="CB53" s="3151"/>
      <c r="CC53" s="3152" t="s">
        <v>10</v>
      </c>
      <c r="CD53" s="3153"/>
      <c r="CE53" s="3151"/>
      <c r="CF53" s="3152" t="s">
        <v>120</v>
      </c>
      <c r="CG53" s="3153"/>
      <c r="CH53" s="3151"/>
      <c r="CI53" s="3152" t="s">
        <v>582</v>
      </c>
      <c r="CJ53" s="3153"/>
      <c r="CK53" s="3151"/>
      <c r="CL53" s="3152" t="s">
        <v>626</v>
      </c>
      <c r="CM53" s="3153"/>
    </row>
    <row r="54" spans="1:91" ht="44.25">
      <c r="A54" s="3105"/>
      <c r="B54" s="3112" t="s">
        <v>29</v>
      </c>
      <c r="C54" s="3113" t="s">
        <v>621</v>
      </c>
      <c r="D54" s="3207" t="s">
        <v>29</v>
      </c>
      <c r="E54" s="3115" t="s">
        <v>533</v>
      </c>
      <c r="F54" s="3113" t="s">
        <v>621</v>
      </c>
      <c r="G54" s="3208" t="s">
        <v>533</v>
      </c>
      <c r="H54" s="3117">
        <v>1</v>
      </c>
      <c r="I54" s="3113" t="s">
        <v>621</v>
      </c>
      <c r="J54" s="3208">
        <v>1</v>
      </c>
      <c r="K54" s="3117">
        <v>27</v>
      </c>
      <c r="L54" s="3113" t="s">
        <v>621</v>
      </c>
      <c r="M54" s="3209">
        <v>27</v>
      </c>
      <c r="N54" s="3105"/>
      <c r="O54" s="3112" t="s">
        <v>29</v>
      </c>
      <c r="P54" s="3113" t="s">
        <v>621</v>
      </c>
      <c r="Q54" s="3210" t="s">
        <v>29</v>
      </c>
      <c r="R54" s="3115" t="s">
        <v>533</v>
      </c>
      <c r="S54" s="3113" t="s">
        <v>621</v>
      </c>
      <c r="T54" s="3211" t="s">
        <v>533</v>
      </c>
      <c r="U54" s="3117">
        <v>1</v>
      </c>
      <c r="V54" s="3113" t="s">
        <v>621</v>
      </c>
      <c r="W54" s="3210">
        <v>1</v>
      </c>
      <c r="X54" s="3117">
        <v>27</v>
      </c>
      <c r="Y54" s="3113" t="s">
        <v>621</v>
      </c>
      <c r="Z54" s="3212">
        <v>27</v>
      </c>
      <c r="AA54" s="3105"/>
      <c r="AB54" s="3105"/>
      <c r="AC54" s="3105"/>
      <c r="AD54" s="3129"/>
      <c r="AE54" s="3137"/>
      <c r="AF54" s="3137"/>
      <c r="AG54" s="3137"/>
      <c r="AH54" s="3137"/>
      <c r="AI54" s="3137"/>
      <c r="AJ54" s="3137"/>
      <c r="AK54" s="3137"/>
      <c r="AL54" s="3137"/>
      <c r="AM54" s="3137"/>
      <c r="AN54" s="3137"/>
      <c r="AO54" s="3137"/>
      <c r="AP54" s="3137"/>
      <c r="AQ54" s="3137"/>
      <c r="AR54" s="3137"/>
      <c r="AS54" s="3137"/>
      <c r="AT54" s="3137"/>
      <c r="AU54" s="3137"/>
      <c r="AV54" s="3137"/>
      <c r="AW54" s="3137"/>
      <c r="AX54" s="3137"/>
      <c r="AY54" s="3137"/>
      <c r="AZ54" s="3137"/>
      <c r="BA54" s="3137"/>
      <c r="BD54" s="4389"/>
      <c r="BE54" s="3156" t="s">
        <v>450</v>
      </c>
      <c r="BF54" s="3157"/>
      <c r="BG54" s="3151"/>
      <c r="BH54" s="3156" t="s">
        <v>449</v>
      </c>
      <c r="BI54" s="3157"/>
      <c r="BJ54" s="3151"/>
      <c r="BK54" s="3156" t="s">
        <v>536</v>
      </c>
      <c r="BL54" s="3157"/>
      <c r="BM54" s="3151"/>
      <c r="BN54" s="3156" t="s">
        <v>538</v>
      </c>
      <c r="BO54" s="3157"/>
      <c r="BP54" s="3151"/>
      <c r="BQ54" s="3156" t="s">
        <v>539</v>
      </c>
      <c r="BR54" s="3157"/>
      <c r="BS54" s="3151"/>
      <c r="BT54" s="3156" t="s">
        <v>540</v>
      </c>
      <c r="BU54" s="3157"/>
      <c r="BV54" s="3151"/>
      <c r="BW54" s="3156" t="s">
        <v>542</v>
      </c>
      <c r="BX54" s="3157"/>
      <c r="BY54" s="3151"/>
      <c r="BZ54" s="3156" t="s">
        <v>543</v>
      </c>
      <c r="CA54" s="3157"/>
      <c r="CB54" s="3151"/>
      <c r="CC54" s="3156" t="s">
        <v>544</v>
      </c>
      <c r="CD54" s="3157"/>
      <c r="CE54" s="3151"/>
      <c r="CF54" s="3156" t="s">
        <v>545</v>
      </c>
      <c r="CG54" s="3157"/>
      <c r="CH54" s="3151"/>
      <c r="CI54" s="3156" t="s">
        <v>627</v>
      </c>
      <c r="CJ54" s="3157"/>
      <c r="CK54" s="3151"/>
      <c r="CL54" s="3156" t="s">
        <v>581</v>
      </c>
      <c r="CM54" s="3157"/>
    </row>
    <row r="55" spans="1:91" ht="44.25">
      <c r="A55" s="3105"/>
      <c r="B55" s="3112" t="s">
        <v>1</v>
      </c>
      <c r="C55" s="3113" t="s">
        <v>621</v>
      </c>
      <c r="D55" s="3207" t="s">
        <v>1</v>
      </c>
      <c r="E55" s="3115" t="s">
        <v>534</v>
      </c>
      <c r="F55" s="3113" t="s">
        <v>621</v>
      </c>
      <c r="G55" s="3208" t="s">
        <v>534</v>
      </c>
      <c r="H55" s="3117">
        <v>2</v>
      </c>
      <c r="I55" s="3113" t="s">
        <v>621</v>
      </c>
      <c r="J55" s="3208">
        <v>2</v>
      </c>
      <c r="K55" s="3117">
        <v>28</v>
      </c>
      <c r="L55" s="3113" t="s">
        <v>621</v>
      </c>
      <c r="M55" s="3209">
        <v>28</v>
      </c>
      <c r="N55" s="3105"/>
      <c r="O55" s="3112" t="s">
        <v>1</v>
      </c>
      <c r="P55" s="3113" t="s">
        <v>621</v>
      </c>
      <c r="Q55" s="3210" t="s">
        <v>1</v>
      </c>
      <c r="R55" s="3115" t="s">
        <v>534</v>
      </c>
      <c r="S55" s="3113" t="s">
        <v>621</v>
      </c>
      <c r="T55" s="3211" t="s">
        <v>534</v>
      </c>
      <c r="U55" s="3117">
        <v>2</v>
      </c>
      <c r="V55" s="3113" t="s">
        <v>621</v>
      </c>
      <c r="W55" s="3210">
        <v>2</v>
      </c>
      <c r="X55" s="3117">
        <v>28</v>
      </c>
      <c r="Y55" s="3113" t="s">
        <v>621</v>
      </c>
      <c r="Z55" s="3212">
        <v>28</v>
      </c>
      <c r="AA55" s="3105"/>
      <c r="AB55" s="3105"/>
      <c r="AC55" s="3105"/>
      <c r="AD55" s="3122" t="s">
        <v>611</v>
      </c>
      <c r="AE55" s="3141" t="s">
        <v>599</v>
      </c>
      <c r="AF55" s="3140">
        <v>0</v>
      </c>
      <c r="AG55" s="3141" t="s">
        <v>600</v>
      </c>
      <c r="AH55" s="3140">
        <v>0</v>
      </c>
      <c r="AI55" s="3141" t="s">
        <v>601</v>
      </c>
      <c r="AJ55" s="3140">
        <v>0</v>
      </c>
      <c r="AK55" s="3141" t="s">
        <v>602</v>
      </c>
      <c r="AL55" s="3140">
        <v>0</v>
      </c>
      <c r="AM55" s="3141" t="s">
        <v>603</v>
      </c>
      <c r="AN55" s="3140">
        <v>0</v>
      </c>
      <c r="AO55" s="3141" t="s">
        <v>604</v>
      </c>
      <c r="AP55" s="3140">
        <v>0</v>
      </c>
      <c r="AQ55" s="3141" t="s">
        <v>605</v>
      </c>
      <c r="AR55" s="3140">
        <v>0</v>
      </c>
      <c r="AS55" s="3187" t="s">
        <v>606</v>
      </c>
      <c r="AT55" s="3140">
        <v>0</v>
      </c>
      <c r="AU55" s="3141" t="s">
        <v>607</v>
      </c>
      <c r="AV55" s="3140">
        <v>0</v>
      </c>
      <c r="AW55" s="3141" t="s">
        <v>608</v>
      </c>
      <c r="AX55" s="3140">
        <v>0</v>
      </c>
      <c r="AY55" s="3141" t="s">
        <v>609</v>
      </c>
      <c r="AZ55" s="3140">
        <v>0</v>
      </c>
      <c r="BA55" s="3141" t="s">
        <v>610</v>
      </c>
      <c r="BD55" s="3129"/>
      <c r="BE55" s="3137"/>
      <c r="BF55" s="3137"/>
      <c r="BG55" s="3137"/>
      <c r="BH55" s="3137"/>
      <c r="BI55" s="3137"/>
      <c r="BJ55" s="3137"/>
      <c r="BK55" s="3137"/>
      <c r="BL55" s="3137"/>
      <c r="BM55" s="3137"/>
      <c r="BN55" s="3137"/>
      <c r="BO55" s="3137"/>
      <c r="BP55" s="3137"/>
      <c r="BQ55" s="3137"/>
      <c r="BR55" s="3137"/>
      <c r="BS55" s="3137"/>
      <c r="BT55" s="3137"/>
      <c r="BU55" s="3137"/>
      <c r="BV55" s="3137"/>
      <c r="BW55" s="3137"/>
      <c r="BX55" s="3137"/>
      <c r="BY55" s="3137"/>
      <c r="BZ55" s="3137"/>
      <c r="CA55" s="3137"/>
      <c r="CB55" s="3137"/>
      <c r="CC55" s="3137"/>
      <c r="CD55" s="3137"/>
      <c r="CE55" s="3137"/>
      <c r="CF55" s="3137"/>
      <c r="CG55" s="3137"/>
      <c r="CH55" s="3137"/>
      <c r="CI55" s="3137"/>
      <c r="CJ55" s="3137"/>
      <c r="CK55" s="3137"/>
      <c r="CL55" s="3137"/>
      <c r="CM55" s="3137"/>
    </row>
    <row r="56" spans="1:91" ht="44.25">
      <c r="A56" s="3105"/>
      <c r="B56" s="3112" t="s">
        <v>2</v>
      </c>
      <c r="C56" s="3113" t="s">
        <v>621</v>
      </c>
      <c r="D56" s="3207" t="s">
        <v>2</v>
      </c>
      <c r="E56" s="3115" t="s">
        <v>535</v>
      </c>
      <c r="F56" s="3113" t="s">
        <v>621</v>
      </c>
      <c r="G56" s="3208" t="s">
        <v>535</v>
      </c>
      <c r="H56" s="3117">
        <v>3</v>
      </c>
      <c r="I56" s="3113" t="s">
        <v>621</v>
      </c>
      <c r="J56" s="3208">
        <v>3</v>
      </c>
      <c r="K56" s="3117">
        <v>29</v>
      </c>
      <c r="L56" s="3113" t="s">
        <v>621</v>
      </c>
      <c r="M56" s="3209">
        <v>29</v>
      </c>
      <c r="N56" s="3105"/>
      <c r="O56" s="3112" t="s">
        <v>2</v>
      </c>
      <c r="P56" s="3113" t="s">
        <v>621</v>
      </c>
      <c r="Q56" s="3210" t="s">
        <v>2</v>
      </c>
      <c r="R56" s="3115" t="s">
        <v>535</v>
      </c>
      <c r="S56" s="3113" t="s">
        <v>621</v>
      </c>
      <c r="T56" s="3211" t="s">
        <v>535</v>
      </c>
      <c r="U56" s="3117">
        <v>3</v>
      </c>
      <c r="V56" s="3113" t="s">
        <v>621</v>
      </c>
      <c r="W56" s="3210">
        <v>3</v>
      </c>
      <c r="X56" s="3117">
        <v>29</v>
      </c>
      <c r="Y56" s="3113" t="s">
        <v>621</v>
      </c>
      <c r="Z56" s="3212">
        <v>29</v>
      </c>
      <c r="AA56" s="3105"/>
      <c r="AB56" s="3105"/>
      <c r="AC56" s="3105"/>
      <c r="AD56" s="3129"/>
      <c r="AE56" s="3137"/>
      <c r="AF56" s="3137"/>
      <c r="AG56" s="3137"/>
      <c r="AH56" s="3137"/>
      <c r="AI56" s="3137"/>
      <c r="AJ56" s="3137"/>
      <c r="AK56" s="3137"/>
      <c r="AL56" s="3137"/>
      <c r="AM56" s="3137"/>
      <c r="AN56" s="3137"/>
      <c r="AO56" s="3137"/>
      <c r="AP56" s="3137"/>
      <c r="AQ56" s="3137"/>
      <c r="AR56" s="3137"/>
      <c r="AS56" s="3188"/>
      <c r="AT56" s="3137"/>
      <c r="AU56" s="3137"/>
      <c r="AV56" s="3137"/>
      <c r="AW56" s="3137"/>
      <c r="AX56" s="3137"/>
      <c r="AY56" s="3137"/>
      <c r="AZ56" s="3137"/>
      <c r="BA56" s="3137"/>
      <c r="BD56" s="4389" t="s">
        <v>614</v>
      </c>
      <c r="BE56" s="3159" t="s">
        <v>271</v>
      </c>
      <c r="BF56" s="3160"/>
      <c r="BG56" s="3155"/>
      <c r="BH56" s="3159" t="s">
        <v>74</v>
      </c>
      <c r="BI56" s="3160"/>
      <c r="BJ56" s="3155"/>
      <c r="BK56" s="3159" t="s">
        <v>3</v>
      </c>
      <c r="BL56" s="3160"/>
      <c r="BM56" s="3155"/>
      <c r="BN56" s="3159" t="s">
        <v>5</v>
      </c>
      <c r="BO56" s="3160"/>
      <c r="BP56" s="3155"/>
      <c r="BQ56" s="3159" t="s">
        <v>6</v>
      </c>
      <c r="BR56" s="3160"/>
      <c r="BS56" s="3155"/>
      <c r="BT56" s="3159" t="s">
        <v>7</v>
      </c>
      <c r="BU56" s="3160"/>
      <c r="BV56" s="3155"/>
      <c r="BW56" s="3159" t="s">
        <v>9</v>
      </c>
      <c r="BX56" s="3160"/>
      <c r="BY56" s="3155"/>
      <c r="BZ56" s="3159" t="s">
        <v>556</v>
      </c>
      <c r="CA56" s="3160"/>
      <c r="CB56" s="3155"/>
      <c r="CC56" s="3159" t="s">
        <v>10</v>
      </c>
      <c r="CD56" s="3160"/>
      <c r="CE56" s="3155"/>
      <c r="CF56" s="3159" t="s">
        <v>120</v>
      </c>
      <c r="CG56" s="3160"/>
      <c r="CH56" s="3155"/>
      <c r="CI56" s="3159" t="s">
        <v>582</v>
      </c>
      <c r="CJ56" s="3160"/>
      <c r="CK56" s="3155"/>
      <c r="CL56" s="3159" t="s">
        <v>626</v>
      </c>
      <c r="CM56" s="3160"/>
    </row>
    <row r="57" spans="1:91" ht="44.25">
      <c r="A57" s="3105"/>
      <c r="B57" s="3112" t="s">
        <v>3</v>
      </c>
      <c r="C57" s="3113" t="s">
        <v>621</v>
      </c>
      <c r="D57" s="3207" t="s">
        <v>3</v>
      </c>
      <c r="E57" s="3115" t="s">
        <v>536</v>
      </c>
      <c r="F57" s="3113" t="s">
        <v>621</v>
      </c>
      <c r="G57" s="3208" t="s">
        <v>536</v>
      </c>
      <c r="H57" s="3117">
        <v>4</v>
      </c>
      <c r="I57" s="3113" t="s">
        <v>621</v>
      </c>
      <c r="J57" s="3208">
        <v>4</v>
      </c>
      <c r="K57" s="3117">
        <v>30</v>
      </c>
      <c r="L57" s="3113" t="s">
        <v>621</v>
      </c>
      <c r="M57" s="3209">
        <v>30</v>
      </c>
      <c r="N57" s="3105"/>
      <c r="O57" s="3112" t="s">
        <v>3</v>
      </c>
      <c r="P57" s="3113" t="s">
        <v>621</v>
      </c>
      <c r="Q57" s="3210" t="s">
        <v>3</v>
      </c>
      <c r="R57" s="3115" t="s">
        <v>536</v>
      </c>
      <c r="S57" s="3113" t="s">
        <v>621</v>
      </c>
      <c r="T57" s="3211" t="s">
        <v>536</v>
      </c>
      <c r="U57" s="3117">
        <v>4</v>
      </c>
      <c r="V57" s="3113" t="s">
        <v>621</v>
      </c>
      <c r="W57" s="3210">
        <v>4</v>
      </c>
      <c r="X57" s="3117">
        <v>30</v>
      </c>
      <c r="Y57" s="3113" t="s">
        <v>621</v>
      </c>
      <c r="Z57" s="3212">
        <v>30</v>
      </c>
      <c r="AA57" s="3105"/>
      <c r="AB57" s="3105"/>
      <c r="AC57" s="3105"/>
      <c r="AD57" s="3122" t="s">
        <v>612</v>
      </c>
      <c r="AE57" s="3144" t="s">
        <v>599</v>
      </c>
      <c r="AF57" s="3145">
        <v>0</v>
      </c>
      <c r="AG57" s="3144" t="s">
        <v>600</v>
      </c>
      <c r="AH57" s="3145">
        <v>0</v>
      </c>
      <c r="AI57" s="3144" t="s">
        <v>601</v>
      </c>
      <c r="AJ57" s="3145">
        <v>0</v>
      </c>
      <c r="AK57" s="3144" t="s">
        <v>602</v>
      </c>
      <c r="AL57" s="3145">
        <v>0</v>
      </c>
      <c r="AM57" s="3144" t="s">
        <v>603</v>
      </c>
      <c r="AN57" s="3145">
        <v>0</v>
      </c>
      <c r="AO57" s="3144" t="s">
        <v>604</v>
      </c>
      <c r="AP57" s="3145">
        <v>0</v>
      </c>
      <c r="AQ57" s="3144" t="s">
        <v>605</v>
      </c>
      <c r="AR57" s="3145">
        <v>0</v>
      </c>
      <c r="AS57" s="3144" t="s">
        <v>606</v>
      </c>
      <c r="AT57" s="3145">
        <v>0</v>
      </c>
      <c r="AU57" s="3144" t="s">
        <v>607</v>
      </c>
      <c r="AV57" s="3145">
        <v>0</v>
      </c>
      <c r="AW57" s="3144" t="s">
        <v>608</v>
      </c>
      <c r="AX57" s="3145">
        <v>0</v>
      </c>
      <c r="AY57" s="3144" t="s">
        <v>609</v>
      </c>
      <c r="AZ57" s="3145">
        <v>0</v>
      </c>
      <c r="BA57" s="3144" t="s">
        <v>610</v>
      </c>
      <c r="BD57" s="4389"/>
      <c r="BE57" s="3163" t="s">
        <v>450</v>
      </c>
      <c r="BF57" s="3164"/>
      <c r="BG57" s="3155"/>
      <c r="BH57" s="3163" t="s">
        <v>449</v>
      </c>
      <c r="BI57" s="3164"/>
      <c r="BJ57" s="3155"/>
      <c r="BK57" s="3163" t="s">
        <v>536</v>
      </c>
      <c r="BL57" s="3164"/>
      <c r="BM57" s="3155"/>
      <c r="BN57" s="3163" t="s">
        <v>538</v>
      </c>
      <c r="BO57" s="3164"/>
      <c r="BP57" s="3155"/>
      <c r="BQ57" s="3163" t="s">
        <v>539</v>
      </c>
      <c r="BR57" s="3164"/>
      <c r="BS57" s="3155"/>
      <c r="BT57" s="3163" t="s">
        <v>540</v>
      </c>
      <c r="BU57" s="3164"/>
      <c r="BV57" s="3155"/>
      <c r="BW57" s="3163" t="s">
        <v>542</v>
      </c>
      <c r="BX57" s="3164"/>
      <c r="BY57" s="3155"/>
      <c r="BZ57" s="3163" t="s">
        <v>543</v>
      </c>
      <c r="CA57" s="3164"/>
      <c r="CB57" s="3155"/>
      <c r="CC57" s="3163" t="s">
        <v>544</v>
      </c>
      <c r="CD57" s="3164"/>
      <c r="CE57" s="3155"/>
      <c r="CF57" s="3163" t="s">
        <v>545</v>
      </c>
      <c r="CG57" s="3164"/>
      <c r="CH57" s="3155"/>
      <c r="CI57" s="3163" t="s">
        <v>627</v>
      </c>
      <c r="CJ57" s="3164"/>
      <c r="CK57" s="3155"/>
      <c r="CL57" s="3163" t="s">
        <v>581</v>
      </c>
      <c r="CM57" s="3164"/>
    </row>
    <row r="58" spans="1:91" ht="44.25">
      <c r="A58" s="3105"/>
      <c r="B58" s="3112" t="s">
        <v>4</v>
      </c>
      <c r="C58" s="3113" t="s">
        <v>621</v>
      </c>
      <c r="D58" s="3207" t="s">
        <v>4</v>
      </c>
      <c r="E58" s="3115" t="s">
        <v>537</v>
      </c>
      <c r="F58" s="3113" t="s">
        <v>621</v>
      </c>
      <c r="G58" s="3208" t="s">
        <v>537</v>
      </c>
      <c r="H58" s="3117">
        <v>5</v>
      </c>
      <c r="I58" s="3113" t="s">
        <v>621</v>
      </c>
      <c r="J58" s="3208">
        <v>5</v>
      </c>
      <c r="K58" s="3117">
        <v>31</v>
      </c>
      <c r="L58" s="3113" t="s">
        <v>621</v>
      </c>
      <c r="M58" s="3209">
        <v>31</v>
      </c>
      <c r="N58" s="3105"/>
      <c r="O58" s="3112" t="s">
        <v>4</v>
      </c>
      <c r="P58" s="3113" t="s">
        <v>621</v>
      </c>
      <c r="Q58" s="3210" t="s">
        <v>4</v>
      </c>
      <c r="R58" s="3115" t="s">
        <v>537</v>
      </c>
      <c r="S58" s="3113" t="s">
        <v>621</v>
      </c>
      <c r="T58" s="3211" t="s">
        <v>537</v>
      </c>
      <c r="U58" s="3117">
        <v>5</v>
      </c>
      <c r="V58" s="3113" t="s">
        <v>621</v>
      </c>
      <c r="W58" s="3210">
        <v>5</v>
      </c>
      <c r="X58" s="3117">
        <v>31</v>
      </c>
      <c r="Y58" s="3113" t="s">
        <v>621</v>
      </c>
      <c r="Z58" s="3212">
        <v>31</v>
      </c>
      <c r="AA58" s="3105"/>
      <c r="AB58" s="3105"/>
      <c r="AC58" s="3105"/>
      <c r="AD58" s="3129"/>
      <c r="AE58" s="3137"/>
      <c r="AF58" s="3137"/>
      <c r="AG58" s="3137"/>
      <c r="AH58" s="3137"/>
      <c r="AI58" s="3137"/>
      <c r="AJ58" s="3137"/>
      <c r="AK58" s="3137"/>
      <c r="AL58" s="3137"/>
      <c r="AM58" s="3137"/>
      <c r="AN58" s="3137"/>
      <c r="AO58" s="3137"/>
      <c r="AP58" s="3137"/>
      <c r="AQ58" s="3137"/>
      <c r="AR58" s="3137"/>
      <c r="AS58" s="3137"/>
      <c r="AT58" s="3137"/>
      <c r="AU58" s="3137"/>
      <c r="AV58" s="3137"/>
      <c r="AW58" s="3137"/>
      <c r="AX58" s="3137"/>
      <c r="AY58" s="3137"/>
      <c r="AZ58" s="3137"/>
      <c r="BA58" s="3137"/>
      <c r="BD58" s="3129"/>
      <c r="BE58" s="3137"/>
      <c r="BF58" s="3137"/>
      <c r="BG58" s="3137"/>
      <c r="BH58" s="3137"/>
      <c r="BI58" s="3137"/>
      <c r="BJ58" s="3137"/>
      <c r="BK58" s="3137"/>
      <c r="BL58" s="3137"/>
      <c r="BM58" s="3137"/>
      <c r="BN58" s="3137"/>
      <c r="BO58" s="3137"/>
      <c r="BP58" s="3137"/>
      <c r="BQ58" s="3137"/>
      <c r="BR58" s="3137"/>
      <c r="BS58" s="3137"/>
      <c r="BT58" s="3137"/>
      <c r="BU58" s="3137"/>
      <c r="BV58" s="3137"/>
      <c r="BW58" s="3137"/>
      <c r="BX58" s="3137"/>
      <c r="BY58" s="3137"/>
      <c r="BZ58" s="3137"/>
      <c r="CA58" s="3137"/>
      <c r="CB58" s="3137"/>
      <c r="CC58" s="3137"/>
      <c r="CD58" s="3137"/>
      <c r="CE58" s="3137"/>
      <c r="CF58" s="3137"/>
      <c r="CG58" s="3137"/>
      <c r="CH58" s="3137"/>
      <c r="CI58" s="3137"/>
      <c r="CJ58" s="3137"/>
      <c r="CK58" s="3137"/>
      <c r="CL58" s="3137"/>
      <c r="CM58" s="3137"/>
    </row>
    <row r="59" spans="1:91" ht="44.25">
      <c r="A59" s="3105"/>
      <c r="B59" s="3112" t="s">
        <v>5</v>
      </c>
      <c r="C59" s="3113" t="s">
        <v>621</v>
      </c>
      <c r="D59" s="3207" t="s">
        <v>5</v>
      </c>
      <c r="E59" s="3115" t="s">
        <v>538</v>
      </c>
      <c r="F59" s="3113" t="s">
        <v>621</v>
      </c>
      <c r="G59" s="3208" t="s">
        <v>538</v>
      </c>
      <c r="H59" s="3117">
        <v>6</v>
      </c>
      <c r="I59" s="3113" t="s">
        <v>621</v>
      </c>
      <c r="J59" s="3208">
        <v>6</v>
      </c>
      <c r="K59" s="3117">
        <v>32</v>
      </c>
      <c r="L59" s="3113" t="s">
        <v>621</v>
      </c>
      <c r="M59" s="3209">
        <v>32</v>
      </c>
      <c r="N59" s="3105"/>
      <c r="O59" s="3112" t="s">
        <v>5</v>
      </c>
      <c r="P59" s="3113" t="s">
        <v>621</v>
      </c>
      <c r="Q59" s="3210" t="s">
        <v>5</v>
      </c>
      <c r="R59" s="3115" t="s">
        <v>538</v>
      </c>
      <c r="S59" s="3113" t="s">
        <v>621</v>
      </c>
      <c r="T59" s="3211" t="s">
        <v>538</v>
      </c>
      <c r="U59" s="3117">
        <v>6</v>
      </c>
      <c r="V59" s="3113" t="s">
        <v>621</v>
      </c>
      <c r="W59" s="3210">
        <v>6</v>
      </c>
      <c r="X59" s="3117">
        <v>32</v>
      </c>
      <c r="Y59" s="3113" t="s">
        <v>621</v>
      </c>
      <c r="Z59" s="3212">
        <v>32</v>
      </c>
      <c r="AA59" s="3105"/>
      <c r="AB59" s="3105"/>
      <c r="AC59" s="3105"/>
      <c r="AD59" s="3122" t="s">
        <v>613</v>
      </c>
      <c r="AE59" s="3150" t="s">
        <v>599</v>
      </c>
      <c r="AF59" s="3151">
        <v>0</v>
      </c>
      <c r="AG59" s="3150" t="s">
        <v>600</v>
      </c>
      <c r="AH59" s="3151">
        <v>0</v>
      </c>
      <c r="AI59" s="3150" t="s">
        <v>601</v>
      </c>
      <c r="AJ59" s="3151">
        <v>0</v>
      </c>
      <c r="AK59" s="3150" t="s">
        <v>602</v>
      </c>
      <c r="AL59" s="3151">
        <v>0</v>
      </c>
      <c r="AM59" s="3150" t="s">
        <v>603</v>
      </c>
      <c r="AN59" s="3151">
        <v>0</v>
      </c>
      <c r="AO59" s="3150" t="s">
        <v>604</v>
      </c>
      <c r="AP59" s="3151">
        <v>0</v>
      </c>
      <c r="AQ59" s="3150" t="s">
        <v>605</v>
      </c>
      <c r="AR59" s="3151">
        <v>0</v>
      </c>
      <c r="AS59" s="3150" t="s">
        <v>606</v>
      </c>
      <c r="AT59" s="3151">
        <v>0</v>
      </c>
      <c r="AU59" s="3150" t="s">
        <v>607</v>
      </c>
      <c r="AV59" s="3151">
        <v>0</v>
      </c>
      <c r="AW59" s="3150" t="s">
        <v>608</v>
      </c>
      <c r="AX59" s="3151">
        <v>0</v>
      </c>
      <c r="AY59" s="3150" t="s">
        <v>609</v>
      </c>
      <c r="AZ59" s="3151">
        <v>0</v>
      </c>
      <c r="BA59" s="3150" t="s">
        <v>610</v>
      </c>
      <c r="BD59" s="3129"/>
      <c r="BE59" s="3109" t="s">
        <v>636</v>
      </c>
      <c r="BF59" s="3137"/>
      <c r="BG59" s="3137"/>
      <c r="BH59" s="3137"/>
      <c r="BI59" s="3137"/>
      <c r="BJ59" s="3137"/>
      <c r="BK59" s="3137"/>
      <c r="BL59" s="3137"/>
      <c r="BM59" s="3137"/>
      <c r="BN59" s="3137"/>
      <c r="BO59" s="3137"/>
      <c r="BP59" s="3137"/>
      <c r="BQ59" s="3137"/>
      <c r="BR59" s="3137"/>
      <c r="BS59" s="3137"/>
      <c r="BT59" s="3137"/>
      <c r="BU59" s="3137"/>
      <c r="BV59" s="3137"/>
      <c r="BW59" s="3137"/>
      <c r="BX59" s="3137"/>
      <c r="BY59" s="3137"/>
      <c r="BZ59" s="3137"/>
      <c r="CA59" s="3137"/>
      <c r="CB59" s="3137"/>
      <c r="CC59" s="3137"/>
      <c r="CD59" s="3137"/>
      <c r="CE59" s="3137"/>
      <c r="CF59" s="3137"/>
      <c r="CG59" s="3137"/>
      <c r="CH59" s="3137"/>
      <c r="CI59" s="3137"/>
      <c r="CJ59" s="3137"/>
      <c r="CK59" s="3137"/>
      <c r="CL59" s="3137"/>
      <c r="CM59" s="3137"/>
    </row>
    <row r="60" spans="1:91" ht="44.25">
      <c r="A60" s="3105"/>
      <c r="B60" s="3112" t="s">
        <v>6</v>
      </c>
      <c r="C60" s="3113" t="s">
        <v>621</v>
      </c>
      <c r="D60" s="3207" t="s">
        <v>6</v>
      </c>
      <c r="E60" s="3115" t="s">
        <v>539</v>
      </c>
      <c r="F60" s="3113" t="s">
        <v>621</v>
      </c>
      <c r="G60" s="3208" t="s">
        <v>539</v>
      </c>
      <c r="H60" s="3117">
        <v>7</v>
      </c>
      <c r="I60" s="3113" t="s">
        <v>621</v>
      </c>
      <c r="J60" s="3208">
        <v>7</v>
      </c>
      <c r="K60" s="3117">
        <v>33</v>
      </c>
      <c r="L60" s="3113" t="s">
        <v>621</v>
      </c>
      <c r="M60" s="3209">
        <v>33</v>
      </c>
      <c r="N60" s="3105"/>
      <c r="O60" s="3112" t="s">
        <v>6</v>
      </c>
      <c r="P60" s="3113" t="s">
        <v>621</v>
      </c>
      <c r="Q60" s="3210" t="s">
        <v>6</v>
      </c>
      <c r="R60" s="3115" t="s">
        <v>539</v>
      </c>
      <c r="S60" s="3113" t="s">
        <v>621</v>
      </c>
      <c r="T60" s="3211" t="s">
        <v>539</v>
      </c>
      <c r="U60" s="3117">
        <v>7</v>
      </c>
      <c r="V60" s="3113" t="s">
        <v>621</v>
      </c>
      <c r="W60" s="3210">
        <v>7</v>
      </c>
      <c r="X60" s="3117">
        <v>33</v>
      </c>
      <c r="Y60" s="3113" t="s">
        <v>621</v>
      </c>
      <c r="Z60" s="3212">
        <v>33</v>
      </c>
      <c r="AA60" s="3105"/>
      <c r="AB60" s="3105"/>
      <c r="AC60" s="3105"/>
      <c r="AD60" s="3129"/>
      <c r="AE60" s="3137"/>
      <c r="AF60" s="3137"/>
      <c r="AG60" s="3137"/>
      <c r="AH60" s="3137"/>
      <c r="AI60" s="3137"/>
      <c r="AJ60" s="3137"/>
      <c r="AK60" s="3137"/>
      <c r="AL60" s="3137"/>
      <c r="AM60" s="3137"/>
      <c r="AN60" s="3137"/>
      <c r="AO60" s="3137"/>
      <c r="AP60" s="3137"/>
      <c r="AQ60" s="3137"/>
      <c r="AR60" s="3137"/>
      <c r="AS60" s="3137"/>
      <c r="AT60" s="3137"/>
      <c r="AU60" s="3137"/>
      <c r="AV60" s="3137"/>
      <c r="AW60" s="3137"/>
      <c r="AX60" s="3137"/>
      <c r="AY60" s="3137"/>
      <c r="AZ60" s="3137"/>
      <c r="BA60" s="3137"/>
      <c r="BD60" s="4391" t="s">
        <v>615</v>
      </c>
      <c r="BE60" s="3125" t="s">
        <v>629</v>
      </c>
      <c r="BF60" s="3126"/>
      <c r="BG60" s="3137"/>
      <c r="BH60" s="3125" t="s">
        <v>558</v>
      </c>
      <c r="BI60" s="3126"/>
      <c r="BJ60" s="3137"/>
      <c r="BK60" s="3125" t="s">
        <v>559</v>
      </c>
      <c r="BL60" s="3126"/>
      <c r="BM60" s="3137"/>
      <c r="BN60" s="3125" t="s">
        <v>2</v>
      </c>
      <c r="BO60" s="3126"/>
      <c r="BP60" s="3137"/>
      <c r="BQ60" s="3125" t="s">
        <v>132</v>
      </c>
      <c r="BR60" s="3126"/>
      <c r="BS60" s="3137"/>
      <c r="BT60" s="3125" t="s">
        <v>1</v>
      </c>
      <c r="BU60" s="3126"/>
      <c r="BV60" s="3137"/>
      <c r="BW60" s="3125" t="s">
        <v>208</v>
      </c>
      <c r="BX60" s="3126"/>
      <c r="BY60" s="3137"/>
      <c r="BZ60" s="3125" t="s">
        <v>440</v>
      </c>
      <c r="CA60" s="3126"/>
      <c r="CB60" s="3137"/>
      <c r="CC60" s="3125" t="s">
        <v>630</v>
      </c>
      <c r="CD60" s="3126"/>
      <c r="CE60" s="3137"/>
      <c r="CF60" s="3125" t="s">
        <v>631</v>
      </c>
      <c r="CG60" s="3126"/>
      <c r="CH60" s="3137"/>
      <c r="CI60" s="3125" t="s">
        <v>584</v>
      </c>
      <c r="CJ60" s="3126"/>
      <c r="CK60" s="3137"/>
      <c r="CL60" s="3137"/>
      <c r="CM60" s="3137"/>
    </row>
    <row r="61" spans="1:91" ht="44.25">
      <c r="A61" s="3105"/>
      <c r="B61" s="3112" t="s">
        <v>7</v>
      </c>
      <c r="C61" s="3113" t="s">
        <v>621</v>
      </c>
      <c r="D61" s="3207" t="s">
        <v>7</v>
      </c>
      <c r="E61" s="3115" t="s">
        <v>540</v>
      </c>
      <c r="F61" s="3113" t="s">
        <v>621</v>
      </c>
      <c r="G61" s="3208" t="s">
        <v>540</v>
      </c>
      <c r="H61" s="3117">
        <v>8</v>
      </c>
      <c r="I61" s="3113" t="s">
        <v>621</v>
      </c>
      <c r="J61" s="3208">
        <v>8</v>
      </c>
      <c r="K61" s="3117">
        <v>34</v>
      </c>
      <c r="L61" s="3113" t="s">
        <v>621</v>
      </c>
      <c r="M61" s="3209">
        <v>34</v>
      </c>
      <c r="N61" s="3105"/>
      <c r="O61" s="3112" t="s">
        <v>7</v>
      </c>
      <c r="P61" s="3113" t="s">
        <v>621</v>
      </c>
      <c r="Q61" s="3210" t="s">
        <v>7</v>
      </c>
      <c r="R61" s="3115" t="s">
        <v>540</v>
      </c>
      <c r="S61" s="3113" t="s">
        <v>621</v>
      </c>
      <c r="T61" s="3211" t="s">
        <v>540</v>
      </c>
      <c r="U61" s="3117">
        <v>8</v>
      </c>
      <c r="V61" s="3113" t="s">
        <v>621</v>
      </c>
      <c r="W61" s="3210">
        <v>8</v>
      </c>
      <c r="X61" s="3117">
        <v>34</v>
      </c>
      <c r="Y61" s="3113" t="s">
        <v>621</v>
      </c>
      <c r="Z61" s="3212">
        <v>34</v>
      </c>
      <c r="AA61" s="3105"/>
      <c r="AB61" s="3105"/>
      <c r="AC61" s="3105"/>
      <c r="AD61" s="3122" t="s">
        <v>614</v>
      </c>
      <c r="AE61" s="3154" t="s">
        <v>599</v>
      </c>
      <c r="AF61" s="3155">
        <v>0</v>
      </c>
      <c r="AG61" s="3154" t="s">
        <v>600</v>
      </c>
      <c r="AH61" s="3155">
        <v>0</v>
      </c>
      <c r="AI61" s="3154" t="s">
        <v>601</v>
      </c>
      <c r="AJ61" s="3155">
        <v>0</v>
      </c>
      <c r="AK61" s="3154" t="s">
        <v>602</v>
      </c>
      <c r="AL61" s="3155">
        <v>0</v>
      </c>
      <c r="AM61" s="3154" t="s">
        <v>603</v>
      </c>
      <c r="AN61" s="3155">
        <v>0</v>
      </c>
      <c r="AO61" s="3154" t="s">
        <v>604</v>
      </c>
      <c r="AP61" s="3155">
        <v>0</v>
      </c>
      <c r="AQ61" s="3154" t="s">
        <v>605</v>
      </c>
      <c r="AR61" s="3155">
        <v>0</v>
      </c>
      <c r="AS61" s="3154" t="s">
        <v>606</v>
      </c>
      <c r="AT61" s="3155">
        <v>0</v>
      </c>
      <c r="AU61" s="3154" t="s">
        <v>607</v>
      </c>
      <c r="AV61" s="3155">
        <v>0</v>
      </c>
      <c r="AW61" s="3154" t="s">
        <v>608</v>
      </c>
      <c r="AX61" s="3155">
        <v>0</v>
      </c>
      <c r="AY61" s="3154" t="s">
        <v>609</v>
      </c>
      <c r="AZ61" s="3155">
        <v>0</v>
      </c>
      <c r="BA61" s="3154" t="s">
        <v>610</v>
      </c>
      <c r="BD61" s="4391"/>
      <c r="BE61" s="3131" t="s">
        <v>629</v>
      </c>
      <c r="BF61" s="3132"/>
      <c r="BG61" s="3137"/>
      <c r="BH61" s="3131" t="s">
        <v>552</v>
      </c>
      <c r="BI61" s="3132"/>
      <c r="BJ61" s="3137"/>
      <c r="BK61" s="3131" t="s">
        <v>553</v>
      </c>
      <c r="BL61" s="3132"/>
      <c r="BM61" s="3137"/>
      <c r="BN61" s="3131" t="s">
        <v>535</v>
      </c>
      <c r="BO61" s="3132"/>
      <c r="BP61" s="3137"/>
      <c r="BQ61" s="3131" t="s">
        <v>551</v>
      </c>
      <c r="BR61" s="3132"/>
      <c r="BS61" s="3137"/>
      <c r="BT61" s="3131" t="s">
        <v>534</v>
      </c>
      <c r="BU61" s="3132"/>
      <c r="BV61" s="3137"/>
      <c r="BW61" s="3131" t="s">
        <v>546</v>
      </c>
      <c r="BX61" s="3132"/>
      <c r="BY61" s="3137"/>
      <c r="BZ61" s="3131" t="s">
        <v>632</v>
      </c>
      <c r="CA61" s="3132"/>
      <c r="CB61" s="3137"/>
      <c r="CC61" s="3131" t="s">
        <v>633</v>
      </c>
      <c r="CD61" s="3132"/>
      <c r="CE61" s="3137"/>
      <c r="CF61" s="3131" t="s">
        <v>634</v>
      </c>
      <c r="CG61" s="3132"/>
      <c r="CH61" s="3137"/>
      <c r="CI61" s="3131" t="s">
        <v>635</v>
      </c>
      <c r="CJ61" s="3132"/>
      <c r="CK61" s="3137"/>
      <c r="CL61" s="3137"/>
      <c r="CM61" s="3137"/>
    </row>
    <row r="62" spans="1:91" ht="45" thickBot="1">
      <c r="A62" s="3105"/>
      <c r="B62" s="3112" t="s">
        <v>8</v>
      </c>
      <c r="C62" s="3113" t="s">
        <v>621</v>
      </c>
      <c r="D62" s="3207" t="s">
        <v>8</v>
      </c>
      <c r="E62" s="3115" t="s">
        <v>541</v>
      </c>
      <c r="F62" s="3113" t="s">
        <v>621</v>
      </c>
      <c r="G62" s="3208" t="s">
        <v>541</v>
      </c>
      <c r="H62" s="3117">
        <v>9</v>
      </c>
      <c r="I62" s="3113" t="s">
        <v>621</v>
      </c>
      <c r="J62" s="3208">
        <v>9</v>
      </c>
      <c r="K62" s="3117">
        <v>35</v>
      </c>
      <c r="L62" s="3113" t="s">
        <v>621</v>
      </c>
      <c r="M62" s="3209">
        <v>35</v>
      </c>
      <c r="N62" s="3105"/>
      <c r="O62" s="3112" t="s">
        <v>8</v>
      </c>
      <c r="P62" s="3113" t="s">
        <v>621</v>
      </c>
      <c r="Q62" s="3210" t="s">
        <v>8</v>
      </c>
      <c r="R62" s="3115" t="s">
        <v>541</v>
      </c>
      <c r="S62" s="3113" t="s">
        <v>621</v>
      </c>
      <c r="T62" s="3211" t="s">
        <v>541</v>
      </c>
      <c r="U62" s="3117">
        <v>9</v>
      </c>
      <c r="V62" s="3113" t="s">
        <v>621</v>
      </c>
      <c r="W62" s="3210">
        <v>9</v>
      </c>
      <c r="X62" s="3117">
        <v>35</v>
      </c>
      <c r="Y62" s="3113" t="s">
        <v>621</v>
      </c>
      <c r="Z62" s="3212">
        <v>35</v>
      </c>
      <c r="AA62" s="3105"/>
      <c r="AB62" s="3105"/>
      <c r="AC62" s="3105"/>
      <c r="AD62" s="3213"/>
      <c r="AE62" s="3165"/>
      <c r="AF62" s="3165"/>
      <c r="AG62" s="3165"/>
      <c r="AH62" s="3165"/>
      <c r="AI62" s="3165"/>
      <c r="AJ62" s="3165"/>
      <c r="AK62" s="3165"/>
      <c r="AL62" s="3165"/>
      <c r="AM62" s="3165"/>
      <c r="AN62" s="3165"/>
      <c r="AO62" s="3165"/>
      <c r="AP62" s="3165"/>
      <c r="AQ62" s="3165"/>
      <c r="AR62" s="3165"/>
      <c r="AS62" s="3165"/>
      <c r="AT62" s="3165"/>
      <c r="AU62" s="3165"/>
      <c r="AV62" s="3165"/>
      <c r="AW62" s="3165"/>
      <c r="AX62" s="3165"/>
      <c r="AY62" s="3165"/>
      <c r="AZ62" s="3165"/>
      <c r="BA62" s="3165"/>
      <c r="BD62" s="3136"/>
      <c r="BE62" s="3127"/>
      <c r="BF62" s="3127"/>
      <c r="BG62" s="3137"/>
      <c r="BH62" s="3127"/>
      <c r="BI62" s="3127"/>
      <c r="BJ62" s="3137"/>
      <c r="BK62" s="3127"/>
      <c r="BL62" s="3127"/>
      <c r="BM62" s="3137"/>
      <c r="BN62" s="3127"/>
      <c r="BO62" s="3127"/>
      <c r="BP62" s="3137"/>
      <c r="BQ62" s="3127"/>
      <c r="BR62" s="3127"/>
      <c r="BS62" s="3137"/>
      <c r="BT62" s="3127"/>
      <c r="BU62" s="3127"/>
      <c r="BV62" s="3137"/>
      <c r="BW62" s="3127"/>
      <c r="BX62" s="3127"/>
      <c r="BY62" s="3137"/>
      <c r="BZ62" s="3127"/>
      <c r="CA62" s="3127"/>
      <c r="CB62" s="3137"/>
      <c r="CC62" s="3127"/>
      <c r="CD62" s="3127"/>
      <c r="CE62" s="3137"/>
      <c r="CF62" s="3127"/>
      <c r="CG62" s="3127"/>
      <c r="CH62" s="3137"/>
      <c r="CI62" s="3127"/>
      <c r="CJ62" s="3127"/>
      <c r="CK62" s="3137"/>
      <c r="CL62" s="3137"/>
      <c r="CM62" s="3137"/>
    </row>
    <row r="63" spans="1:91" ht="44.25" customHeight="1">
      <c r="A63" s="3105"/>
      <c r="B63" s="3112" t="s">
        <v>9</v>
      </c>
      <c r="C63" s="3113" t="s">
        <v>621</v>
      </c>
      <c r="D63" s="3207" t="s">
        <v>9</v>
      </c>
      <c r="E63" s="3115" t="s">
        <v>542</v>
      </c>
      <c r="F63" s="3113" t="s">
        <v>621</v>
      </c>
      <c r="G63" s="3208" t="s">
        <v>542</v>
      </c>
      <c r="H63" s="3117">
        <v>10</v>
      </c>
      <c r="I63" s="3113" t="s">
        <v>621</v>
      </c>
      <c r="J63" s="3208">
        <v>10</v>
      </c>
      <c r="K63" s="3117">
        <v>36</v>
      </c>
      <c r="L63" s="3113" t="s">
        <v>621</v>
      </c>
      <c r="M63" s="3209">
        <v>36</v>
      </c>
      <c r="N63" s="3105"/>
      <c r="O63" s="3112" t="s">
        <v>9</v>
      </c>
      <c r="P63" s="3113" t="s">
        <v>621</v>
      </c>
      <c r="Q63" s="3210" t="s">
        <v>9</v>
      </c>
      <c r="R63" s="3115" t="s">
        <v>542</v>
      </c>
      <c r="S63" s="3113" t="s">
        <v>621</v>
      </c>
      <c r="T63" s="3211" t="s">
        <v>542</v>
      </c>
      <c r="U63" s="3117">
        <v>10</v>
      </c>
      <c r="V63" s="3113" t="s">
        <v>621</v>
      </c>
      <c r="W63" s="3210">
        <v>10</v>
      </c>
      <c r="X63" s="3117">
        <v>36</v>
      </c>
      <c r="Y63" s="3113" t="s">
        <v>621</v>
      </c>
      <c r="Z63" s="3212">
        <v>36</v>
      </c>
      <c r="AA63" s="3105"/>
      <c r="AB63" s="3105"/>
      <c r="AC63" s="3105"/>
      <c r="AE63" s="4398" t="s">
        <v>329</v>
      </c>
      <c r="AF63" s="4399"/>
      <c r="AG63" s="4399"/>
      <c r="AH63" s="4399"/>
      <c r="AI63" s="4399"/>
      <c r="AJ63" s="4399"/>
      <c r="AK63" s="4399"/>
      <c r="AL63" s="4399"/>
      <c r="AM63" s="4399"/>
      <c r="AN63" s="4399"/>
      <c r="AO63" s="4399"/>
      <c r="AP63" s="4399"/>
      <c r="AQ63" s="4399"/>
      <c r="AR63" s="4399"/>
      <c r="AS63" s="4399"/>
      <c r="AT63" s="4399"/>
      <c r="AU63" s="4400"/>
      <c r="BD63" s="4389" t="s">
        <v>611</v>
      </c>
      <c r="BE63" s="3138" t="s">
        <v>629</v>
      </c>
      <c r="BF63" s="3139"/>
      <c r="BG63" s="3137"/>
      <c r="BH63" s="3138" t="s">
        <v>558</v>
      </c>
      <c r="BI63" s="3139"/>
      <c r="BJ63" s="3137"/>
      <c r="BK63" s="3138" t="s">
        <v>559</v>
      </c>
      <c r="BL63" s="3139"/>
      <c r="BM63" s="3137"/>
      <c r="BN63" s="3138" t="s">
        <v>2</v>
      </c>
      <c r="BO63" s="3139"/>
      <c r="BP63" s="3137"/>
      <c r="BQ63" s="3138" t="s">
        <v>132</v>
      </c>
      <c r="BR63" s="3139"/>
      <c r="BS63" s="3137"/>
      <c r="BT63" s="3138" t="s">
        <v>1</v>
      </c>
      <c r="BU63" s="3139"/>
      <c r="BV63" s="3137"/>
      <c r="BW63" s="3138" t="s">
        <v>208</v>
      </c>
      <c r="BX63" s="3139"/>
      <c r="BY63" s="3137"/>
      <c r="BZ63" s="3138" t="s">
        <v>440</v>
      </c>
      <c r="CA63" s="3139"/>
      <c r="CB63" s="3137"/>
      <c r="CC63" s="3138" t="s">
        <v>630</v>
      </c>
      <c r="CD63" s="3139"/>
      <c r="CE63" s="3137"/>
      <c r="CF63" s="3138" t="s">
        <v>631</v>
      </c>
      <c r="CG63" s="3139"/>
      <c r="CH63" s="3137"/>
      <c r="CI63" s="3138" t="s">
        <v>584</v>
      </c>
      <c r="CJ63" s="3139"/>
      <c r="CK63" s="3137"/>
      <c r="CL63" s="3137"/>
      <c r="CM63" s="3137"/>
    </row>
    <row r="64" spans="1:91" ht="45" thickBot="1">
      <c r="A64" s="3105"/>
      <c r="B64" s="3112" t="s">
        <v>556</v>
      </c>
      <c r="C64" s="3113" t="s">
        <v>621</v>
      </c>
      <c r="D64" s="3207" t="s">
        <v>556</v>
      </c>
      <c r="E64" s="3115" t="s">
        <v>543</v>
      </c>
      <c r="F64" s="3113" t="s">
        <v>621</v>
      </c>
      <c r="G64" s="3208" t="s">
        <v>543</v>
      </c>
      <c r="H64" s="3117">
        <v>11</v>
      </c>
      <c r="I64" s="3113" t="s">
        <v>621</v>
      </c>
      <c r="J64" s="3208">
        <v>11</v>
      </c>
      <c r="K64" s="3117">
        <v>37</v>
      </c>
      <c r="L64" s="3113" t="s">
        <v>621</v>
      </c>
      <c r="M64" s="3209">
        <v>37</v>
      </c>
      <c r="N64" s="3105"/>
      <c r="O64" s="3112" t="s">
        <v>556</v>
      </c>
      <c r="P64" s="3113" t="s">
        <v>621</v>
      </c>
      <c r="Q64" s="3210" t="s">
        <v>556</v>
      </c>
      <c r="R64" s="3115" t="s">
        <v>543</v>
      </c>
      <c r="S64" s="3113" t="s">
        <v>621</v>
      </c>
      <c r="T64" s="3211" t="s">
        <v>543</v>
      </c>
      <c r="U64" s="3117">
        <v>11</v>
      </c>
      <c r="V64" s="3113" t="s">
        <v>621</v>
      </c>
      <c r="W64" s="3210">
        <v>11</v>
      </c>
      <c r="X64" s="3117">
        <v>37</v>
      </c>
      <c r="Y64" s="3113" t="s">
        <v>621</v>
      </c>
      <c r="Z64" s="3212">
        <v>37</v>
      </c>
      <c r="AA64" s="3105"/>
      <c r="AB64" s="3105"/>
      <c r="AC64" s="3105"/>
      <c r="AE64" s="4401"/>
      <c r="AF64" s="4402"/>
      <c r="AG64" s="4402"/>
      <c r="AH64" s="4402"/>
      <c r="AI64" s="4402"/>
      <c r="AJ64" s="4402"/>
      <c r="AK64" s="4402"/>
      <c r="AL64" s="4402"/>
      <c r="AM64" s="4402"/>
      <c r="AN64" s="4402"/>
      <c r="AO64" s="4402"/>
      <c r="AP64" s="4402"/>
      <c r="AQ64" s="4402"/>
      <c r="AR64" s="4402"/>
      <c r="AS64" s="4402"/>
      <c r="AT64" s="4402"/>
      <c r="AU64" s="4403"/>
      <c r="BD64" s="4389"/>
      <c r="BE64" s="3142" t="s">
        <v>629</v>
      </c>
      <c r="BF64" s="3143"/>
      <c r="BG64" s="3137"/>
      <c r="BH64" s="3142" t="s">
        <v>552</v>
      </c>
      <c r="BI64" s="3143"/>
      <c r="BJ64" s="3137"/>
      <c r="BK64" s="3142" t="s">
        <v>553</v>
      </c>
      <c r="BL64" s="3143"/>
      <c r="BM64" s="3137"/>
      <c r="BN64" s="3142" t="s">
        <v>535</v>
      </c>
      <c r="BO64" s="3143"/>
      <c r="BP64" s="3137"/>
      <c r="BQ64" s="3142" t="s">
        <v>551</v>
      </c>
      <c r="BR64" s="3143"/>
      <c r="BS64" s="3137"/>
      <c r="BT64" s="3142" t="s">
        <v>534</v>
      </c>
      <c r="BU64" s="3143"/>
      <c r="BV64" s="3137"/>
      <c r="BW64" s="3142" t="s">
        <v>546</v>
      </c>
      <c r="BX64" s="3143"/>
      <c r="BY64" s="3137"/>
      <c r="BZ64" s="3142" t="s">
        <v>632</v>
      </c>
      <c r="CA64" s="3143"/>
      <c r="CB64" s="3137"/>
      <c r="CC64" s="3142" t="s">
        <v>633</v>
      </c>
      <c r="CD64" s="3143"/>
      <c r="CE64" s="3137"/>
      <c r="CF64" s="3142" t="s">
        <v>634</v>
      </c>
      <c r="CG64" s="3143"/>
      <c r="CH64" s="3137"/>
      <c r="CI64" s="3142" t="s">
        <v>635</v>
      </c>
      <c r="CJ64" s="3143"/>
      <c r="CK64" s="3137"/>
      <c r="CL64" s="3137"/>
      <c r="CM64" s="3137"/>
    </row>
    <row r="65" spans="1:91" ht="44.25">
      <c r="A65" s="3105"/>
      <c r="B65" s="3112" t="s">
        <v>10</v>
      </c>
      <c r="C65" s="3113" t="s">
        <v>621</v>
      </c>
      <c r="D65" s="3207" t="s">
        <v>10</v>
      </c>
      <c r="E65" s="3115" t="s">
        <v>544</v>
      </c>
      <c r="F65" s="3113" t="s">
        <v>621</v>
      </c>
      <c r="G65" s="3208" t="s">
        <v>544</v>
      </c>
      <c r="H65" s="3117">
        <v>12</v>
      </c>
      <c r="I65" s="3113" t="s">
        <v>621</v>
      </c>
      <c r="J65" s="3208">
        <v>12</v>
      </c>
      <c r="K65" s="3117">
        <v>38</v>
      </c>
      <c r="L65" s="3113" t="s">
        <v>621</v>
      </c>
      <c r="M65" s="3209">
        <v>38</v>
      </c>
      <c r="N65" s="3105"/>
      <c r="O65" s="3112" t="s">
        <v>10</v>
      </c>
      <c r="P65" s="3113" t="s">
        <v>621</v>
      </c>
      <c r="Q65" s="3210" t="s">
        <v>10</v>
      </c>
      <c r="R65" s="3115" t="s">
        <v>544</v>
      </c>
      <c r="S65" s="3113" t="s">
        <v>621</v>
      </c>
      <c r="T65" s="3211" t="s">
        <v>544</v>
      </c>
      <c r="U65" s="3117">
        <v>12</v>
      </c>
      <c r="V65" s="3113" t="s">
        <v>621</v>
      </c>
      <c r="W65" s="3210">
        <v>12</v>
      </c>
      <c r="X65" s="3117">
        <v>38</v>
      </c>
      <c r="Y65" s="3113" t="s">
        <v>621</v>
      </c>
      <c r="Z65" s="3212">
        <v>38</v>
      </c>
      <c r="AA65" s="3105"/>
      <c r="AB65" s="3105"/>
      <c r="AC65" s="3105"/>
      <c r="AE65" s="1890"/>
      <c r="AF65" s="1890"/>
      <c r="AG65" s="1890"/>
      <c r="AH65" s="1890"/>
      <c r="AI65" s="1890"/>
      <c r="AJ65" s="1890"/>
      <c r="AK65" s="1890"/>
      <c r="AL65" s="1890"/>
      <c r="AM65" s="1890"/>
      <c r="AN65" s="1890"/>
      <c r="AO65" s="1890"/>
      <c r="AP65" s="1890"/>
      <c r="BD65" s="3136"/>
      <c r="BE65" s="3137"/>
      <c r="BF65" s="3137"/>
      <c r="BG65" s="3137"/>
      <c r="BH65" s="3137"/>
      <c r="BI65" s="3137"/>
      <c r="BJ65" s="3137"/>
      <c r="BK65" s="3137"/>
      <c r="BL65" s="3137"/>
      <c r="BM65" s="3137"/>
      <c r="BN65" s="3137"/>
      <c r="BO65" s="3137"/>
      <c r="BP65" s="3137"/>
      <c r="BQ65" s="3137"/>
      <c r="BR65" s="3137"/>
      <c r="BS65" s="3137"/>
      <c r="BT65" s="3137"/>
      <c r="BU65" s="3137"/>
      <c r="BV65" s="3137"/>
      <c r="BW65" s="3137"/>
      <c r="BX65" s="3137"/>
      <c r="BY65" s="3137"/>
      <c r="BZ65" s="3137"/>
      <c r="CA65" s="3137"/>
      <c r="CB65" s="3137"/>
      <c r="CC65" s="3137"/>
      <c r="CD65" s="3137"/>
      <c r="CE65" s="3137"/>
      <c r="CF65" s="3137"/>
      <c r="CG65" s="3137"/>
      <c r="CH65" s="3137"/>
      <c r="CI65" s="3137"/>
      <c r="CJ65" s="3137"/>
      <c r="CK65" s="3137"/>
      <c r="CL65" s="3137"/>
      <c r="CM65" s="3137"/>
    </row>
    <row r="66" spans="1:91" ht="44.25" customHeight="1">
      <c r="A66" s="3105"/>
      <c r="B66" s="3112" t="s">
        <v>120</v>
      </c>
      <c r="C66" s="3113" t="s">
        <v>621</v>
      </c>
      <c r="D66" s="3207" t="s">
        <v>120</v>
      </c>
      <c r="E66" s="3115" t="s">
        <v>545</v>
      </c>
      <c r="F66" s="3113" t="s">
        <v>621</v>
      </c>
      <c r="G66" s="3208" t="s">
        <v>545</v>
      </c>
      <c r="H66" s="3117">
        <v>13</v>
      </c>
      <c r="I66" s="3113" t="s">
        <v>621</v>
      </c>
      <c r="J66" s="3208">
        <v>13</v>
      </c>
      <c r="K66" s="3117">
        <v>39</v>
      </c>
      <c r="L66" s="3113" t="s">
        <v>621</v>
      </c>
      <c r="M66" s="3209">
        <v>39</v>
      </c>
      <c r="N66" s="3105"/>
      <c r="O66" s="3112" t="s">
        <v>120</v>
      </c>
      <c r="P66" s="3113" t="s">
        <v>621</v>
      </c>
      <c r="Q66" s="3210" t="s">
        <v>120</v>
      </c>
      <c r="R66" s="3115" t="s">
        <v>545</v>
      </c>
      <c r="S66" s="3113" t="s">
        <v>621</v>
      </c>
      <c r="T66" s="3211" t="s">
        <v>545</v>
      </c>
      <c r="U66" s="3117">
        <v>13</v>
      </c>
      <c r="V66" s="3113" t="s">
        <v>621</v>
      </c>
      <c r="W66" s="3210">
        <v>13</v>
      </c>
      <c r="X66" s="3117">
        <v>39</v>
      </c>
      <c r="Y66" s="3113" t="s">
        <v>621</v>
      </c>
      <c r="Z66" s="3212">
        <v>39</v>
      </c>
      <c r="AA66" s="3105"/>
      <c r="AB66" s="3105"/>
      <c r="AC66" s="3105"/>
      <c r="AE66" s="4404" t="s">
        <v>453</v>
      </c>
      <c r="AF66" s="4405"/>
      <c r="AG66" s="4405"/>
      <c r="AH66" s="4405"/>
      <c r="AI66" s="4405"/>
      <c r="AJ66" s="4405"/>
      <c r="AK66" s="4405"/>
      <c r="AL66" s="4405"/>
      <c r="AM66" s="4405"/>
      <c r="AN66" s="4405"/>
      <c r="AO66" s="4405"/>
      <c r="AP66" s="4405"/>
      <c r="AQ66" s="4406"/>
      <c r="AS66" s="3214" t="s">
        <v>454</v>
      </c>
      <c r="AU66" s="3214" t="s">
        <v>455</v>
      </c>
      <c r="BD66" s="4389" t="s">
        <v>622</v>
      </c>
      <c r="BE66" s="3146" t="s">
        <v>629</v>
      </c>
      <c r="BF66" s="3147"/>
      <c r="BG66" s="3137"/>
      <c r="BH66" s="3146" t="s">
        <v>558</v>
      </c>
      <c r="BI66" s="3147"/>
      <c r="BJ66" s="3137"/>
      <c r="BK66" s="3146" t="s">
        <v>559</v>
      </c>
      <c r="BL66" s="3147"/>
      <c r="BM66" s="3137"/>
      <c r="BN66" s="3146" t="s">
        <v>2</v>
      </c>
      <c r="BO66" s="3147"/>
      <c r="BP66" s="3137"/>
      <c r="BQ66" s="3146" t="s">
        <v>132</v>
      </c>
      <c r="BR66" s="3147"/>
      <c r="BS66" s="3137"/>
      <c r="BT66" s="3146" t="s">
        <v>1</v>
      </c>
      <c r="BU66" s="3147"/>
      <c r="BV66" s="3137"/>
      <c r="BW66" s="3146" t="s">
        <v>208</v>
      </c>
      <c r="BX66" s="3147"/>
      <c r="BY66" s="3137"/>
      <c r="BZ66" s="3146" t="s">
        <v>440</v>
      </c>
      <c r="CA66" s="3147"/>
      <c r="CB66" s="3137"/>
      <c r="CC66" s="3146" t="s">
        <v>630</v>
      </c>
      <c r="CD66" s="3147"/>
      <c r="CE66" s="3137"/>
      <c r="CF66" s="3146" t="s">
        <v>631</v>
      </c>
      <c r="CG66" s="3147"/>
      <c r="CH66" s="3137"/>
      <c r="CI66" s="3146" t="s">
        <v>584</v>
      </c>
      <c r="CJ66" s="3147"/>
      <c r="CK66" s="3137"/>
      <c r="CL66" s="3137"/>
      <c r="CM66" s="3137"/>
    </row>
    <row r="67" spans="1:91" ht="44.25">
      <c r="A67" s="3105"/>
      <c r="B67" s="3112" t="s">
        <v>208</v>
      </c>
      <c r="C67" s="3113" t="s">
        <v>621</v>
      </c>
      <c r="D67" s="3207" t="s">
        <v>208</v>
      </c>
      <c r="E67" s="3115" t="s">
        <v>546</v>
      </c>
      <c r="F67" s="3113" t="s">
        <v>621</v>
      </c>
      <c r="G67" s="3208" t="s">
        <v>546</v>
      </c>
      <c r="H67" s="3117">
        <v>14</v>
      </c>
      <c r="I67" s="3113" t="s">
        <v>621</v>
      </c>
      <c r="J67" s="3208">
        <v>14</v>
      </c>
      <c r="K67" s="3117">
        <v>40</v>
      </c>
      <c r="L67" s="3113" t="s">
        <v>621</v>
      </c>
      <c r="M67" s="3209">
        <v>40</v>
      </c>
      <c r="N67" s="3105"/>
      <c r="O67" s="3112" t="s">
        <v>208</v>
      </c>
      <c r="P67" s="3113" t="s">
        <v>621</v>
      </c>
      <c r="Q67" s="3210" t="s">
        <v>208</v>
      </c>
      <c r="R67" s="3115" t="s">
        <v>546</v>
      </c>
      <c r="S67" s="3113" t="s">
        <v>621</v>
      </c>
      <c r="T67" s="3211" t="s">
        <v>546</v>
      </c>
      <c r="U67" s="3117">
        <v>14</v>
      </c>
      <c r="V67" s="3113" t="s">
        <v>621</v>
      </c>
      <c r="W67" s="3210">
        <v>14</v>
      </c>
      <c r="X67" s="3117">
        <v>40</v>
      </c>
      <c r="Y67" s="3113" t="s">
        <v>621</v>
      </c>
      <c r="Z67" s="3212">
        <v>40</v>
      </c>
      <c r="AA67" s="3105"/>
      <c r="AB67" s="3105"/>
      <c r="AC67" s="3105"/>
      <c r="AE67" s="4407"/>
      <c r="AF67" s="4408"/>
      <c r="AG67" s="4408"/>
      <c r="AH67" s="4408"/>
      <c r="AI67" s="4408"/>
      <c r="AJ67" s="4408"/>
      <c r="AK67" s="4408"/>
      <c r="AL67" s="4408"/>
      <c r="AM67" s="4408"/>
      <c r="AN67" s="4408"/>
      <c r="AO67" s="4408"/>
      <c r="AP67" s="4408"/>
      <c r="AQ67" s="4409"/>
      <c r="AS67" s="3214" t="s">
        <v>456</v>
      </c>
      <c r="AU67" s="3214" t="s">
        <v>447</v>
      </c>
      <c r="BD67" s="4389"/>
      <c r="BE67" s="3148" t="s">
        <v>629</v>
      </c>
      <c r="BF67" s="3149"/>
      <c r="BG67" s="3137"/>
      <c r="BH67" s="3148" t="s">
        <v>552</v>
      </c>
      <c r="BI67" s="3149"/>
      <c r="BJ67" s="3137"/>
      <c r="BK67" s="3148" t="s">
        <v>553</v>
      </c>
      <c r="BL67" s="3149"/>
      <c r="BM67" s="3137"/>
      <c r="BN67" s="3148" t="s">
        <v>535</v>
      </c>
      <c r="BO67" s="3149"/>
      <c r="BP67" s="3137"/>
      <c r="BQ67" s="3148" t="s">
        <v>551</v>
      </c>
      <c r="BR67" s="3149"/>
      <c r="BS67" s="3137"/>
      <c r="BT67" s="3148" t="s">
        <v>534</v>
      </c>
      <c r="BU67" s="3149"/>
      <c r="BV67" s="3137"/>
      <c r="BW67" s="3148" t="s">
        <v>546</v>
      </c>
      <c r="BX67" s="3149"/>
      <c r="BY67" s="3137"/>
      <c r="BZ67" s="3148" t="s">
        <v>632</v>
      </c>
      <c r="CA67" s="3149"/>
      <c r="CB67" s="3137"/>
      <c r="CC67" s="3148" t="s">
        <v>633</v>
      </c>
      <c r="CD67" s="3149"/>
      <c r="CE67" s="3137"/>
      <c r="CF67" s="3148" t="s">
        <v>634</v>
      </c>
      <c r="CG67" s="3149"/>
      <c r="CH67" s="3137"/>
      <c r="CI67" s="3148" t="s">
        <v>635</v>
      </c>
      <c r="CJ67" s="3149"/>
      <c r="CK67" s="3137"/>
      <c r="CL67" s="3137"/>
      <c r="CM67" s="3137"/>
    </row>
    <row r="68" spans="1:91" ht="44.25">
      <c r="A68" s="3105"/>
      <c r="B68" s="3112" t="s">
        <v>557</v>
      </c>
      <c r="C68" s="3113" t="s">
        <v>621</v>
      </c>
      <c r="D68" s="3207" t="s">
        <v>557</v>
      </c>
      <c r="E68" s="3115" t="s">
        <v>547</v>
      </c>
      <c r="F68" s="3113" t="s">
        <v>621</v>
      </c>
      <c r="G68" s="3208" t="s">
        <v>547</v>
      </c>
      <c r="H68" s="3117">
        <v>15</v>
      </c>
      <c r="I68" s="3113" t="s">
        <v>621</v>
      </c>
      <c r="J68" s="3208">
        <v>15</v>
      </c>
      <c r="K68" s="3117">
        <v>41</v>
      </c>
      <c r="L68" s="3113" t="s">
        <v>621</v>
      </c>
      <c r="M68" s="3209">
        <v>41</v>
      </c>
      <c r="N68" s="3105"/>
      <c r="O68" s="3112" t="s">
        <v>557</v>
      </c>
      <c r="P68" s="3113" t="s">
        <v>621</v>
      </c>
      <c r="Q68" s="3210" t="s">
        <v>557</v>
      </c>
      <c r="R68" s="3115" t="s">
        <v>547</v>
      </c>
      <c r="S68" s="3113" t="s">
        <v>621</v>
      </c>
      <c r="T68" s="3211" t="s">
        <v>547</v>
      </c>
      <c r="U68" s="3117">
        <v>15</v>
      </c>
      <c r="V68" s="3113" t="s">
        <v>621</v>
      </c>
      <c r="W68" s="3210">
        <v>15</v>
      </c>
      <c r="X68" s="3117">
        <v>41</v>
      </c>
      <c r="Y68" s="3113" t="s">
        <v>621</v>
      </c>
      <c r="Z68" s="3212">
        <v>41</v>
      </c>
      <c r="AA68" s="3105"/>
      <c r="AB68" s="3105"/>
      <c r="AC68" s="3105"/>
      <c r="AE68" s="4410"/>
      <c r="AF68" s="4411"/>
      <c r="AG68" s="4411"/>
      <c r="AH68" s="4411"/>
      <c r="AI68" s="4411"/>
      <c r="AJ68" s="4411"/>
      <c r="AK68" s="4411"/>
      <c r="AL68" s="4411"/>
      <c r="AM68" s="4411"/>
      <c r="AN68" s="4411"/>
      <c r="AO68" s="4411"/>
      <c r="AP68" s="4411"/>
      <c r="AQ68" s="4412"/>
      <c r="AS68" s="3215"/>
      <c r="BD68" s="3129"/>
      <c r="BE68" s="3137"/>
      <c r="BF68" s="3137"/>
      <c r="BG68" s="3137"/>
      <c r="BH68" s="3137"/>
      <c r="BI68" s="3137"/>
      <c r="BJ68" s="3137"/>
      <c r="BK68" s="3137"/>
      <c r="BL68" s="3137"/>
      <c r="BM68" s="3137"/>
      <c r="BN68" s="3137"/>
      <c r="BO68" s="3137"/>
      <c r="BP68" s="3137"/>
      <c r="BQ68" s="3137"/>
      <c r="BR68" s="3137"/>
      <c r="BS68" s="3137"/>
      <c r="BT68" s="3137"/>
      <c r="BU68" s="3137"/>
      <c r="BV68" s="3137"/>
      <c r="BW68" s="3137"/>
      <c r="BX68" s="3137"/>
      <c r="BY68" s="3137"/>
      <c r="BZ68" s="3137"/>
      <c r="CA68" s="3137"/>
      <c r="CB68" s="3137"/>
      <c r="CC68" s="3137"/>
      <c r="CD68" s="3137"/>
      <c r="CE68" s="3137"/>
      <c r="CF68" s="3137"/>
      <c r="CG68" s="3137"/>
      <c r="CH68" s="3137"/>
      <c r="CI68" s="3137"/>
      <c r="CJ68" s="3137"/>
      <c r="CK68" s="3137"/>
      <c r="CL68" s="3137"/>
      <c r="CM68" s="3137"/>
    </row>
    <row r="69" spans="1:91" ht="44.25">
      <c r="A69" s="3105"/>
      <c r="B69" s="3112" t="s">
        <v>30</v>
      </c>
      <c r="C69" s="3113" t="s">
        <v>621</v>
      </c>
      <c r="D69" s="3207" t="s">
        <v>30</v>
      </c>
      <c r="E69" s="3115" t="s">
        <v>548</v>
      </c>
      <c r="F69" s="3113" t="s">
        <v>621</v>
      </c>
      <c r="G69" s="3208" t="s">
        <v>548</v>
      </c>
      <c r="H69" s="3117">
        <v>16</v>
      </c>
      <c r="I69" s="3113" t="s">
        <v>621</v>
      </c>
      <c r="J69" s="3208">
        <v>16</v>
      </c>
      <c r="K69" s="3117">
        <v>42</v>
      </c>
      <c r="L69" s="3113" t="s">
        <v>621</v>
      </c>
      <c r="M69" s="3209">
        <v>42</v>
      </c>
      <c r="N69" s="3105"/>
      <c r="O69" s="3112" t="s">
        <v>30</v>
      </c>
      <c r="P69" s="3113" t="s">
        <v>621</v>
      </c>
      <c r="Q69" s="3210" t="s">
        <v>30</v>
      </c>
      <c r="R69" s="3115" t="s">
        <v>548</v>
      </c>
      <c r="S69" s="3113" t="s">
        <v>621</v>
      </c>
      <c r="T69" s="3211" t="s">
        <v>548</v>
      </c>
      <c r="U69" s="3117">
        <v>16</v>
      </c>
      <c r="V69" s="3113" t="s">
        <v>621</v>
      </c>
      <c r="W69" s="3210">
        <v>16</v>
      </c>
      <c r="X69" s="3117">
        <v>42</v>
      </c>
      <c r="Y69" s="3113" t="s">
        <v>621</v>
      </c>
      <c r="Z69" s="3212">
        <v>42</v>
      </c>
      <c r="AA69" s="3105"/>
      <c r="AB69" s="3105"/>
      <c r="AC69" s="3105"/>
      <c r="AE69" s="1890"/>
      <c r="AF69" s="1890"/>
      <c r="AG69" s="1890"/>
      <c r="AH69" s="1890"/>
      <c r="AI69" s="1890"/>
      <c r="AJ69" s="1890"/>
      <c r="AK69" s="1890"/>
      <c r="AL69" s="1890"/>
      <c r="AM69" s="1890"/>
      <c r="AN69" s="1890"/>
      <c r="AO69" s="1890"/>
      <c r="AP69" s="1890"/>
      <c r="BD69" s="4389" t="s">
        <v>623</v>
      </c>
      <c r="BE69" s="3152" t="s">
        <v>629</v>
      </c>
      <c r="BF69" s="3153"/>
      <c r="BG69" s="3137"/>
      <c r="BH69" s="3152" t="s">
        <v>558</v>
      </c>
      <c r="BI69" s="3153"/>
      <c r="BJ69" s="3137"/>
      <c r="BK69" s="3152" t="s">
        <v>559</v>
      </c>
      <c r="BL69" s="3153"/>
      <c r="BM69" s="3137"/>
      <c r="BN69" s="3152" t="s">
        <v>2</v>
      </c>
      <c r="BO69" s="3153"/>
      <c r="BP69" s="3137"/>
      <c r="BQ69" s="3152" t="s">
        <v>132</v>
      </c>
      <c r="BR69" s="3153"/>
      <c r="BS69" s="3137"/>
      <c r="BT69" s="3152" t="s">
        <v>1</v>
      </c>
      <c r="BU69" s="3153"/>
      <c r="BV69" s="3137"/>
      <c r="BW69" s="3152" t="s">
        <v>208</v>
      </c>
      <c r="BX69" s="3153"/>
      <c r="BY69" s="3137"/>
      <c r="BZ69" s="3152" t="s">
        <v>440</v>
      </c>
      <c r="CA69" s="3153"/>
      <c r="CB69" s="3137"/>
      <c r="CC69" s="3152" t="s">
        <v>630</v>
      </c>
      <c r="CD69" s="3153"/>
      <c r="CE69" s="3137"/>
      <c r="CF69" s="3152" t="s">
        <v>631</v>
      </c>
      <c r="CG69" s="3153"/>
      <c r="CH69" s="3137"/>
      <c r="CI69" s="3152" t="s">
        <v>584</v>
      </c>
      <c r="CJ69" s="3153"/>
      <c r="CK69" s="3137"/>
      <c r="CL69" s="3137"/>
      <c r="CM69" s="3137"/>
    </row>
    <row r="70" spans="1:91" ht="44.25">
      <c r="A70" s="3105"/>
      <c r="B70" s="3112" t="s">
        <v>271</v>
      </c>
      <c r="C70" s="3113" t="s">
        <v>621</v>
      </c>
      <c r="D70" s="3207" t="s">
        <v>271</v>
      </c>
      <c r="E70" s="3115" t="s">
        <v>450</v>
      </c>
      <c r="F70" s="3113" t="s">
        <v>621</v>
      </c>
      <c r="G70" s="3208" t="s">
        <v>450</v>
      </c>
      <c r="H70" s="3117">
        <v>17</v>
      </c>
      <c r="I70" s="3113" t="s">
        <v>621</v>
      </c>
      <c r="J70" s="3208">
        <v>17</v>
      </c>
      <c r="K70" s="3117">
        <v>43</v>
      </c>
      <c r="L70" s="3113" t="s">
        <v>621</v>
      </c>
      <c r="M70" s="3209">
        <v>43</v>
      </c>
      <c r="N70" s="3105"/>
      <c r="O70" s="3112" t="s">
        <v>271</v>
      </c>
      <c r="P70" s="3113" t="s">
        <v>621</v>
      </c>
      <c r="Q70" s="3210" t="s">
        <v>271</v>
      </c>
      <c r="R70" s="3115" t="s">
        <v>450</v>
      </c>
      <c r="S70" s="3113" t="s">
        <v>621</v>
      </c>
      <c r="T70" s="3211" t="s">
        <v>450</v>
      </c>
      <c r="U70" s="3117">
        <v>17</v>
      </c>
      <c r="V70" s="3113" t="s">
        <v>621</v>
      </c>
      <c r="W70" s="3210">
        <v>17</v>
      </c>
      <c r="X70" s="3117">
        <v>43</v>
      </c>
      <c r="Y70" s="3113" t="s">
        <v>621</v>
      </c>
      <c r="Z70" s="3212">
        <v>43</v>
      </c>
      <c r="AA70" s="3105"/>
      <c r="AB70" s="3105"/>
      <c r="AC70" s="3105"/>
      <c r="AF70" s="3216"/>
      <c r="AG70" s="4413" t="s">
        <v>330</v>
      </c>
      <c r="AH70" s="4413"/>
      <c r="AI70" s="4413"/>
      <c r="AJ70" s="4413"/>
      <c r="AK70" s="4413"/>
      <c r="AL70" s="4413"/>
      <c r="AM70" s="4413"/>
      <c r="AN70" s="4413"/>
      <c r="AO70" s="4413"/>
      <c r="AP70" s="4413"/>
      <c r="AQ70" s="4413"/>
      <c r="AR70" s="4413"/>
      <c r="AS70" s="4413"/>
      <c r="AT70" s="4413"/>
      <c r="AU70" s="4413"/>
      <c r="BD70" s="4389"/>
      <c r="BE70" s="3156" t="s">
        <v>629</v>
      </c>
      <c r="BF70" s="3157"/>
      <c r="BG70" s="3137"/>
      <c r="BH70" s="3156" t="s">
        <v>552</v>
      </c>
      <c r="BI70" s="3157"/>
      <c r="BJ70" s="3137"/>
      <c r="BK70" s="3156" t="s">
        <v>553</v>
      </c>
      <c r="BL70" s="3157"/>
      <c r="BM70" s="3137"/>
      <c r="BN70" s="3156" t="s">
        <v>535</v>
      </c>
      <c r="BO70" s="3157"/>
      <c r="BP70" s="3137"/>
      <c r="BQ70" s="3156" t="s">
        <v>551</v>
      </c>
      <c r="BR70" s="3157"/>
      <c r="BS70" s="3137"/>
      <c r="BT70" s="3156" t="s">
        <v>534</v>
      </c>
      <c r="BU70" s="3157"/>
      <c r="BV70" s="3137"/>
      <c r="BW70" s="3156" t="s">
        <v>546</v>
      </c>
      <c r="BX70" s="3157"/>
      <c r="BY70" s="3137"/>
      <c r="BZ70" s="3156" t="s">
        <v>632</v>
      </c>
      <c r="CA70" s="3157"/>
      <c r="CB70" s="3137"/>
      <c r="CC70" s="3156" t="s">
        <v>633</v>
      </c>
      <c r="CD70" s="3157"/>
      <c r="CE70" s="3137"/>
      <c r="CF70" s="3156" t="s">
        <v>634</v>
      </c>
      <c r="CG70" s="3157"/>
      <c r="CH70" s="3137"/>
      <c r="CI70" s="3156" t="s">
        <v>635</v>
      </c>
      <c r="CJ70" s="3157"/>
      <c r="CK70" s="3137"/>
      <c r="CL70" s="3137"/>
      <c r="CM70" s="3137"/>
    </row>
    <row r="71" spans="1:91" ht="44.25">
      <c r="A71" s="3105"/>
      <c r="B71" s="3112" t="s">
        <v>31</v>
      </c>
      <c r="C71" s="3113" t="s">
        <v>621</v>
      </c>
      <c r="D71" s="3207" t="s">
        <v>31</v>
      </c>
      <c r="E71" s="3115" t="s">
        <v>549</v>
      </c>
      <c r="F71" s="3113" t="s">
        <v>621</v>
      </c>
      <c r="G71" s="3208" t="s">
        <v>549</v>
      </c>
      <c r="H71" s="3117">
        <v>18</v>
      </c>
      <c r="I71" s="3113" t="s">
        <v>621</v>
      </c>
      <c r="J71" s="3208">
        <v>18</v>
      </c>
      <c r="K71" s="3117">
        <v>44</v>
      </c>
      <c r="L71" s="3113" t="s">
        <v>621</v>
      </c>
      <c r="M71" s="3209">
        <v>44</v>
      </c>
      <c r="N71" s="3105"/>
      <c r="O71" s="3112" t="s">
        <v>31</v>
      </c>
      <c r="P71" s="3113" t="s">
        <v>621</v>
      </c>
      <c r="Q71" s="3210" t="s">
        <v>31</v>
      </c>
      <c r="R71" s="3115" t="s">
        <v>549</v>
      </c>
      <c r="S71" s="3113" t="s">
        <v>621</v>
      </c>
      <c r="T71" s="3211" t="s">
        <v>549</v>
      </c>
      <c r="U71" s="3117">
        <v>18</v>
      </c>
      <c r="V71" s="3113" t="s">
        <v>621</v>
      </c>
      <c r="W71" s="3210">
        <v>18</v>
      </c>
      <c r="X71" s="3117">
        <v>44</v>
      </c>
      <c r="Y71" s="3113" t="s">
        <v>621</v>
      </c>
      <c r="Z71" s="3212">
        <v>44</v>
      </c>
      <c r="AA71" s="3105"/>
      <c r="AB71" s="3105"/>
      <c r="AC71" s="3105"/>
      <c r="AE71" s="1890"/>
      <c r="AF71" s="1890"/>
      <c r="AG71" s="1890"/>
      <c r="AH71" s="1890"/>
      <c r="AI71" s="1890"/>
      <c r="AJ71" s="1890"/>
      <c r="AK71" s="1890"/>
      <c r="AL71" s="1890"/>
      <c r="AM71" s="1890"/>
      <c r="AN71" s="1890"/>
      <c r="AO71" s="1890"/>
      <c r="AP71" s="1890"/>
      <c r="BD71" s="3129"/>
      <c r="BE71" s="3137"/>
      <c r="BF71" s="3137"/>
      <c r="BG71" s="3137"/>
      <c r="BH71" s="3137"/>
      <c r="BI71" s="3137"/>
      <c r="BJ71" s="3137"/>
      <c r="BK71" s="3137"/>
      <c r="BL71" s="3137"/>
      <c r="BM71" s="3137"/>
      <c r="BN71" s="3137"/>
      <c r="BO71" s="3137"/>
      <c r="BP71" s="3137"/>
      <c r="BQ71" s="3137"/>
      <c r="BR71" s="3137"/>
      <c r="BS71" s="3137"/>
      <c r="BT71" s="3137"/>
      <c r="BU71" s="3137"/>
      <c r="BV71" s="3137"/>
      <c r="BW71" s="3137"/>
      <c r="BX71" s="3137"/>
      <c r="BY71" s="3137"/>
      <c r="BZ71" s="3137"/>
      <c r="CA71" s="3137"/>
      <c r="CB71" s="3137"/>
      <c r="CC71" s="3137"/>
      <c r="CD71" s="3137"/>
      <c r="CE71" s="3137"/>
      <c r="CF71" s="3137"/>
      <c r="CG71" s="3137"/>
      <c r="CH71" s="3137"/>
      <c r="CI71" s="3137"/>
      <c r="CJ71" s="3137"/>
      <c r="CK71" s="3137"/>
      <c r="CL71" s="3137"/>
      <c r="CM71" s="3137"/>
    </row>
    <row r="72" spans="1:91" ht="44.25">
      <c r="A72" s="3105"/>
      <c r="B72" s="3112" t="s">
        <v>74</v>
      </c>
      <c r="C72" s="3113" t="s">
        <v>621</v>
      </c>
      <c r="D72" s="3207" t="s">
        <v>74</v>
      </c>
      <c r="E72" s="3115" t="s">
        <v>449</v>
      </c>
      <c r="F72" s="3113" t="s">
        <v>621</v>
      </c>
      <c r="G72" s="3208" t="s">
        <v>449</v>
      </c>
      <c r="H72" s="3117">
        <v>19</v>
      </c>
      <c r="I72" s="3113" t="s">
        <v>621</v>
      </c>
      <c r="J72" s="3208">
        <v>19</v>
      </c>
      <c r="K72" s="3117">
        <v>45</v>
      </c>
      <c r="L72" s="3113" t="s">
        <v>621</v>
      </c>
      <c r="M72" s="3209">
        <v>45</v>
      </c>
      <c r="N72" s="3105"/>
      <c r="O72" s="3112" t="s">
        <v>74</v>
      </c>
      <c r="P72" s="3113" t="s">
        <v>621</v>
      </c>
      <c r="Q72" s="3210" t="s">
        <v>74</v>
      </c>
      <c r="R72" s="3115" t="s">
        <v>449</v>
      </c>
      <c r="S72" s="3113" t="s">
        <v>621</v>
      </c>
      <c r="T72" s="3211" t="s">
        <v>449</v>
      </c>
      <c r="U72" s="3117">
        <v>19</v>
      </c>
      <c r="V72" s="3113" t="s">
        <v>621</v>
      </c>
      <c r="W72" s="3210">
        <v>19</v>
      </c>
      <c r="X72" s="3117">
        <v>45</v>
      </c>
      <c r="Y72" s="3113" t="s">
        <v>621</v>
      </c>
      <c r="Z72" s="3212">
        <v>45</v>
      </c>
      <c r="AA72" s="3105"/>
      <c r="AB72" s="3105"/>
      <c r="AC72" s="3105"/>
      <c r="AG72" s="3217" t="s">
        <v>32</v>
      </c>
      <c r="AI72" s="3218" t="s">
        <v>34</v>
      </c>
      <c r="AJ72" s="3215"/>
      <c r="AK72" s="3219" t="s">
        <v>32</v>
      </c>
      <c r="AM72" s="3220" t="s">
        <v>34</v>
      </c>
      <c r="AO72" s="3221" t="s">
        <v>34</v>
      </c>
      <c r="AQ72" s="3222" t="s">
        <v>32</v>
      </c>
      <c r="AS72" s="3223" t="s">
        <v>32</v>
      </c>
      <c r="AU72" s="3224" t="s">
        <v>32</v>
      </c>
      <c r="BD72" s="4389" t="s">
        <v>614</v>
      </c>
      <c r="BE72" s="3159" t="s">
        <v>629</v>
      </c>
      <c r="BF72" s="3160"/>
      <c r="BG72" s="3137"/>
      <c r="BH72" s="3159" t="s">
        <v>558</v>
      </c>
      <c r="BI72" s="3160"/>
      <c r="BJ72" s="3137"/>
      <c r="BK72" s="3159" t="s">
        <v>559</v>
      </c>
      <c r="BL72" s="3160"/>
      <c r="BM72" s="3137"/>
      <c r="BN72" s="3159" t="s">
        <v>2</v>
      </c>
      <c r="BO72" s="3160"/>
      <c r="BP72" s="3137"/>
      <c r="BQ72" s="3159" t="s">
        <v>132</v>
      </c>
      <c r="BR72" s="3160"/>
      <c r="BS72" s="3137"/>
      <c r="BT72" s="3159" t="s">
        <v>1</v>
      </c>
      <c r="BU72" s="3160"/>
      <c r="BV72" s="3137"/>
      <c r="BW72" s="3159" t="s">
        <v>208</v>
      </c>
      <c r="BX72" s="3160"/>
      <c r="BY72" s="3137"/>
      <c r="BZ72" s="3159" t="s">
        <v>440</v>
      </c>
      <c r="CA72" s="3160"/>
      <c r="CB72" s="3137"/>
      <c r="CC72" s="3159" t="s">
        <v>630</v>
      </c>
      <c r="CD72" s="3160"/>
      <c r="CE72" s="3137"/>
      <c r="CF72" s="3159" t="s">
        <v>631</v>
      </c>
      <c r="CG72" s="3160"/>
      <c r="CH72" s="3137"/>
      <c r="CI72" s="3159" t="s">
        <v>584</v>
      </c>
      <c r="CJ72" s="3160"/>
      <c r="CK72" s="3137"/>
      <c r="CL72" s="3137"/>
      <c r="CM72" s="3137"/>
    </row>
    <row r="73" spans="1:91" ht="44.25">
      <c r="A73" s="3105"/>
      <c r="B73" s="3112" t="s">
        <v>103</v>
      </c>
      <c r="C73" s="3113" t="s">
        <v>621</v>
      </c>
      <c r="D73" s="3207" t="s">
        <v>103</v>
      </c>
      <c r="E73" s="3115" t="s">
        <v>550</v>
      </c>
      <c r="F73" s="3113" t="s">
        <v>621</v>
      </c>
      <c r="G73" s="3208" t="s">
        <v>550</v>
      </c>
      <c r="H73" s="3117">
        <v>20</v>
      </c>
      <c r="I73" s="3113" t="s">
        <v>621</v>
      </c>
      <c r="J73" s="3208">
        <v>20</v>
      </c>
      <c r="K73" s="3117">
        <v>46</v>
      </c>
      <c r="L73" s="3113" t="s">
        <v>621</v>
      </c>
      <c r="M73" s="3209">
        <v>46</v>
      </c>
      <c r="N73" s="3105"/>
      <c r="O73" s="3112" t="s">
        <v>103</v>
      </c>
      <c r="P73" s="3113" t="s">
        <v>621</v>
      </c>
      <c r="Q73" s="3210" t="s">
        <v>103</v>
      </c>
      <c r="R73" s="3115" t="s">
        <v>550</v>
      </c>
      <c r="S73" s="3113" t="s">
        <v>621</v>
      </c>
      <c r="T73" s="3211" t="s">
        <v>550</v>
      </c>
      <c r="U73" s="3117">
        <v>20</v>
      </c>
      <c r="V73" s="3113" t="s">
        <v>621</v>
      </c>
      <c r="W73" s="3210">
        <v>20</v>
      </c>
      <c r="X73" s="3117">
        <v>46</v>
      </c>
      <c r="Y73" s="3113" t="s">
        <v>621</v>
      </c>
      <c r="Z73" s="3212">
        <v>46</v>
      </c>
      <c r="AA73" s="3105"/>
      <c r="AB73" s="3105"/>
      <c r="AC73" s="3105"/>
      <c r="AG73" s="3225" t="s">
        <v>42</v>
      </c>
      <c r="AI73" s="3226" t="s">
        <v>54</v>
      </c>
      <c r="AJ73" s="3215"/>
      <c r="AK73" s="3219" t="s">
        <v>42</v>
      </c>
      <c r="AM73" s="3220" t="s">
        <v>44</v>
      </c>
      <c r="AO73" s="3227" t="s">
        <v>54</v>
      </c>
      <c r="AQ73" s="3222" t="s">
        <v>42</v>
      </c>
      <c r="AS73" s="3223" t="s">
        <v>42</v>
      </c>
      <c r="AU73" s="3224" t="s">
        <v>42</v>
      </c>
      <c r="BD73" s="4389"/>
      <c r="BE73" s="3163" t="s">
        <v>629</v>
      </c>
      <c r="BF73" s="3164"/>
      <c r="BG73" s="3137"/>
      <c r="BH73" s="3163" t="s">
        <v>552</v>
      </c>
      <c r="BI73" s="3164"/>
      <c r="BJ73" s="3137"/>
      <c r="BK73" s="3163" t="s">
        <v>553</v>
      </c>
      <c r="BL73" s="3164"/>
      <c r="BM73" s="3137"/>
      <c r="BN73" s="3163" t="s">
        <v>535</v>
      </c>
      <c r="BO73" s="3164"/>
      <c r="BP73" s="3137"/>
      <c r="BQ73" s="3163" t="s">
        <v>551</v>
      </c>
      <c r="BR73" s="3164"/>
      <c r="BS73" s="3137"/>
      <c r="BT73" s="3163" t="s">
        <v>534</v>
      </c>
      <c r="BU73" s="3164"/>
      <c r="BV73" s="3137"/>
      <c r="BW73" s="3163" t="s">
        <v>546</v>
      </c>
      <c r="BX73" s="3164"/>
      <c r="BY73" s="3137"/>
      <c r="BZ73" s="3163" t="s">
        <v>632</v>
      </c>
      <c r="CA73" s="3164"/>
      <c r="CB73" s="3137"/>
      <c r="CC73" s="3163" t="s">
        <v>633</v>
      </c>
      <c r="CD73" s="3164"/>
      <c r="CE73" s="3137"/>
      <c r="CF73" s="3163" t="s">
        <v>634</v>
      </c>
      <c r="CG73" s="3164"/>
      <c r="CH73" s="3137"/>
      <c r="CI73" s="3163" t="s">
        <v>635</v>
      </c>
      <c r="CJ73" s="3164"/>
      <c r="CK73" s="3137"/>
      <c r="CL73" s="3137"/>
      <c r="CM73" s="3137"/>
    </row>
    <row r="74" spans="1:91" ht="44.25">
      <c r="A74" s="3105"/>
      <c r="B74" s="3112" t="s">
        <v>117</v>
      </c>
      <c r="C74" s="3113" t="s">
        <v>621</v>
      </c>
      <c r="D74" s="3207" t="s">
        <v>117</v>
      </c>
      <c r="E74" s="3115" t="s">
        <v>451</v>
      </c>
      <c r="F74" s="3113" t="s">
        <v>621</v>
      </c>
      <c r="G74" s="3208" t="s">
        <v>451</v>
      </c>
      <c r="H74" s="3117">
        <v>21</v>
      </c>
      <c r="I74" s="3113" t="s">
        <v>621</v>
      </c>
      <c r="J74" s="3208">
        <v>21</v>
      </c>
      <c r="K74" s="3117">
        <v>47</v>
      </c>
      <c r="L74" s="3113" t="s">
        <v>621</v>
      </c>
      <c r="M74" s="3209">
        <v>47</v>
      </c>
      <c r="N74" s="3105"/>
      <c r="O74" s="3112" t="s">
        <v>117</v>
      </c>
      <c r="P74" s="3113" t="s">
        <v>621</v>
      </c>
      <c r="Q74" s="3210" t="s">
        <v>117</v>
      </c>
      <c r="R74" s="3115" t="s">
        <v>451</v>
      </c>
      <c r="S74" s="3113" t="s">
        <v>621</v>
      </c>
      <c r="T74" s="3211" t="s">
        <v>451</v>
      </c>
      <c r="U74" s="3117">
        <v>21</v>
      </c>
      <c r="V74" s="3113" t="s">
        <v>621</v>
      </c>
      <c r="W74" s="3210">
        <v>21</v>
      </c>
      <c r="X74" s="3117">
        <v>47</v>
      </c>
      <c r="Y74" s="3113" t="s">
        <v>621</v>
      </c>
      <c r="Z74" s="3212">
        <v>47</v>
      </c>
      <c r="AA74" s="3105"/>
      <c r="AB74" s="3105"/>
      <c r="AC74" s="3105"/>
      <c r="AG74" s="3228" t="s">
        <v>52</v>
      </c>
      <c r="AI74" s="3225" t="s">
        <v>44</v>
      </c>
      <c r="AJ74" s="3215"/>
      <c r="AK74" s="3219" t="s">
        <v>52</v>
      </c>
      <c r="AM74" s="3220" t="s">
        <v>54</v>
      </c>
      <c r="AO74" s="3227"/>
      <c r="AQ74" s="3222" t="s">
        <v>52</v>
      </c>
      <c r="AS74" s="3223" t="s">
        <v>52</v>
      </c>
      <c r="AU74" s="3224" t="s">
        <v>52</v>
      </c>
      <c r="BE74" s="3165"/>
      <c r="BF74" s="3165"/>
      <c r="BG74" s="3165"/>
      <c r="BH74" s="3165"/>
      <c r="BI74" s="3165"/>
      <c r="BJ74" s="3165"/>
      <c r="BK74" s="3165"/>
      <c r="BL74" s="3165"/>
      <c r="BM74" s="3165"/>
      <c r="BN74" s="3165"/>
      <c r="BO74" s="3165"/>
      <c r="BP74" s="3165"/>
      <c r="BQ74" s="3165"/>
      <c r="BR74" s="3165"/>
      <c r="BS74" s="3165"/>
      <c r="BT74" s="3165"/>
      <c r="BU74" s="3165"/>
      <c r="BV74" s="3165"/>
      <c r="BW74" s="3165"/>
      <c r="BX74" s="3165"/>
      <c r="BY74" s="3165"/>
      <c r="BZ74" s="3165"/>
      <c r="CA74" s="3165"/>
      <c r="CB74" s="3165"/>
      <c r="CC74" s="3165"/>
      <c r="CD74" s="3165"/>
      <c r="CE74" s="3165"/>
      <c r="CF74" s="3165"/>
      <c r="CG74" s="3165"/>
      <c r="CH74" s="3165"/>
      <c r="CI74" s="3165"/>
      <c r="CJ74" s="3165"/>
      <c r="CK74" s="3165"/>
      <c r="CL74" s="3165"/>
      <c r="CM74" s="3165"/>
    </row>
    <row r="75" spans="1:91" ht="44.25">
      <c r="A75" s="3105"/>
      <c r="B75" s="3112" t="s">
        <v>132</v>
      </c>
      <c r="C75" s="3113" t="s">
        <v>621</v>
      </c>
      <c r="D75" s="3207" t="s">
        <v>132</v>
      </c>
      <c r="E75" s="3115" t="s">
        <v>551</v>
      </c>
      <c r="F75" s="3113" t="s">
        <v>621</v>
      </c>
      <c r="G75" s="3208" t="s">
        <v>551</v>
      </c>
      <c r="H75" s="3117">
        <v>22</v>
      </c>
      <c r="I75" s="3113" t="s">
        <v>621</v>
      </c>
      <c r="J75" s="3208">
        <v>22</v>
      </c>
      <c r="K75" s="3117">
        <v>48</v>
      </c>
      <c r="L75" s="3113" t="s">
        <v>621</v>
      </c>
      <c r="M75" s="3209">
        <v>48</v>
      </c>
      <c r="N75" s="3105"/>
      <c r="O75" s="3112" t="s">
        <v>132</v>
      </c>
      <c r="P75" s="3113" t="s">
        <v>621</v>
      </c>
      <c r="Q75" s="3210" t="s">
        <v>132</v>
      </c>
      <c r="R75" s="3115" t="s">
        <v>551</v>
      </c>
      <c r="S75" s="3113" t="s">
        <v>621</v>
      </c>
      <c r="T75" s="3211" t="s">
        <v>551</v>
      </c>
      <c r="U75" s="3117">
        <v>22</v>
      </c>
      <c r="V75" s="3113" t="s">
        <v>621</v>
      </c>
      <c r="W75" s="3210">
        <v>22</v>
      </c>
      <c r="X75" s="3117">
        <v>48</v>
      </c>
      <c r="Y75" s="3113" t="s">
        <v>621</v>
      </c>
      <c r="Z75" s="3212">
        <v>48</v>
      </c>
      <c r="AA75" s="3105"/>
      <c r="AB75" s="3105"/>
      <c r="AC75" s="3105"/>
      <c r="AG75" s="3229" t="s">
        <v>61</v>
      </c>
      <c r="AI75" s="3226" t="s">
        <v>63</v>
      </c>
      <c r="AJ75" s="3215"/>
      <c r="AK75" s="3219" t="s">
        <v>61</v>
      </c>
      <c r="AM75" s="3220" t="s">
        <v>63</v>
      </c>
      <c r="AO75" s="3230" t="s">
        <v>44</v>
      </c>
      <c r="AQ75" s="3222" t="s">
        <v>61</v>
      </c>
      <c r="AS75" s="3223" t="s">
        <v>61</v>
      </c>
      <c r="AU75" s="3224" t="s">
        <v>61</v>
      </c>
      <c r="BE75" s="3165"/>
      <c r="BF75" s="3165"/>
      <c r="BG75" s="3165"/>
      <c r="BH75" s="3165"/>
      <c r="BI75" s="3165"/>
      <c r="BJ75" s="3165"/>
      <c r="BK75" s="3165"/>
      <c r="BL75" s="3165"/>
      <c r="BM75" s="3165"/>
      <c r="BN75" s="3165"/>
      <c r="BO75" s="3165"/>
      <c r="BP75" s="3165"/>
      <c r="BQ75" s="3165"/>
      <c r="BR75" s="3165"/>
      <c r="BS75" s="3165"/>
      <c r="BT75" s="3165"/>
      <c r="BU75" s="3165"/>
      <c r="BV75" s="3165"/>
      <c r="BW75" s="3165"/>
      <c r="BX75" s="3165"/>
      <c r="BY75" s="3165"/>
      <c r="BZ75" s="3165"/>
      <c r="CA75" s="3165"/>
      <c r="CB75" s="3165"/>
      <c r="CC75" s="3165"/>
      <c r="CD75" s="3165"/>
      <c r="CE75" s="3165"/>
      <c r="CF75" s="3165"/>
      <c r="CG75" s="3165"/>
      <c r="CH75" s="3165"/>
      <c r="CI75" s="3165"/>
      <c r="CJ75" s="3165"/>
      <c r="CK75" s="3165"/>
      <c r="CL75" s="3165"/>
      <c r="CM75" s="3165"/>
    </row>
    <row r="76" spans="1:91" ht="44.25">
      <c r="A76" s="3105"/>
      <c r="B76" s="3112" t="s">
        <v>558</v>
      </c>
      <c r="C76" s="3113" t="s">
        <v>621</v>
      </c>
      <c r="D76" s="3207" t="s">
        <v>558</v>
      </c>
      <c r="E76" s="3115" t="s">
        <v>552</v>
      </c>
      <c r="F76" s="3113" t="s">
        <v>621</v>
      </c>
      <c r="G76" s="3208" t="s">
        <v>552</v>
      </c>
      <c r="H76" s="3117">
        <v>23</v>
      </c>
      <c r="I76" s="3113" t="s">
        <v>621</v>
      </c>
      <c r="J76" s="3208">
        <v>23</v>
      </c>
      <c r="K76" s="3117">
        <v>49</v>
      </c>
      <c r="L76" s="3113" t="s">
        <v>621</v>
      </c>
      <c r="M76" s="3209">
        <v>49</v>
      </c>
      <c r="N76" s="3105"/>
      <c r="O76" s="3112" t="s">
        <v>558</v>
      </c>
      <c r="P76" s="3113" t="s">
        <v>621</v>
      </c>
      <c r="Q76" s="3210" t="s">
        <v>558</v>
      </c>
      <c r="R76" s="3115" t="s">
        <v>552</v>
      </c>
      <c r="S76" s="3113" t="s">
        <v>621</v>
      </c>
      <c r="T76" s="3211" t="s">
        <v>552</v>
      </c>
      <c r="U76" s="3117">
        <v>23</v>
      </c>
      <c r="V76" s="3113" t="s">
        <v>621</v>
      </c>
      <c r="W76" s="3210">
        <v>23</v>
      </c>
      <c r="X76" s="3117">
        <v>49</v>
      </c>
      <c r="Y76" s="3113" t="s">
        <v>621</v>
      </c>
      <c r="Z76" s="3212">
        <v>49</v>
      </c>
      <c r="AA76" s="3105"/>
      <c r="AB76" s="3105"/>
      <c r="AC76" s="3105"/>
      <c r="AG76" s="3231" t="s">
        <v>69</v>
      </c>
      <c r="AI76" s="3226" t="s">
        <v>71</v>
      </c>
      <c r="AJ76" s="3215"/>
      <c r="AK76" s="3219" t="s">
        <v>69</v>
      </c>
      <c r="AM76" s="3220" t="s">
        <v>71</v>
      </c>
      <c r="AO76" s="3232" t="s">
        <v>63</v>
      </c>
      <c r="AQ76" s="3222" t="s">
        <v>69</v>
      </c>
      <c r="AS76" s="3223" t="s">
        <v>69</v>
      </c>
      <c r="AU76" s="3224" t="s">
        <v>69</v>
      </c>
      <c r="BE76" s="3165"/>
      <c r="BF76" s="3165"/>
      <c r="BG76" s="3165"/>
      <c r="BH76" s="3165"/>
      <c r="BI76" s="3165"/>
      <c r="BJ76" s="3165"/>
      <c r="BK76" s="3165"/>
      <c r="BL76" s="3165"/>
      <c r="BM76" s="3165"/>
      <c r="BN76" s="3165"/>
      <c r="BO76" s="3165"/>
      <c r="BP76" s="3165"/>
      <c r="BQ76" s="3165"/>
      <c r="BR76" s="3165"/>
      <c r="BS76" s="3165"/>
      <c r="BT76" s="3165"/>
      <c r="BU76" s="3165"/>
      <c r="BV76" s="3165"/>
      <c r="BW76" s="3165"/>
      <c r="BX76" s="3165"/>
      <c r="BY76" s="3165"/>
      <c r="BZ76" s="3165"/>
      <c r="CA76" s="3165"/>
      <c r="CB76" s="3165"/>
      <c r="CC76" s="3165"/>
      <c r="CD76" s="3165"/>
      <c r="CE76" s="3165"/>
      <c r="CF76" s="3165"/>
      <c r="CG76" s="3165"/>
      <c r="CH76" s="3165"/>
      <c r="CI76" s="3165"/>
      <c r="CJ76" s="3165"/>
      <c r="CK76" s="3165"/>
      <c r="CL76" s="3165"/>
      <c r="CM76" s="3165"/>
    </row>
    <row r="77" spans="1:91" ht="44.25">
      <c r="A77" s="3105"/>
      <c r="B77" s="3112" t="s">
        <v>559</v>
      </c>
      <c r="C77" s="3113" t="s">
        <v>621</v>
      </c>
      <c r="D77" s="3207" t="s">
        <v>559</v>
      </c>
      <c r="E77" s="3115" t="s">
        <v>553</v>
      </c>
      <c r="F77" s="3113" t="s">
        <v>621</v>
      </c>
      <c r="G77" s="3208" t="s">
        <v>553</v>
      </c>
      <c r="H77" s="3117">
        <v>24</v>
      </c>
      <c r="I77" s="3113" t="s">
        <v>621</v>
      </c>
      <c r="J77" s="3208">
        <v>24</v>
      </c>
      <c r="K77" s="3117">
        <v>50</v>
      </c>
      <c r="L77" s="3113" t="s">
        <v>621</v>
      </c>
      <c r="M77" s="3209">
        <v>50</v>
      </c>
      <c r="N77" s="3105"/>
      <c r="O77" s="3112" t="s">
        <v>559</v>
      </c>
      <c r="P77" s="3113" t="s">
        <v>621</v>
      </c>
      <c r="Q77" s="3210" t="s">
        <v>559</v>
      </c>
      <c r="R77" s="3115" t="s">
        <v>553</v>
      </c>
      <c r="S77" s="3113" t="s">
        <v>621</v>
      </c>
      <c r="T77" s="3211" t="s">
        <v>553</v>
      </c>
      <c r="U77" s="3117">
        <v>24</v>
      </c>
      <c r="V77" s="3113" t="s">
        <v>621</v>
      </c>
      <c r="W77" s="3210">
        <v>24</v>
      </c>
      <c r="X77" s="3117">
        <v>50</v>
      </c>
      <c r="Y77" s="3113" t="s">
        <v>621</v>
      </c>
      <c r="Z77" s="3212">
        <v>50</v>
      </c>
      <c r="AA77" s="3105"/>
      <c r="AB77" s="3105"/>
      <c r="AC77" s="3105"/>
      <c r="AG77" s="3233" t="s">
        <v>78</v>
      </c>
      <c r="AI77" s="3226" t="s">
        <v>83</v>
      </c>
      <c r="AJ77" s="3215"/>
      <c r="AK77" s="3219" t="s">
        <v>78</v>
      </c>
      <c r="AM77" s="3220" t="s">
        <v>83</v>
      </c>
      <c r="AO77" s="3234" t="s">
        <v>71</v>
      </c>
      <c r="AQ77" s="3222" t="s">
        <v>78</v>
      </c>
      <c r="AS77" s="3223" t="s">
        <v>78</v>
      </c>
      <c r="AU77" s="3224" t="s">
        <v>78</v>
      </c>
      <c r="BE77" s="3165"/>
      <c r="BF77" s="3165"/>
      <c r="BG77" s="3165"/>
      <c r="BH77" s="3165"/>
      <c r="BI77" s="3165"/>
      <c r="BJ77" s="3165"/>
      <c r="BK77" s="3165"/>
      <c r="BL77" s="3165"/>
      <c r="BM77" s="3165"/>
      <c r="BN77" s="3165"/>
      <c r="BO77" s="3165"/>
      <c r="BP77" s="3165"/>
      <c r="BQ77" s="3165"/>
      <c r="BR77" s="3165"/>
      <c r="BS77" s="3165"/>
      <c r="BT77" s="3165"/>
      <c r="BU77" s="3165"/>
      <c r="BV77" s="3165"/>
      <c r="BW77" s="3165"/>
      <c r="BX77" s="3165"/>
      <c r="BY77" s="3165"/>
      <c r="BZ77" s="3165"/>
      <c r="CA77" s="3165"/>
      <c r="CB77" s="3165"/>
      <c r="CC77" s="3165"/>
      <c r="CD77" s="3165"/>
      <c r="CE77" s="3165"/>
      <c r="CF77" s="3165"/>
      <c r="CG77" s="3165"/>
      <c r="CH77" s="3165"/>
      <c r="CI77" s="3165"/>
      <c r="CJ77" s="3165"/>
      <c r="CK77" s="3165"/>
      <c r="CL77" s="3165"/>
      <c r="CM77" s="3165"/>
    </row>
    <row r="78" spans="1:91" ht="44.25">
      <c r="A78" s="3105"/>
      <c r="B78" s="3112" t="s">
        <v>560</v>
      </c>
      <c r="C78" s="3113" t="s">
        <v>621</v>
      </c>
      <c r="D78" s="3207" t="s">
        <v>560</v>
      </c>
      <c r="E78" s="3115" t="s">
        <v>554</v>
      </c>
      <c r="F78" s="3113" t="s">
        <v>621</v>
      </c>
      <c r="G78" s="3208" t="s">
        <v>554</v>
      </c>
      <c r="H78" s="3117">
        <v>25</v>
      </c>
      <c r="I78" s="3113" t="s">
        <v>621</v>
      </c>
      <c r="J78" s="3208">
        <v>25</v>
      </c>
      <c r="K78" s="3117">
        <v>51</v>
      </c>
      <c r="L78" s="3113" t="s">
        <v>621</v>
      </c>
      <c r="M78" s="3209">
        <v>51</v>
      </c>
      <c r="N78" s="3105"/>
      <c r="O78" s="3112" t="s">
        <v>560</v>
      </c>
      <c r="P78" s="3113" t="s">
        <v>621</v>
      </c>
      <c r="Q78" s="3210" t="s">
        <v>560</v>
      </c>
      <c r="R78" s="3115" t="s">
        <v>554</v>
      </c>
      <c r="S78" s="3113" t="s">
        <v>621</v>
      </c>
      <c r="T78" s="3211" t="s">
        <v>554</v>
      </c>
      <c r="U78" s="3117">
        <v>25</v>
      </c>
      <c r="V78" s="3113" t="s">
        <v>621</v>
      </c>
      <c r="W78" s="3210">
        <v>25</v>
      </c>
      <c r="X78" s="3117">
        <v>51</v>
      </c>
      <c r="Y78" s="3113" t="s">
        <v>621</v>
      </c>
      <c r="Z78" s="3212">
        <v>51</v>
      </c>
      <c r="AA78" s="3105"/>
      <c r="AB78" s="3105"/>
      <c r="AC78" s="3105"/>
      <c r="AG78" s="3235" t="s">
        <v>86</v>
      </c>
      <c r="AI78" s="3226" t="s">
        <v>92</v>
      </c>
      <c r="AJ78" s="3215"/>
      <c r="AK78" s="3219" t="s">
        <v>86</v>
      </c>
      <c r="AM78" s="3220" t="s">
        <v>92</v>
      </c>
      <c r="AO78" s="3236" t="s">
        <v>83</v>
      </c>
      <c r="AQ78" s="3222" t="s">
        <v>86</v>
      </c>
      <c r="AS78" s="3223" t="s">
        <v>86</v>
      </c>
      <c r="AU78" s="3224" t="s">
        <v>86</v>
      </c>
      <c r="BE78" s="3165"/>
      <c r="BF78" s="3165"/>
      <c r="BG78" s="3165"/>
      <c r="BH78" s="3165"/>
      <c r="BI78" s="3165"/>
      <c r="BJ78" s="3165"/>
      <c r="BK78" s="3165"/>
      <c r="BL78" s="3165"/>
      <c r="BM78" s="3165"/>
      <c r="BN78" s="3165"/>
      <c r="BO78" s="3165"/>
      <c r="BP78" s="3165"/>
      <c r="BQ78" s="3165"/>
      <c r="BR78" s="3165"/>
      <c r="BS78" s="3165"/>
      <c r="BT78" s="3165"/>
      <c r="BU78" s="3165"/>
      <c r="BV78" s="3165"/>
      <c r="BW78" s="3165"/>
      <c r="BX78" s="3165"/>
      <c r="BY78" s="3165"/>
      <c r="BZ78" s="3165"/>
      <c r="CA78" s="3165"/>
      <c r="CB78" s="3165"/>
      <c r="CC78" s="3165"/>
      <c r="CD78" s="3165"/>
      <c r="CE78" s="3165"/>
      <c r="CF78" s="3165"/>
      <c r="CG78" s="3165"/>
      <c r="CH78" s="3165"/>
      <c r="CI78" s="3165"/>
      <c r="CJ78" s="3165"/>
      <c r="CK78" s="3165"/>
      <c r="CL78" s="3165"/>
      <c r="CM78" s="3165"/>
    </row>
    <row r="79" spans="1:91" ht="44.25">
      <c r="A79" s="3105"/>
      <c r="B79" s="3112" t="s">
        <v>253</v>
      </c>
      <c r="C79" s="3113" t="s">
        <v>621</v>
      </c>
      <c r="D79" s="3207" t="s">
        <v>253</v>
      </c>
      <c r="E79" s="3115" t="s">
        <v>555</v>
      </c>
      <c r="F79" s="3113" t="s">
        <v>621</v>
      </c>
      <c r="G79" s="3208" t="s">
        <v>555</v>
      </c>
      <c r="H79" s="3117">
        <v>26</v>
      </c>
      <c r="I79" s="3113" t="s">
        <v>621</v>
      </c>
      <c r="J79" s="3208">
        <v>26</v>
      </c>
      <c r="K79" s="3117">
        <v>52</v>
      </c>
      <c r="L79" s="3113" t="s">
        <v>621</v>
      </c>
      <c r="M79" s="3209">
        <v>52</v>
      </c>
      <c r="N79" s="3105"/>
      <c r="O79" s="3112" t="s">
        <v>253</v>
      </c>
      <c r="P79" s="3113" t="s">
        <v>621</v>
      </c>
      <c r="Q79" s="3210" t="s">
        <v>253</v>
      </c>
      <c r="R79" s="3115" t="s">
        <v>555</v>
      </c>
      <c r="S79" s="3113" t="s">
        <v>621</v>
      </c>
      <c r="T79" s="3211" t="s">
        <v>555</v>
      </c>
      <c r="U79" s="3117">
        <v>26</v>
      </c>
      <c r="V79" s="3113" t="s">
        <v>621</v>
      </c>
      <c r="W79" s="3210">
        <v>26</v>
      </c>
      <c r="X79" s="3117">
        <v>52</v>
      </c>
      <c r="Y79" s="3113" t="s">
        <v>621</v>
      </c>
      <c r="Z79" s="3212">
        <v>52</v>
      </c>
      <c r="AA79" s="3105"/>
      <c r="AB79" s="3105"/>
      <c r="AC79" s="3105"/>
      <c r="AG79" s="3237" t="s">
        <v>96</v>
      </c>
      <c r="AI79" s="3226" t="s">
        <v>154</v>
      </c>
      <c r="AJ79" s="3215"/>
      <c r="AK79" s="3219" t="s">
        <v>96</v>
      </c>
      <c r="AM79" s="3220" t="s">
        <v>154</v>
      </c>
      <c r="AO79" s="3238" t="s">
        <v>92</v>
      </c>
      <c r="AQ79" s="3222" t="s">
        <v>96</v>
      </c>
      <c r="AS79" s="3223" t="s">
        <v>96</v>
      </c>
      <c r="AU79" s="3224" t="s">
        <v>96</v>
      </c>
      <c r="BE79" s="3165"/>
      <c r="BF79" s="3165"/>
      <c r="BG79" s="3165"/>
      <c r="BH79" s="3165"/>
      <c r="BI79" s="3165"/>
      <c r="BJ79" s="3165"/>
      <c r="BK79" s="3165"/>
      <c r="BL79" s="3165"/>
      <c r="BM79" s="3165"/>
      <c r="BN79" s="3165"/>
      <c r="BO79" s="3165"/>
      <c r="BP79" s="3165"/>
      <c r="BQ79" s="3165"/>
      <c r="BR79" s="3165"/>
      <c r="BS79" s="3165"/>
      <c r="BT79" s="3165"/>
      <c r="BU79" s="3165"/>
      <c r="BV79" s="3165"/>
      <c r="BW79" s="3165"/>
      <c r="BX79" s="3165"/>
      <c r="BY79" s="3165"/>
      <c r="BZ79" s="3165"/>
      <c r="CA79" s="3165"/>
      <c r="CB79" s="3165"/>
      <c r="CC79" s="3165"/>
      <c r="CD79" s="3165"/>
      <c r="CE79" s="3165"/>
      <c r="CF79" s="3165"/>
      <c r="CG79" s="3165"/>
      <c r="CH79" s="3165"/>
      <c r="CI79" s="3165"/>
      <c r="CJ79" s="3165"/>
      <c r="CK79" s="3165"/>
      <c r="CL79" s="3165"/>
      <c r="CM79" s="3165"/>
    </row>
    <row r="80" spans="1:91" ht="44.25">
      <c r="A80" s="3105"/>
      <c r="B80" s="3112" t="s">
        <v>448</v>
      </c>
      <c r="C80" s="3113" t="s">
        <v>621</v>
      </c>
      <c r="D80" s="3207" t="s">
        <v>448</v>
      </c>
      <c r="E80" s="3115" t="s">
        <v>582</v>
      </c>
      <c r="F80" s="3113" t="s">
        <v>621</v>
      </c>
      <c r="G80" s="3208" t="s">
        <v>582</v>
      </c>
      <c r="H80" s="3117" t="s">
        <v>579</v>
      </c>
      <c r="I80" s="3113" t="s">
        <v>621</v>
      </c>
      <c r="J80" s="3207" t="s">
        <v>579</v>
      </c>
      <c r="K80" s="3117" t="s">
        <v>633</v>
      </c>
      <c r="L80" s="3113" t="s">
        <v>621</v>
      </c>
      <c r="M80" s="3209" t="s">
        <v>633</v>
      </c>
      <c r="N80" s="3105"/>
      <c r="O80" s="3112" t="s">
        <v>448</v>
      </c>
      <c r="P80" s="3113" t="s">
        <v>621</v>
      </c>
      <c r="Q80" s="3210" t="s">
        <v>448</v>
      </c>
      <c r="R80" s="3115" t="s">
        <v>582</v>
      </c>
      <c r="S80" s="3113" t="s">
        <v>621</v>
      </c>
      <c r="T80" s="3211" t="s">
        <v>582</v>
      </c>
      <c r="U80" s="3117" t="s">
        <v>579</v>
      </c>
      <c r="V80" s="3113" t="s">
        <v>621</v>
      </c>
      <c r="W80" s="3210" t="s">
        <v>579</v>
      </c>
      <c r="X80" s="3117" t="s">
        <v>633</v>
      </c>
      <c r="Y80" s="3113" t="s">
        <v>621</v>
      </c>
      <c r="Z80" s="3212" t="s">
        <v>633</v>
      </c>
      <c r="AA80" s="3105"/>
      <c r="AB80" s="3105"/>
      <c r="AC80" s="3105"/>
      <c r="AG80" s="3239" t="s">
        <v>166</v>
      </c>
      <c r="AI80" s="3226" t="s">
        <v>160</v>
      </c>
      <c r="AJ80" s="3215"/>
      <c r="AK80" s="3219" t="s">
        <v>166</v>
      </c>
      <c r="AM80" s="3220" t="s">
        <v>160</v>
      </c>
      <c r="AO80" s="3240" t="s">
        <v>154</v>
      </c>
      <c r="AQ80" s="3222" t="s">
        <v>166</v>
      </c>
      <c r="AS80" s="3223" t="s">
        <v>166</v>
      </c>
      <c r="AU80" s="3224" t="s">
        <v>166</v>
      </c>
      <c r="BE80" s="3165"/>
      <c r="BF80" s="3165"/>
      <c r="BG80" s="3165"/>
      <c r="BH80" s="3165"/>
      <c r="BI80" s="3165"/>
      <c r="BJ80" s="3165"/>
      <c r="BK80" s="3165"/>
      <c r="BL80" s="3165"/>
      <c r="BM80" s="3165"/>
      <c r="BN80" s="3165"/>
      <c r="BO80" s="3165"/>
      <c r="BP80" s="3165"/>
      <c r="BQ80" s="3165"/>
      <c r="BR80" s="3165"/>
      <c r="BS80" s="3165"/>
      <c r="BT80" s="3165"/>
      <c r="BU80" s="3165"/>
      <c r="BV80" s="3165"/>
      <c r="BW80" s="3165"/>
      <c r="BX80" s="3165"/>
      <c r="BY80" s="3165"/>
      <c r="BZ80" s="3165"/>
      <c r="CA80" s="3165"/>
      <c r="CB80" s="3165"/>
      <c r="CC80" s="3165"/>
      <c r="CD80" s="3165"/>
      <c r="CE80" s="3165"/>
      <c r="CF80" s="3165"/>
      <c r="CG80" s="3165"/>
      <c r="CH80" s="3165"/>
      <c r="CI80" s="3165"/>
      <c r="CJ80" s="3165"/>
      <c r="CK80" s="3165"/>
      <c r="CL80" s="3165"/>
      <c r="CM80" s="3165"/>
    </row>
    <row r="81" spans="1:91" ht="44.25">
      <c r="A81" s="3105"/>
      <c r="B81" s="3112" t="s">
        <v>561</v>
      </c>
      <c r="C81" s="3113" t="s">
        <v>621</v>
      </c>
      <c r="D81" s="3207" t="s">
        <v>561</v>
      </c>
      <c r="E81" s="3115" t="s">
        <v>577</v>
      </c>
      <c r="F81" s="3113" t="s">
        <v>621</v>
      </c>
      <c r="G81" s="3208" t="s">
        <v>577</v>
      </c>
      <c r="H81" s="3117" t="s">
        <v>568</v>
      </c>
      <c r="I81" s="3113" t="s">
        <v>621</v>
      </c>
      <c r="J81" s="3207" t="s">
        <v>568</v>
      </c>
      <c r="K81" s="3117" t="s">
        <v>634</v>
      </c>
      <c r="L81" s="3113" t="s">
        <v>621</v>
      </c>
      <c r="M81" s="3209" t="s">
        <v>634</v>
      </c>
      <c r="N81" s="3105"/>
      <c r="O81" s="3112" t="s">
        <v>561</v>
      </c>
      <c r="P81" s="3113" t="s">
        <v>621</v>
      </c>
      <c r="Q81" s="3210" t="s">
        <v>561</v>
      </c>
      <c r="R81" s="3115" t="s">
        <v>577</v>
      </c>
      <c r="S81" s="3113" t="s">
        <v>621</v>
      </c>
      <c r="T81" s="3211" t="s">
        <v>577</v>
      </c>
      <c r="U81" s="3117" t="s">
        <v>568</v>
      </c>
      <c r="V81" s="3113" t="s">
        <v>621</v>
      </c>
      <c r="W81" s="3210" t="s">
        <v>568</v>
      </c>
      <c r="X81" s="3117" t="s">
        <v>634</v>
      </c>
      <c r="Y81" s="3113" t="s">
        <v>621</v>
      </c>
      <c r="Z81" s="3212" t="s">
        <v>634</v>
      </c>
      <c r="AA81" s="3105"/>
      <c r="AB81" s="3105"/>
      <c r="AC81" s="3105"/>
      <c r="AG81" s="3241" t="s">
        <v>174</v>
      </c>
      <c r="AI81" s="3226" t="s">
        <v>169</v>
      </c>
      <c r="AJ81" s="3215"/>
      <c r="AK81" s="3219" t="s">
        <v>174</v>
      </c>
      <c r="AM81" s="3220" t="s">
        <v>169</v>
      </c>
      <c r="AO81" s="3242" t="s">
        <v>160</v>
      </c>
      <c r="AQ81" s="3222" t="s">
        <v>174</v>
      </c>
      <c r="AS81" s="3223" t="s">
        <v>174</v>
      </c>
      <c r="AU81" s="3224" t="s">
        <v>174</v>
      </c>
      <c r="BE81" s="3165"/>
      <c r="BF81" s="3165"/>
      <c r="BG81" s="3165"/>
      <c r="BH81" s="3165"/>
      <c r="BI81" s="3165"/>
      <c r="BJ81" s="3165"/>
      <c r="BK81" s="3165"/>
      <c r="BL81" s="3165"/>
      <c r="BM81" s="3165"/>
      <c r="BN81" s="3165"/>
      <c r="BO81" s="3165"/>
      <c r="BP81" s="3165"/>
      <c r="BQ81" s="3165"/>
      <c r="BR81" s="3165"/>
      <c r="BS81" s="3165"/>
      <c r="BT81" s="3165"/>
      <c r="BU81" s="3165"/>
      <c r="BV81" s="3165"/>
      <c r="BW81" s="3165"/>
      <c r="BX81" s="3165"/>
      <c r="BY81" s="3165"/>
      <c r="BZ81" s="3165"/>
      <c r="CA81" s="3165"/>
      <c r="CB81" s="3165"/>
      <c r="CC81" s="3165"/>
      <c r="CD81" s="3165"/>
      <c r="CE81" s="3165"/>
      <c r="CF81" s="3165"/>
      <c r="CG81" s="3165"/>
      <c r="CH81" s="3165"/>
      <c r="CI81" s="3165"/>
      <c r="CJ81" s="3165"/>
      <c r="CK81" s="3165"/>
      <c r="CL81" s="3165"/>
      <c r="CM81" s="3165"/>
    </row>
    <row r="82" spans="1:91" ht="44.25">
      <c r="A82" s="3105"/>
      <c r="B82" s="3112" t="s">
        <v>620</v>
      </c>
      <c r="C82" s="3113" t="s">
        <v>621</v>
      </c>
      <c r="D82" s="3207" t="s">
        <v>620</v>
      </c>
      <c r="E82" s="3115" t="s">
        <v>563</v>
      </c>
      <c r="F82" s="3113" t="s">
        <v>621</v>
      </c>
      <c r="G82" s="3208" t="s">
        <v>563</v>
      </c>
      <c r="H82" s="3117" t="s">
        <v>635</v>
      </c>
      <c r="I82" s="3113" t="s">
        <v>621</v>
      </c>
      <c r="J82" s="3207" t="s">
        <v>635</v>
      </c>
      <c r="K82" s="3117" t="s">
        <v>619</v>
      </c>
      <c r="L82" s="3113" t="s">
        <v>621</v>
      </c>
      <c r="M82" s="3209" t="s">
        <v>619</v>
      </c>
      <c r="N82" s="3105"/>
      <c r="O82" s="3112" t="s">
        <v>620</v>
      </c>
      <c r="P82" s="3113" t="s">
        <v>621</v>
      </c>
      <c r="Q82" s="3210" t="s">
        <v>620</v>
      </c>
      <c r="R82" s="3115" t="s">
        <v>563</v>
      </c>
      <c r="S82" s="3113" t="s">
        <v>621</v>
      </c>
      <c r="T82" s="3211" t="s">
        <v>563</v>
      </c>
      <c r="U82" s="3117" t="s">
        <v>635</v>
      </c>
      <c r="V82" s="3113" t="s">
        <v>621</v>
      </c>
      <c r="W82" s="3210" t="s">
        <v>635</v>
      </c>
      <c r="X82" s="3117" t="s">
        <v>619</v>
      </c>
      <c r="Y82" s="3113" t="s">
        <v>621</v>
      </c>
      <c r="Z82" s="3212" t="s">
        <v>619</v>
      </c>
      <c r="AA82" s="3105"/>
      <c r="AB82" s="3105"/>
      <c r="AC82" s="3105"/>
      <c r="AG82" s="3243" t="s">
        <v>182</v>
      </c>
      <c r="AI82" s="3226" t="s">
        <v>177</v>
      </c>
      <c r="AJ82" s="3215"/>
      <c r="AK82" s="3219" t="s">
        <v>182</v>
      </c>
      <c r="AM82" s="3220" t="s">
        <v>177</v>
      </c>
      <c r="AO82" s="3215"/>
      <c r="AQ82" s="3222" t="s">
        <v>182</v>
      </c>
      <c r="AS82" s="3223" t="s">
        <v>182</v>
      </c>
      <c r="AU82" s="3224" t="s">
        <v>182</v>
      </c>
      <c r="BE82" s="3165"/>
      <c r="BF82" s="3165"/>
      <c r="BG82" s="3165"/>
      <c r="BH82" s="3165"/>
      <c r="BI82" s="3165"/>
      <c r="BJ82" s="3165"/>
      <c r="BK82" s="3165"/>
      <c r="BL82" s="3165"/>
      <c r="BM82" s="3165"/>
      <c r="BN82" s="3165"/>
      <c r="BO82" s="3165"/>
      <c r="BP82" s="3165"/>
      <c r="BQ82" s="3165"/>
      <c r="BR82" s="3165"/>
      <c r="BS82" s="3165"/>
      <c r="BT82" s="3165"/>
      <c r="BU82" s="3165"/>
      <c r="BV82" s="3165"/>
      <c r="BW82" s="3165"/>
      <c r="BX82" s="3165"/>
      <c r="BY82" s="3165"/>
      <c r="BZ82" s="3165"/>
      <c r="CA82" s="3165"/>
      <c r="CB82" s="3165"/>
      <c r="CC82" s="3165"/>
      <c r="CD82" s="3165"/>
      <c r="CE82" s="3165"/>
      <c r="CF82" s="3165"/>
      <c r="CG82" s="3165"/>
      <c r="CH82" s="3165"/>
      <c r="CI82" s="3165"/>
      <c r="CJ82" s="3165"/>
      <c r="CK82" s="3165"/>
      <c r="CL82" s="3165"/>
      <c r="CM82" s="3165"/>
    </row>
    <row r="83" spans="1:91" ht="44.25">
      <c r="A83" s="3105"/>
      <c r="B83" s="3112" t="s">
        <v>627</v>
      </c>
      <c r="C83" s="3113" t="s">
        <v>621</v>
      </c>
      <c r="D83" s="3207" t="s">
        <v>627</v>
      </c>
      <c r="E83" s="3115" t="s">
        <v>567</v>
      </c>
      <c r="F83" s="3113" t="s">
        <v>621</v>
      </c>
      <c r="G83" s="3208" t="s">
        <v>567</v>
      </c>
      <c r="H83" s="3117" t="s">
        <v>440</v>
      </c>
      <c r="I83" s="3113" t="s">
        <v>621</v>
      </c>
      <c r="J83" s="3207" t="s">
        <v>440</v>
      </c>
      <c r="K83" s="3117" t="s">
        <v>630</v>
      </c>
      <c r="L83" s="3113" t="s">
        <v>621</v>
      </c>
      <c r="M83" s="3209" t="s">
        <v>630</v>
      </c>
      <c r="N83" s="3105"/>
      <c r="O83" s="3112" t="s">
        <v>627</v>
      </c>
      <c r="P83" s="3113" t="s">
        <v>621</v>
      </c>
      <c r="Q83" s="3210" t="s">
        <v>627</v>
      </c>
      <c r="R83" s="3115" t="s">
        <v>567</v>
      </c>
      <c r="S83" s="3113" t="s">
        <v>621</v>
      </c>
      <c r="T83" s="3211" t="s">
        <v>567</v>
      </c>
      <c r="U83" s="3117" t="s">
        <v>440</v>
      </c>
      <c r="V83" s="3113" t="s">
        <v>621</v>
      </c>
      <c r="W83" s="3210" t="s">
        <v>440</v>
      </c>
      <c r="X83" s="3117" t="s">
        <v>630</v>
      </c>
      <c r="Y83" s="3113" t="s">
        <v>621</v>
      </c>
      <c r="Z83" s="3212" t="s">
        <v>630</v>
      </c>
      <c r="AA83" s="3105"/>
      <c r="AB83" s="3105"/>
      <c r="AC83" s="3105"/>
      <c r="AG83" s="3244" t="s">
        <v>202</v>
      </c>
      <c r="AI83" s="3226" t="s">
        <v>185</v>
      </c>
      <c r="AJ83" s="3215"/>
      <c r="AK83" s="3219" t="s">
        <v>202</v>
      </c>
      <c r="AM83" s="3220" t="s">
        <v>185</v>
      </c>
      <c r="AO83" s="3215"/>
      <c r="AQ83" s="3222" t="s">
        <v>202</v>
      </c>
      <c r="AS83" s="3223" t="s">
        <v>202</v>
      </c>
      <c r="AU83" s="3224" t="s">
        <v>202</v>
      </c>
      <c r="BE83" s="3165"/>
      <c r="BF83" s="3165"/>
      <c r="BG83" s="3165"/>
      <c r="BH83" s="3165"/>
      <c r="BI83" s="3165"/>
      <c r="BJ83" s="3165"/>
      <c r="BK83" s="3165"/>
      <c r="BL83" s="3165"/>
      <c r="BM83" s="3165"/>
      <c r="BN83" s="3165"/>
      <c r="BO83" s="3165"/>
      <c r="BP83" s="3165"/>
      <c r="BQ83" s="3165"/>
      <c r="BR83" s="3165"/>
      <c r="BS83" s="3165"/>
      <c r="BT83" s="3165"/>
      <c r="BU83" s="3165"/>
      <c r="BV83" s="3165"/>
      <c r="BW83" s="3165"/>
      <c r="BX83" s="3165"/>
      <c r="BY83" s="3165"/>
      <c r="BZ83" s="3165"/>
      <c r="CA83" s="3165"/>
      <c r="CB83" s="3165"/>
      <c r="CC83" s="3165"/>
      <c r="CD83" s="3165"/>
      <c r="CE83" s="3165"/>
      <c r="CF83" s="3165"/>
      <c r="CG83" s="3165"/>
      <c r="CH83" s="3165"/>
      <c r="CI83" s="3165"/>
      <c r="CJ83" s="3165"/>
      <c r="CK83" s="3165"/>
      <c r="CL83" s="3165"/>
      <c r="CM83" s="3165"/>
    </row>
    <row r="84" spans="1:91" ht="44.25">
      <c r="A84" s="3105"/>
      <c r="B84" s="3112" t="s">
        <v>565</v>
      </c>
      <c r="C84" s="3113" t="s">
        <v>621</v>
      </c>
      <c r="D84" s="3207" t="s">
        <v>565</v>
      </c>
      <c r="E84" s="3115" t="s">
        <v>575</v>
      </c>
      <c r="F84" s="3113" t="s">
        <v>621</v>
      </c>
      <c r="G84" s="3208" t="s">
        <v>575</v>
      </c>
      <c r="H84" s="3117" t="s">
        <v>2820</v>
      </c>
      <c r="I84" s="3113" t="s">
        <v>621</v>
      </c>
      <c r="J84" s="3207" t="s">
        <v>2820</v>
      </c>
      <c r="K84" s="3117" t="s">
        <v>578</v>
      </c>
      <c r="L84" s="3113" t="s">
        <v>621</v>
      </c>
      <c r="M84" s="3209" t="s">
        <v>578</v>
      </c>
      <c r="N84" s="3105"/>
      <c r="O84" s="3112" t="s">
        <v>565</v>
      </c>
      <c r="P84" s="3113" t="s">
        <v>621</v>
      </c>
      <c r="Q84" s="3210" t="s">
        <v>565</v>
      </c>
      <c r="R84" s="3115" t="s">
        <v>575</v>
      </c>
      <c r="S84" s="3113" t="s">
        <v>621</v>
      </c>
      <c r="T84" s="3211" t="s">
        <v>575</v>
      </c>
      <c r="U84" s="3117" t="s">
        <v>2820</v>
      </c>
      <c r="V84" s="3113" t="s">
        <v>621</v>
      </c>
      <c r="W84" s="3210" t="s">
        <v>2820</v>
      </c>
      <c r="X84" s="3117" t="s">
        <v>578</v>
      </c>
      <c r="Y84" s="3113" t="s">
        <v>621</v>
      </c>
      <c r="Z84" s="3212" t="s">
        <v>578</v>
      </c>
      <c r="AA84" s="3105"/>
      <c r="AB84" s="3105"/>
      <c r="AC84" s="3105"/>
      <c r="AG84" s="3245" t="s">
        <v>215</v>
      </c>
      <c r="AI84" s="3226" t="s">
        <v>190</v>
      </c>
      <c r="AJ84" s="3215"/>
      <c r="AK84" s="3219" t="s">
        <v>215</v>
      </c>
      <c r="AM84" s="3220" t="s">
        <v>190</v>
      </c>
      <c r="AO84" s="3215"/>
      <c r="AQ84" s="3222" t="s">
        <v>215</v>
      </c>
      <c r="AS84" s="3223" t="s">
        <v>215</v>
      </c>
      <c r="AU84" s="3224" t="s">
        <v>215</v>
      </c>
    </row>
    <row r="85" spans="1:91" ht="44.25">
      <c r="A85" s="3105"/>
      <c r="B85" s="3112" t="s">
        <v>566</v>
      </c>
      <c r="C85" s="3113" t="s">
        <v>621</v>
      </c>
      <c r="D85" s="3207" t="s">
        <v>566</v>
      </c>
      <c r="E85" s="3115" t="s">
        <v>570</v>
      </c>
      <c r="F85" s="3113" t="s">
        <v>621</v>
      </c>
      <c r="G85" s="3208" t="s">
        <v>570</v>
      </c>
      <c r="H85" s="3117" t="s">
        <v>629</v>
      </c>
      <c r="I85" s="3113" t="s">
        <v>621</v>
      </c>
      <c r="J85" s="3207" t="s">
        <v>629</v>
      </c>
      <c r="K85" s="3117" t="s">
        <v>562</v>
      </c>
      <c r="L85" s="3113" t="s">
        <v>621</v>
      </c>
      <c r="M85" s="3209" t="s">
        <v>562</v>
      </c>
      <c r="N85" s="3105"/>
      <c r="O85" s="3112" t="s">
        <v>566</v>
      </c>
      <c r="P85" s="3113" t="s">
        <v>621</v>
      </c>
      <c r="Q85" s="3210" t="s">
        <v>566</v>
      </c>
      <c r="R85" s="3115" t="s">
        <v>570</v>
      </c>
      <c r="S85" s="3113" t="s">
        <v>621</v>
      </c>
      <c r="T85" s="3211" t="s">
        <v>570</v>
      </c>
      <c r="U85" s="3117" t="s">
        <v>629</v>
      </c>
      <c r="V85" s="3113" t="s">
        <v>621</v>
      </c>
      <c r="W85" s="3210" t="s">
        <v>629</v>
      </c>
      <c r="X85" s="3117" t="s">
        <v>562</v>
      </c>
      <c r="Y85" s="3113" t="s">
        <v>621</v>
      </c>
      <c r="Z85" s="3212" t="s">
        <v>562</v>
      </c>
      <c r="AA85" s="3105"/>
      <c r="AB85" s="3105"/>
      <c r="AC85" s="3105"/>
      <c r="AG85" s="3246" t="s">
        <v>221</v>
      </c>
      <c r="AI85" s="3226" t="s">
        <v>195</v>
      </c>
      <c r="AJ85" s="3215"/>
      <c r="AK85" s="3219" t="s">
        <v>221</v>
      </c>
      <c r="AM85" s="3220" t="s">
        <v>195</v>
      </c>
      <c r="AO85" s="3215"/>
      <c r="AQ85" s="3222" t="s">
        <v>221</v>
      </c>
      <c r="AS85" s="3223" t="s">
        <v>221</v>
      </c>
      <c r="AU85" s="3224" t="s">
        <v>221</v>
      </c>
    </row>
    <row r="86" spans="1:91" s="1661" customFormat="1" ht="44.25">
      <c r="A86" s="3105"/>
      <c r="B86" s="3112" t="s">
        <v>626</v>
      </c>
      <c r="C86" s="3113" t="s">
        <v>621</v>
      </c>
      <c r="D86" s="3207" t="s">
        <v>626</v>
      </c>
      <c r="E86" s="3115" t="s">
        <v>576</v>
      </c>
      <c r="F86" s="3113" t="s">
        <v>621</v>
      </c>
      <c r="G86" s="3208" t="s">
        <v>576</v>
      </c>
      <c r="H86" s="3117" t="s">
        <v>572</v>
      </c>
      <c r="I86" s="3113" t="s">
        <v>621</v>
      </c>
      <c r="J86" s="3207" t="s">
        <v>572</v>
      </c>
      <c r="K86" s="3117" t="s">
        <v>581</v>
      </c>
      <c r="L86" s="3113" t="s">
        <v>621</v>
      </c>
      <c r="M86" s="3209" t="s">
        <v>581</v>
      </c>
      <c r="N86" s="3105"/>
      <c r="O86" s="3112" t="s">
        <v>626</v>
      </c>
      <c r="P86" s="3113" t="s">
        <v>621</v>
      </c>
      <c r="Q86" s="3210" t="s">
        <v>626</v>
      </c>
      <c r="R86" s="3115" t="s">
        <v>576</v>
      </c>
      <c r="S86" s="3113" t="s">
        <v>621</v>
      </c>
      <c r="T86" s="3211" t="s">
        <v>576</v>
      </c>
      <c r="U86" s="3117" t="s">
        <v>572</v>
      </c>
      <c r="V86" s="3113" t="s">
        <v>621</v>
      </c>
      <c r="W86" s="3210" t="s">
        <v>572</v>
      </c>
      <c r="X86" s="3117" t="s">
        <v>581</v>
      </c>
      <c r="Y86" s="3113" t="s">
        <v>621</v>
      </c>
      <c r="Z86" s="3212" t="s">
        <v>581</v>
      </c>
      <c r="AA86" s="3105"/>
      <c r="AB86" s="3105"/>
      <c r="AC86" s="3105"/>
      <c r="AG86" s="3247" t="s">
        <v>226</v>
      </c>
      <c r="AI86" s="3226" t="s">
        <v>200</v>
      </c>
      <c r="AJ86" s="3215"/>
      <c r="AK86" s="3219" t="s">
        <v>226</v>
      </c>
      <c r="AM86" s="3220" t="s">
        <v>200</v>
      </c>
      <c r="AO86" s="3215"/>
      <c r="AQ86" s="3222" t="s">
        <v>226</v>
      </c>
      <c r="AS86" s="3223" t="s">
        <v>226</v>
      </c>
      <c r="AU86" s="3224" t="s">
        <v>226</v>
      </c>
    </row>
    <row r="87" spans="1:91" s="1661" customFormat="1" ht="44.25">
      <c r="A87" s="3105"/>
      <c r="B87" s="3112" t="s">
        <v>584</v>
      </c>
      <c r="C87" s="3113" t="s">
        <v>621</v>
      </c>
      <c r="D87" s="3207" t="s">
        <v>584</v>
      </c>
      <c r="E87" s="3115" t="s">
        <v>569</v>
      </c>
      <c r="F87" s="3113" t="s">
        <v>621</v>
      </c>
      <c r="G87" s="3208" t="s">
        <v>569</v>
      </c>
      <c r="H87" s="3117" t="s">
        <v>631</v>
      </c>
      <c r="I87" s="3113" t="s">
        <v>621</v>
      </c>
      <c r="J87" s="3207" t="s">
        <v>631</v>
      </c>
      <c r="K87" s="3117" t="s">
        <v>632</v>
      </c>
      <c r="L87" s="3113" t="s">
        <v>621</v>
      </c>
      <c r="M87" s="3209" t="s">
        <v>632</v>
      </c>
      <c r="N87" s="3105"/>
      <c r="O87" s="3112" t="s">
        <v>584</v>
      </c>
      <c r="P87" s="3113" t="s">
        <v>621</v>
      </c>
      <c r="Q87" s="3210" t="s">
        <v>584</v>
      </c>
      <c r="R87" s="3115" t="s">
        <v>569</v>
      </c>
      <c r="S87" s="3113" t="s">
        <v>621</v>
      </c>
      <c r="T87" s="3211" t="s">
        <v>569</v>
      </c>
      <c r="U87" s="3117" t="s">
        <v>631</v>
      </c>
      <c r="V87" s="3113" t="s">
        <v>621</v>
      </c>
      <c r="W87" s="3210" t="s">
        <v>631</v>
      </c>
      <c r="X87" s="3117" t="s">
        <v>632</v>
      </c>
      <c r="Y87" s="3113" t="s">
        <v>621</v>
      </c>
      <c r="Z87" s="3212" t="s">
        <v>632</v>
      </c>
      <c r="AA87" s="3105"/>
      <c r="AB87" s="3105"/>
      <c r="AC87" s="3105"/>
      <c r="AG87" s="3248" t="s">
        <v>228</v>
      </c>
      <c r="AI87" s="3226" t="s">
        <v>206</v>
      </c>
      <c r="AJ87" s="3215"/>
      <c r="AK87" s="3219" t="s">
        <v>228</v>
      </c>
      <c r="AM87" s="3220" t="s">
        <v>206</v>
      </c>
      <c r="AO87" s="3215"/>
      <c r="AQ87" s="3222" t="s">
        <v>228</v>
      </c>
      <c r="AS87" s="3223" t="s">
        <v>228</v>
      </c>
      <c r="AU87" s="3224" t="s">
        <v>228</v>
      </c>
    </row>
    <row r="88" spans="1:91" s="1661" customFormat="1" ht="44.25">
      <c r="A88" s="3105"/>
      <c r="B88" s="3112"/>
      <c r="C88" s="3113" t="s">
        <v>621</v>
      </c>
      <c r="D88" s="3207"/>
      <c r="E88" s="3115" t="s">
        <v>574</v>
      </c>
      <c r="F88" s="3113" t="s">
        <v>621</v>
      </c>
      <c r="G88" s="3208" t="s">
        <v>574</v>
      </c>
      <c r="H88" s="3117" t="s">
        <v>564</v>
      </c>
      <c r="I88" s="3113" t="s">
        <v>621</v>
      </c>
      <c r="J88" s="3207" t="s">
        <v>564</v>
      </c>
      <c r="K88" s="3117"/>
      <c r="L88" s="3113" t="s">
        <v>621</v>
      </c>
      <c r="M88" s="3209"/>
      <c r="N88" s="3105"/>
      <c r="O88" s="3112"/>
      <c r="P88" s="3113" t="s">
        <v>621</v>
      </c>
      <c r="Q88" s="3210"/>
      <c r="R88" s="3115" t="s">
        <v>574</v>
      </c>
      <c r="S88" s="3113" t="s">
        <v>621</v>
      </c>
      <c r="T88" s="3211" t="s">
        <v>574</v>
      </c>
      <c r="U88" s="3117" t="s">
        <v>564</v>
      </c>
      <c r="V88" s="3113" t="s">
        <v>621</v>
      </c>
      <c r="W88" s="3210" t="s">
        <v>564</v>
      </c>
      <c r="X88" s="3117"/>
      <c r="Y88" s="3113" t="s">
        <v>621</v>
      </c>
      <c r="Z88" s="3212"/>
      <c r="AA88" s="3105"/>
      <c r="AB88" s="3105"/>
      <c r="AC88" s="3105"/>
      <c r="AG88" s="3249" t="s">
        <v>232</v>
      </c>
      <c r="AI88" s="3226" t="s">
        <v>211</v>
      </c>
      <c r="AJ88" s="3215"/>
      <c r="AK88" s="3219" t="s">
        <v>232</v>
      </c>
      <c r="AM88" s="3220" t="s">
        <v>211</v>
      </c>
      <c r="AO88" s="3215"/>
      <c r="AQ88" s="3222" t="s">
        <v>232</v>
      </c>
      <c r="AS88" s="3223" t="s">
        <v>232</v>
      </c>
      <c r="AU88" s="3224" t="s">
        <v>232</v>
      </c>
    </row>
    <row r="89" spans="1:91" s="1661" customFormat="1" ht="18.75">
      <c r="A89" s="3250"/>
      <c r="B89" s="3251"/>
      <c r="C89" s="3252"/>
      <c r="D89" s="3252"/>
      <c r="E89" s="3252"/>
      <c r="F89" s="3252"/>
      <c r="G89" s="3252"/>
      <c r="H89" s="3252"/>
      <c r="I89" s="3252"/>
      <c r="J89" s="3252"/>
      <c r="K89" s="3252"/>
      <c r="L89" s="3252"/>
      <c r="M89" s="3253"/>
      <c r="N89" s="3254"/>
      <c r="O89" s="3251"/>
      <c r="P89" s="3252"/>
      <c r="Q89" s="3252"/>
      <c r="R89" s="3252"/>
      <c r="S89" s="3252"/>
      <c r="T89" s="3252"/>
      <c r="U89" s="3252"/>
      <c r="V89" s="3252"/>
      <c r="W89" s="3252"/>
      <c r="X89" s="3252"/>
      <c r="Y89" s="3252"/>
      <c r="Z89" s="3253"/>
      <c r="AA89" s="3254"/>
      <c r="AB89" s="3250"/>
      <c r="AC89" s="3250"/>
      <c r="AG89" s="3255" t="s">
        <v>237</v>
      </c>
      <c r="AI89" s="3226" t="s">
        <v>217</v>
      </c>
      <c r="AJ89" s="3215"/>
      <c r="AK89" s="3219" t="s">
        <v>237</v>
      </c>
      <c r="AM89" s="3220" t="s">
        <v>217</v>
      </c>
      <c r="AO89" s="3215"/>
      <c r="AQ89" s="3222" t="s">
        <v>237</v>
      </c>
      <c r="AS89" s="3223" t="s">
        <v>237</v>
      </c>
      <c r="AU89" s="3224" t="s">
        <v>237</v>
      </c>
    </row>
    <row r="90" spans="1:91" s="1661" customFormat="1" ht="18.75">
      <c r="A90" s="1890"/>
      <c r="B90" s="1890"/>
      <c r="C90" s="1890"/>
      <c r="D90" s="1890"/>
      <c r="E90" s="1890"/>
      <c r="F90" s="1890"/>
      <c r="G90" s="1890"/>
      <c r="H90" s="1890"/>
      <c r="I90" s="1890"/>
      <c r="J90" s="1890"/>
      <c r="K90" s="1890"/>
      <c r="L90" s="1890"/>
      <c r="M90" s="1890"/>
      <c r="N90" s="1890"/>
      <c r="O90" s="1890"/>
      <c r="P90" s="1890"/>
      <c r="Q90" s="1890"/>
      <c r="R90" s="1890"/>
      <c r="S90" s="1890"/>
      <c r="T90" s="1890"/>
      <c r="U90" s="1890"/>
      <c r="V90" s="1890"/>
      <c r="W90" s="1890"/>
      <c r="X90" s="1890"/>
      <c r="Y90" s="1890"/>
      <c r="Z90" s="1890"/>
      <c r="AA90" s="1890"/>
      <c r="AB90" s="1890"/>
      <c r="AC90" s="1890"/>
      <c r="AG90" s="3256" t="s">
        <v>241</v>
      </c>
      <c r="AI90" s="3226" t="s">
        <v>223</v>
      </c>
      <c r="AJ90" s="3215"/>
      <c r="AK90" s="3219" t="s">
        <v>241</v>
      </c>
      <c r="AM90" s="3220" t="s">
        <v>223</v>
      </c>
      <c r="AO90" s="3215"/>
      <c r="AQ90" s="3222" t="s">
        <v>241</v>
      </c>
      <c r="AS90" s="3223" t="s">
        <v>241</v>
      </c>
      <c r="AU90" s="3224" t="s">
        <v>241</v>
      </c>
    </row>
    <row r="91" spans="1:91" s="1661" customFormat="1" ht="18.75">
      <c r="A91" s="1890"/>
      <c r="B91" s="1890"/>
      <c r="C91" s="1890"/>
      <c r="D91" s="1890"/>
      <c r="E91" s="1890"/>
      <c r="F91" s="1890"/>
      <c r="G91" s="1890"/>
      <c r="H91" s="1890"/>
      <c r="I91" s="1890"/>
      <c r="J91" s="1890"/>
      <c r="K91" s="1890"/>
      <c r="L91" s="1890"/>
      <c r="M91" s="1890"/>
      <c r="N91" s="1890"/>
      <c r="O91" s="1890"/>
      <c r="P91" s="1890"/>
      <c r="Q91" s="1890"/>
      <c r="R91" s="1890"/>
      <c r="S91" s="1890"/>
      <c r="T91" s="1890"/>
      <c r="U91" s="1890"/>
      <c r="V91" s="1890"/>
      <c r="W91" s="1890"/>
      <c r="X91" s="1890"/>
      <c r="Y91" s="1890"/>
      <c r="Z91" s="1890"/>
      <c r="AA91" s="1890"/>
      <c r="AB91" s="1890"/>
      <c r="AC91" s="1890"/>
      <c r="AG91" s="3256" t="s">
        <v>246</v>
      </c>
      <c r="AI91" s="3226" t="s">
        <v>328</v>
      </c>
      <c r="AJ91" s="3215"/>
      <c r="AK91" s="3219" t="s">
        <v>246</v>
      </c>
      <c r="AM91" s="3257"/>
      <c r="AO91" s="3215"/>
      <c r="AQ91" s="3222" t="s">
        <v>246</v>
      </c>
      <c r="AS91" s="3223" t="s">
        <v>246</v>
      </c>
      <c r="AU91" s="3224" t="s">
        <v>246</v>
      </c>
    </row>
    <row r="92" spans="1:91" s="1661" customFormat="1" ht="30">
      <c r="A92" s="1890"/>
      <c r="B92" s="3087" t="s">
        <v>2808</v>
      </c>
      <c r="C92" s="3088"/>
      <c r="D92" s="3089" t="s">
        <v>2809</v>
      </c>
      <c r="E92" s="3258" t="s">
        <v>2823</v>
      </c>
      <c r="F92" s="3259"/>
      <c r="G92" s="3259"/>
      <c r="H92" s="3259"/>
      <c r="I92" s="3259"/>
      <c r="J92" s="3259"/>
      <c r="K92" s="3259"/>
      <c r="L92" s="3259"/>
      <c r="M92" s="3260"/>
      <c r="N92" s="1890"/>
      <c r="O92" s="3087" t="s">
        <v>2808</v>
      </c>
      <c r="P92" s="3088"/>
      <c r="Q92" s="3089" t="s">
        <v>2809</v>
      </c>
      <c r="R92" s="3090" t="s">
        <v>2824</v>
      </c>
      <c r="S92" s="3091"/>
      <c r="T92" s="3091"/>
      <c r="U92" s="3091"/>
      <c r="V92" s="3091"/>
      <c r="W92" s="3091"/>
      <c r="X92" s="3091"/>
      <c r="Y92" s="3091"/>
      <c r="Z92" s="3092"/>
      <c r="AA92" s="1890"/>
      <c r="AB92" s="1890"/>
      <c r="AC92" s="1890"/>
    </row>
    <row r="93" spans="1:91" s="1661" customFormat="1" ht="30">
      <c r="A93" s="1890"/>
      <c r="B93" s="3096" t="s">
        <v>2813</v>
      </c>
      <c r="C93" s="3097" t="s">
        <v>621</v>
      </c>
      <c r="D93" s="3261" t="str">
        <f>B93</f>
        <v>Aa</v>
      </c>
      <c r="E93" s="3262" t="s">
        <v>2825</v>
      </c>
      <c r="F93" s="3263"/>
      <c r="G93" s="3264"/>
      <c r="H93" s="3264"/>
      <c r="I93" s="3264"/>
      <c r="J93" s="3264"/>
      <c r="K93" s="3264"/>
      <c r="L93" s="3264"/>
      <c r="M93" s="3265"/>
      <c r="N93" s="1890"/>
      <c r="O93" s="3096" t="s">
        <v>2813</v>
      </c>
      <c r="P93" s="3097" t="s">
        <v>621</v>
      </c>
      <c r="Q93" s="3266" t="str">
        <f>O93</f>
        <v>Aa</v>
      </c>
      <c r="R93" s="3203" t="s">
        <v>2812</v>
      </c>
      <c r="S93" s="3263"/>
      <c r="T93" s="3264"/>
      <c r="U93" s="3264"/>
      <c r="V93" s="3264"/>
      <c r="W93" s="3264"/>
      <c r="X93" s="3264"/>
      <c r="Y93" s="3264"/>
      <c r="Z93" s="3265"/>
      <c r="AA93" s="1890"/>
      <c r="AB93" s="1890"/>
      <c r="AC93" s="1890"/>
    </row>
    <row r="94" spans="1:91" s="1661" customFormat="1">
      <c r="A94" s="1890"/>
      <c r="B94" s="3106"/>
      <c r="C94" s="1890"/>
      <c r="D94" s="1890"/>
      <c r="E94" s="1890"/>
      <c r="F94" s="1890"/>
      <c r="G94" s="1890"/>
      <c r="H94" s="1890"/>
      <c r="I94" s="1890"/>
      <c r="J94" s="1890"/>
      <c r="K94" s="1890"/>
      <c r="L94" s="1890"/>
      <c r="M94" s="3107"/>
      <c r="N94" s="1890"/>
      <c r="O94" s="3106"/>
      <c r="P94" s="1890"/>
      <c r="Q94" s="1890"/>
      <c r="R94" s="1890"/>
      <c r="S94" s="1890"/>
      <c r="T94" s="1890"/>
      <c r="U94" s="1890"/>
      <c r="V94" s="1890"/>
      <c r="W94" s="1890"/>
      <c r="X94" s="1890"/>
      <c r="Y94" s="1890"/>
      <c r="Z94" s="3107"/>
      <c r="AA94" s="1890"/>
      <c r="AB94" s="1890"/>
      <c r="AC94" s="1890"/>
    </row>
    <row r="95" spans="1:91" s="1661" customFormat="1">
      <c r="A95" s="1890"/>
      <c r="B95" s="3110" t="s">
        <v>2814</v>
      </c>
      <c r="C95" s="4417" t="s">
        <v>2815</v>
      </c>
      <c r="D95" s="4418"/>
      <c r="E95" s="3111" t="s">
        <v>2816</v>
      </c>
      <c r="F95" s="4417" t="s">
        <v>2815</v>
      </c>
      <c r="G95" s="4418"/>
      <c r="H95" s="3111" t="s">
        <v>2817</v>
      </c>
      <c r="I95" s="4417" t="s">
        <v>2815</v>
      </c>
      <c r="J95" s="4418"/>
      <c r="K95" s="3111" t="s">
        <v>2818</v>
      </c>
      <c r="L95" s="4417" t="s">
        <v>2815</v>
      </c>
      <c r="M95" s="4419"/>
      <c r="N95" s="1890"/>
      <c r="O95" s="3110" t="s">
        <v>2814</v>
      </c>
      <c r="P95" s="4386" t="s">
        <v>2815</v>
      </c>
      <c r="Q95" s="4387"/>
      <c r="R95" s="3111" t="s">
        <v>2816</v>
      </c>
      <c r="S95" s="4386" t="s">
        <v>2815</v>
      </c>
      <c r="T95" s="4387"/>
      <c r="U95" s="3111" t="s">
        <v>2817</v>
      </c>
      <c r="V95" s="4386" t="s">
        <v>2815</v>
      </c>
      <c r="W95" s="4387"/>
      <c r="X95" s="3111" t="s">
        <v>2818</v>
      </c>
      <c r="Y95" s="4386" t="s">
        <v>2815</v>
      </c>
      <c r="Z95" s="4388"/>
      <c r="AA95" s="1890"/>
      <c r="AB95" s="1890"/>
      <c r="AC95" s="1890"/>
    </row>
    <row r="96" spans="1:91" s="1661" customFormat="1" ht="44.25">
      <c r="A96" s="3105"/>
      <c r="B96" s="3112" t="s">
        <v>29</v>
      </c>
      <c r="C96" s="3113" t="s">
        <v>621</v>
      </c>
      <c r="D96" s="3267" t="s">
        <v>29</v>
      </c>
      <c r="E96" s="3115" t="s">
        <v>533</v>
      </c>
      <c r="F96" s="3113" t="s">
        <v>621</v>
      </c>
      <c r="G96" s="3268" t="s">
        <v>533</v>
      </c>
      <c r="H96" s="3117">
        <v>1</v>
      </c>
      <c r="I96" s="3113" t="s">
        <v>621</v>
      </c>
      <c r="J96" s="3267">
        <v>1</v>
      </c>
      <c r="K96" s="3117">
        <v>27</v>
      </c>
      <c r="L96" s="3113" t="s">
        <v>621</v>
      </c>
      <c r="M96" s="3269">
        <v>27</v>
      </c>
      <c r="N96" s="3105"/>
      <c r="O96" s="3112" t="s">
        <v>29</v>
      </c>
      <c r="P96" s="3113" t="s">
        <v>621</v>
      </c>
      <c r="Q96" s="3270" t="s">
        <v>29</v>
      </c>
      <c r="R96" s="3115" t="s">
        <v>533</v>
      </c>
      <c r="S96" s="3113" t="s">
        <v>621</v>
      </c>
      <c r="T96" s="3271" t="s">
        <v>533</v>
      </c>
      <c r="U96" s="3117">
        <v>1</v>
      </c>
      <c r="V96" s="3113" t="s">
        <v>621</v>
      </c>
      <c r="W96" s="3270">
        <v>1</v>
      </c>
      <c r="X96" s="3117">
        <v>27</v>
      </c>
      <c r="Y96" s="3113" t="s">
        <v>621</v>
      </c>
      <c r="Z96" s="3272">
        <v>27</v>
      </c>
      <c r="AA96" s="3105"/>
      <c r="AB96" s="3105"/>
      <c r="AC96" s="3105"/>
    </row>
    <row r="97" spans="1:29" s="1661" customFormat="1" ht="44.25">
      <c r="A97" s="3105"/>
      <c r="B97" s="3112" t="s">
        <v>1</v>
      </c>
      <c r="C97" s="3113" t="s">
        <v>621</v>
      </c>
      <c r="D97" s="3267" t="s">
        <v>1</v>
      </c>
      <c r="E97" s="3115" t="s">
        <v>534</v>
      </c>
      <c r="F97" s="3113" t="s">
        <v>621</v>
      </c>
      <c r="G97" s="3268" t="s">
        <v>534</v>
      </c>
      <c r="H97" s="3117">
        <v>2</v>
      </c>
      <c r="I97" s="3113" t="s">
        <v>621</v>
      </c>
      <c r="J97" s="3267">
        <v>2</v>
      </c>
      <c r="K97" s="3117">
        <v>28</v>
      </c>
      <c r="L97" s="3113" t="s">
        <v>621</v>
      </c>
      <c r="M97" s="3269">
        <v>28</v>
      </c>
      <c r="N97" s="3105"/>
      <c r="O97" s="3112" t="s">
        <v>1</v>
      </c>
      <c r="P97" s="3113" t="s">
        <v>621</v>
      </c>
      <c r="Q97" s="3270" t="s">
        <v>1</v>
      </c>
      <c r="R97" s="3115" t="s">
        <v>534</v>
      </c>
      <c r="S97" s="3113" t="s">
        <v>621</v>
      </c>
      <c r="T97" s="3271" t="s">
        <v>534</v>
      </c>
      <c r="U97" s="3117">
        <v>2</v>
      </c>
      <c r="V97" s="3113" t="s">
        <v>621</v>
      </c>
      <c r="W97" s="3270">
        <v>2</v>
      </c>
      <c r="X97" s="3117">
        <v>28</v>
      </c>
      <c r="Y97" s="3113" t="s">
        <v>621</v>
      </c>
      <c r="Z97" s="3272">
        <v>28</v>
      </c>
      <c r="AA97" s="3105"/>
      <c r="AB97" s="3105"/>
      <c r="AC97" s="3105"/>
    </row>
    <row r="98" spans="1:29" s="1661" customFormat="1" ht="44.25">
      <c r="A98" s="3105"/>
      <c r="B98" s="3112" t="s">
        <v>2</v>
      </c>
      <c r="C98" s="3113" t="s">
        <v>621</v>
      </c>
      <c r="D98" s="3267" t="s">
        <v>2</v>
      </c>
      <c r="E98" s="3115" t="s">
        <v>535</v>
      </c>
      <c r="F98" s="3113" t="s">
        <v>621</v>
      </c>
      <c r="G98" s="3268" t="s">
        <v>535</v>
      </c>
      <c r="H98" s="3117">
        <v>3</v>
      </c>
      <c r="I98" s="3113" t="s">
        <v>621</v>
      </c>
      <c r="J98" s="3267">
        <v>3</v>
      </c>
      <c r="K98" s="3117">
        <v>29</v>
      </c>
      <c r="L98" s="3113" t="s">
        <v>621</v>
      </c>
      <c r="M98" s="3269">
        <v>29</v>
      </c>
      <c r="N98" s="3105"/>
      <c r="O98" s="3112" t="s">
        <v>2</v>
      </c>
      <c r="P98" s="3113" t="s">
        <v>621</v>
      </c>
      <c r="Q98" s="3270" t="s">
        <v>2</v>
      </c>
      <c r="R98" s="3115" t="s">
        <v>535</v>
      </c>
      <c r="S98" s="3113" t="s">
        <v>621</v>
      </c>
      <c r="T98" s="3271" t="s">
        <v>535</v>
      </c>
      <c r="U98" s="3117">
        <v>3</v>
      </c>
      <c r="V98" s="3113" t="s">
        <v>621</v>
      </c>
      <c r="W98" s="3270">
        <v>3</v>
      </c>
      <c r="X98" s="3117">
        <v>29</v>
      </c>
      <c r="Y98" s="3113" t="s">
        <v>621</v>
      </c>
      <c r="Z98" s="3272">
        <v>29</v>
      </c>
      <c r="AA98" s="3105"/>
      <c r="AB98" s="3105"/>
      <c r="AC98" s="3105"/>
    </row>
    <row r="99" spans="1:29" s="1661" customFormat="1" ht="44.25">
      <c r="A99" s="3105"/>
      <c r="B99" s="3112" t="s">
        <v>3</v>
      </c>
      <c r="C99" s="3113" t="s">
        <v>621</v>
      </c>
      <c r="D99" s="3267" t="s">
        <v>3</v>
      </c>
      <c r="E99" s="3115" t="s">
        <v>536</v>
      </c>
      <c r="F99" s="3113" t="s">
        <v>621</v>
      </c>
      <c r="G99" s="3268" t="s">
        <v>536</v>
      </c>
      <c r="H99" s="3117">
        <v>4</v>
      </c>
      <c r="I99" s="3113" t="s">
        <v>621</v>
      </c>
      <c r="J99" s="3267">
        <v>4</v>
      </c>
      <c r="K99" s="3117">
        <v>30</v>
      </c>
      <c r="L99" s="3113" t="s">
        <v>621</v>
      </c>
      <c r="M99" s="3269">
        <v>30</v>
      </c>
      <c r="N99" s="3105"/>
      <c r="O99" s="3112" t="s">
        <v>3</v>
      </c>
      <c r="P99" s="3113" t="s">
        <v>621</v>
      </c>
      <c r="Q99" s="3270" t="s">
        <v>3</v>
      </c>
      <c r="R99" s="3115" t="s">
        <v>536</v>
      </c>
      <c r="S99" s="3113" t="s">
        <v>621</v>
      </c>
      <c r="T99" s="3271" t="s">
        <v>536</v>
      </c>
      <c r="U99" s="3117">
        <v>4</v>
      </c>
      <c r="V99" s="3113" t="s">
        <v>621</v>
      </c>
      <c r="W99" s="3270">
        <v>4</v>
      </c>
      <c r="X99" s="3117">
        <v>30</v>
      </c>
      <c r="Y99" s="3113" t="s">
        <v>621</v>
      </c>
      <c r="Z99" s="3272">
        <v>30</v>
      </c>
      <c r="AA99" s="3105"/>
      <c r="AB99" s="3105"/>
      <c r="AC99" s="3105"/>
    </row>
    <row r="100" spans="1:29" s="1661" customFormat="1" ht="44.25">
      <c r="A100" s="3105"/>
      <c r="B100" s="3112" t="s">
        <v>4</v>
      </c>
      <c r="C100" s="3113" t="s">
        <v>621</v>
      </c>
      <c r="D100" s="3267" t="s">
        <v>4</v>
      </c>
      <c r="E100" s="3115" t="s">
        <v>537</v>
      </c>
      <c r="F100" s="3113" t="s">
        <v>621</v>
      </c>
      <c r="G100" s="3268" t="s">
        <v>537</v>
      </c>
      <c r="H100" s="3117">
        <v>5</v>
      </c>
      <c r="I100" s="3113" t="s">
        <v>621</v>
      </c>
      <c r="J100" s="3267">
        <v>5</v>
      </c>
      <c r="K100" s="3117">
        <v>31</v>
      </c>
      <c r="L100" s="3113" t="s">
        <v>621</v>
      </c>
      <c r="M100" s="3269">
        <v>31</v>
      </c>
      <c r="N100" s="3105"/>
      <c r="O100" s="3112" t="s">
        <v>4</v>
      </c>
      <c r="P100" s="3113" t="s">
        <v>621</v>
      </c>
      <c r="Q100" s="3270" t="s">
        <v>4</v>
      </c>
      <c r="R100" s="3115" t="s">
        <v>537</v>
      </c>
      <c r="S100" s="3113" t="s">
        <v>621</v>
      </c>
      <c r="T100" s="3271" t="s">
        <v>537</v>
      </c>
      <c r="U100" s="3117">
        <v>5</v>
      </c>
      <c r="V100" s="3113" t="s">
        <v>621</v>
      </c>
      <c r="W100" s="3270">
        <v>5</v>
      </c>
      <c r="X100" s="3117">
        <v>31</v>
      </c>
      <c r="Y100" s="3113" t="s">
        <v>621</v>
      </c>
      <c r="Z100" s="3272">
        <v>31</v>
      </c>
      <c r="AA100" s="3105"/>
      <c r="AB100" s="3105"/>
      <c r="AC100" s="3105"/>
    </row>
    <row r="101" spans="1:29" s="1661" customFormat="1" ht="44.25">
      <c r="A101" s="3105"/>
      <c r="B101" s="3112" t="s">
        <v>5</v>
      </c>
      <c r="C101" s="3113" t="s">
        <v>621</v>
      </c>
      <c r="D101" s="3267" t="s">
        <v>5</v>
      </c>
      <c r="E101" s="3115" t="s">
        <v>538</v>
      </c>
      <c r="F101" s="3113" t="s">
        <v>621</v>
      </c>
      <c r="G101" s="3268" t="s">
        <v>538</v>
      </c>
      <c r="H101" s="3117">
        <v>6</v>
      </c>
      <c r="I101" s="3113" t="s">
        <v>621</v>
      </c>
      <c r="J101" s="3267">
        <v>6</v>
      </c>
      <c r="K101" s="3117">
        <v>32</v>
      </c>
      <c r="L101" s="3113" t="s">
        <v>621</v>
      </c>
      <c r="M101" s="3269">
        <v>32</v>
      </c>
      <c r="N101" s="3105"/>
      <c r="O101" s="3112" t="s">
        <v>5</v>
      </c>
      <c r="P101" s="3113" t="s">
        <v>621</v>
      </c>
      <c r="Q101" s="3270" t="s">
        <v>5</v>
      </c>
      <c r="R101" s="3115" t="s">
        <v>538</v>
      </c>
      <c r="S101" s="3113" t="s">
        <v>621</v>
      </c>
      <c r="T101" s="3271" t="s">
        <v>538</v>
      </c>
      <c r="U101" s="3117">
        <v>6</v>
      </c>
      <c r="V101" s="3113" t="s">
        <v>621</v>
      </c>
      <c r="W101" s="3270">
        <v>6</v>
      </c>
      <c r="X101" s="3117">
        <v>32</v>
      </c>
      <c r="Y101" s="3113" t="s">
        <v>621</v>
      </c>
      <c r="Z101" s="3272">
        <v>32</v>
      </c>
      <c r="AA101" s="3105"/>
      <c r="AB101" s="3105"/>
      <c r="AC101" s="3105"/>
    </row>
    <row r="102" spans="1:29" s="1661" customFormat="1" ht="44.25">
      <c r="A102" s="3105"/>
      <c r="B102" s="3112" t="s">
        <v>6</v>
      </c>
      <c r="C102" s="3113" t="s">
        <v>621</v>
      </c>
      <c r="D102" s="3267" t="s">
        <v>6</v>
      </c>
      <c r="E102" s="3115" t="s">
        <v>539</v>
      </c>
      <c r="F102" s="3113" t="s">
        <v>621</v>
      </c>
      <c r="G102" s="3268" t="s">
        <v>539</v>
      </c>
      <c r="H102" s="3117">
        <v>7</v>
      </c>
      <c r="I102" s="3113" t="s">
        <v>621</v>
      </c>
      <c r="J102" s="3267">
        <v>7</v>
      </c>
      <c r="K102" s="3117">
        <v>33</v>
      </c>
      <c r="L102" s="3113" t="s">
        <v>621</v>
      </c>
      <c r="M102" s="3269">
        <v>33</v>
      </c>
      <c r="N102" s="3105"/>
      <c r="O102" s="3112" t="s">
        <v>6</v>
      </c>
      <c r="P102" s="3113" t="s">
        <v>621</v>
      </c>
      <c r="Q102" s="3270" t="s">
        <v>6</v>
      </c>
      <c r="R102" s="3115" t="s">
        <v>539</v>
      </c>
      <c r="S102" s="3113" t="s">
        <v>621</v>
      </c>
      <c r="T102" s="3271" t="s">
        <v>539</v>
      </c>
      <c r="U102" s="3117">
        <v>7</v>
      </c>
      <c r="V102" s="3113" t="s">
        <v>621</v>
      </c>
      <c r="W102" s="3270">
        <v>7</v>
      </c>
      <c r="X102" s="3117">
        <v>33</v>
      </c>
      <c r="Y102" s="3113" t="s">
        <v>621</v>
      </c>
      <c r="Z102" s="3272">
        <v>33</v>
      </c>
      <c r="AA102" s="3105"/>
      <c r="AB102" s="3105"/>
      <c r="AC102" s="3105"/>
    </row>
    <row r="103" spans="1:29" s="1661" customFormat="1" ht="44.25">
      <c r="A103" s="3105"/>
      <c r="B103" s="3112" t="s">
        <v>7</v>
      </c>
      <c r="C103" s="3113" t="s">
        <v>621</v>
      </c>
      <c r="D103" s="3267" t="s">
        <v>7</v>
      </c>
      <c r="E103" s="3115" t="s">
        <v>540</v>
      </c>
      <c r="F103" s="3113" t="s">
        <v>621</v>
      </c>
      <c r="G103" s="3268" t="s">
        <v>540</v>
      </c>
      <c r="H103" s="3117">
        <v>8</v>
      </c>
      <c r="I103" s="3113" t="s">
        <v>621</v>
      </c>
      <c r="J103" s="3267">
        <v>8</v>
      </c>
      <c r="K103" s="3117">
        <v>34</v>
      </c>
      <c r="L103" s="3113" t="s">
        <v>621</v>
      </c>
      <c r="M103" s="3269">
        <v>34</v>
      </c>
      <c r="N103" s="3105"/>
      <c r="O103" s="3112" t="s">
        <v>7</v>
      </c>
      <c r="P103" s="3113" t="s">
        <v>621</v>
      </c>
      <c r="Q103" s="3270" t="s">
        <v>7</v>
      </c>
      <c r="R103" s="3115" t="s">
        <v>540</v>
      </c>
      <c r="S103" s="3113" t="s">
        <v>621</v>
      </c>
      <c r="T103" s="3271" t="s">
        <v>540</v>
      </c>
      <c r="U103" s="3117">
        <v>8</v>
      </c>
      <c r="V103" s="3113" t="s">
        <v>621</v>
      </c>
      <c r="W103" s="3270">
        <v>8</v>
      </c>
      <c r="X103" s="3117">
        <v>34</v>
      </c>
      <c r="Y103" s="3113" t="s">
        <v>621</v>
      </c>
      <c r="Z103" s="3272">
        <v>34</v>
      </c>
      <c r="AA103" s="3105"/>
      <c r="AB103" s="3105"/>
      <c r="AC103" s="3105"/>
    </row>
    <row r="104" spans="1:29" s="1661" customFormat="1" ht="44.25">
      <c r="A104" s="3105"/>
      <c r="B104" s="3112" t="s">
        <v>8</v>
      </c>
      <c r="C104" s="3113" t="s">
        <v>621</v>
      </c>
      <c r="D104" s="3267" t="s">
        <v>8</v>
      </c>
      <c r="E104" s="3115" t="s">
        <v>541</v>
      </c>
      <c r="F104" s="3113" t="s">
        <v>621</v>
      </c>
      <c r="G104" s="3268" t="s">
        <v>541</v>
      </c>
      <c r="H104" s="3117">
        <v>9</v>
      </c>
      <c r="I104" s="3113" t="s">
        <v>621</v>
      </c>
      <c r="J104" s="3267">
        <v>9</v>
      </c>
      <c r="K104" s="3117">
        <v>35</v>
      </c>
      <c r="L104" s="3113" t="s">
        <v>621</v>
      </c>
      <c r="M104" s="3269">
        <v>35</v>
      </c>
      <c r="N104" s="3105"/>
      <c r="O104" s="3112" t="s">
        <v>8</v>
      </c>
      <c r="P104" s="3113" t="s">
        <v>621</v>
      </c>
      <c r="Q104" s="3270" t="s">
        <v>8</v>
      </c>
      <c r="R104" s="3115" t="s">
        <v>541</v>
      </c>
      <c r="S104" s="3113" t="s">
        <v>621</v>
      </c>
      <c r="T104" s="3271" t="s">
        <v>541</v>
      </c>
      <c r="U104" s="3117">
        <v>9</v>
      </c>
      <c r="V104" s="3113" t="s">
        <v>621</v>
      </c>
      <c r="W104" s="3270">
        <v>9</v>
      </c>
      <c r="X104" s="3117">
        <v>35</v>
      </c>
      <c r="Y104" s="3113" t="s">
        <v>621</v>
      </c>
      <c r="Z104" s="3272">
        <v>35</v>
      </c>
      <c r="AA104" s="3105"/>
      <c r="AB104" s="3105"/>
      <c r="AC104" s="3105"/>
    </row>
    <row r="105" spans="1:29" s="1661" customFormat="1" ht="44.25">
      <c r="A105" s="3105"/>
      <c r="B105" s="3112" t="s">
        <v>9</v>
      </c>
      <c r="C105" s="3113" t="s">
        <v>621</v>
      </c>
      <c r="D105" s="3267" t="s">
        <v>9</v>
      </c>
      <c r="E105" s="3115" t="s">
        <v>542</v>
      </c>
      <c r="F105" s="3113" t="s">
        <v>621</v>
      </c>
      <c r="G105" s="3268" t="s">
        <v>542</v>
      </c>
      <c r="H105" s="3117">
        <v>10</v>
      </c>
      <c r="I105" s="3113" t="s">
        <v>621</v>
      </c>
      <c r="J105" s="3267">
        <v>10</v>
      </c>
      <c r="K105" s="3117">
        <v>36</v>
      </c>
      <c r="L105" s="3113" t="s">
        <v>621</v>
      </c>
      <c r="M105" s="3269">
        <v>36</v>
      </c>
      <c r="N105" s="3105"/>
      <c r="O105" s="3112" t="s">
        <v>9</v>
      </c>
      <c r="P105" s="3113" t="s">
        <v>621</v>
      </c>
      <c r="Q105" s="3270" t="s">
        <v>9</v>
      </c>
      <c r="R105" s="3115" t="s">
        <v>542</v>
      </c>
      <c r="S105" s="3113" t="s">
        <v>621</v>
      </c>
      <c r="T105" s="3271" t="s">
        <v>542</v>
      </c>
      <c r="U105" s="3117">
        <v>10</v>
      </c>
      <c r="V105" s="3113" t="s">
        <v>621</v>
      </c>
      <c r="W105" s="3270">
        <v>10</v>
      </c>
      <c r="X105" s="3117">
        <v>36</v>
      </c>
      <c r="Y105" s="3113" t="s">
        <v>621</v>
      </c>
      <c r="Z105" s="3272">
        <v>36</v>
      </c>
      <c r="AA105" s="3105"/>
      <c r="AB105" s="3105"/>
      <c r="AC105" s="3105"/>
    </row>
    <row r="106" spans="1:29" s="1661" customFormat="1" ht="44.25">
      <c r="A106" s="3105"/>
      <c r="B106" s="3112" t="s">
        <v>556</v>
      </c>
      <c r="C106" s="3113" t="s">
        <v>621</v>
      </c>
      <c r="D106" s="3267" t="s">
        <v>556</v>
      </c>
      <c r="E106" s="3115" t="s">
        <v>543</v>
      </c>
      <c r="F106" s="3113" t="s">
        <v>621</v>
      </c>
      <c r="G106" s="3268" t="s">
        <v>543</v>
      </c>
      <c r="H106" s="3117">
        <v>11</v>
      </c>
      <c r="I106" s="3113" t="s">
        <v>621</v>
      </c>
      <c r="J106" s="3267">
        <v>11</v>
      </c>
      <c r="K106" s="3117">
        <v>37</v>
      </c>
      <c r="L106" s="3113" t="s">
        <v>621</v>
      </c>
      <c r="M106" s="3269">
        <v>37</v>
      </c>
      <c r="N106" s="3105"/>
      <c r="O106" s="3112" t="s">
        <v>556</v>
      </c>
      <c r="P106" s="3113" t="s">
        <v>621</v>
      </c>
      <c r="Q106" s="3270" t="s">
        <v>556</v>
      </c>
      <c r="R106" s="3115" t="s">
        <v>543</v>
      </c>
      <c r="S106" s="3113" t="s">
        <v>621</v>
      </c>
      <c r="T106" s="3271" t="s">
        <v>543</v>
      </c>
      <c r="U106" s="3117">
        <v>11</v>
      </c>
      <c r="V106" s="3113" t="s">
        <v>621</v>
      </c>
      <c r="W106" s="3270">
        <v>11</v>
      </c>
      <c r="X106" s="3117">
        <v>37</v>
      </c>
      <c r="Y106" s="3113" t="s">
        <v>621</v>
      </c>
      <c r="Z106" s="3272">
        <v>37</v>
      </c>
      <c r="AA106" s="3105"/>
      <c r="AB106" s="3105"/>
      <c r="AC106" s="3105"/>
    </row>
    <row r="107" spans="1:29" s="1661" customFormat="1" ht="44.25">
      <c r="A107" s="3105"/>
      <c r="B107" s="3112" t="s">
        <v>10</v>
      </c>
      <c r="C107" s="3113" t="s">
        <v>621</v>
      </c>
      <c r="D107" s="3267" t="s">
        <v>10</v>
      </c>
      <c r="E107" s="3115" t="s">
        <v>544</v>
      </c>
      <c r="F107" s="3113" t="s">
        <v>621</v>
      </c>
      <c r="G107" s="3268" t="s">
        <v>544</v>
      </c>
      <c r="H107" s="3117">
        <v>12</v>
      </c>
      <c r="I107" s="3113" t="s">
        <v>621</v>
      </c>
      <c r="J107" s="3267">
        <v>12</v>
      </c>
      <c r="K107" s="3117">
        <v>38</v>
      </c>
      <c r="L107" s="3113" t="s">
        <v>621</v>
      </c>
      <c r="M107" s="3269">
        <v>38</v>
      </c>
      <c r="N107" s="3105"/>
      <c r="O107" s="3112" t="s">
        <v>10</v>
      </c>
      <c r="P107" s="3113" t="s">
        <v>621</v>
      </c>
      <c r="Q107" s="3270" t="s">
        <v>10</v>
      </c>
      <c r="R107" s="3115" t="s">
        <v>544</v>
      </c>
      <c r="S107" s="3113" t="s">
        <v>621</v>
      </c>
      <c r="T107" s="3271" t="s">
        <v>544</v>
      </c>
      <c r="U107" s="3117">
        <v>12</v>
      </c>
      <c r="V107" s="3113" t="s">
        <v>621</v>
      </c>
      <c r="W107" s="3270">
        <v>12</v>
      </c>
      <c r="X107" s="3117">
        <v>38</v>
      </c>
      <c r="Y107" s="3113" t="s">
        <v>621</v>
      </c>
      <c r="Z107" s="3272">
        <v>38</v>
      </c>
      <c r="AA107" s="3105"/>
      <c r="AB107" s="3105"/>
      <c r="AC107" s="3105"/>
    </row>
    <row r="108" spans="1:29" s="1661" customFormat="1" ht="44.25">
      <c r="A108" s="3105"/>
      <c r="B108" s="3112" t="s">
        <v>120</v>
      </c>
      <c r="C108" s="3113" t="s">
        <v>621</v>
      </c>
      <c r="D108" s="3267" t="s">
        <v>120</v>
      </c>
      <c r="E108" s="3115" t="s">
        <v>545</v>
      </c>
      <c r="F108" s="3113" t="s">
        <v>621</v>
      </c>
      <c r="G108" s="3268" t="s">
        <v>545</v>
      </c>
      <c r="H108" s="3117">
        <v>13</v>
      </c>
      <c r="I108" s="3113" t="s">
        <v>621</v>
      </c>
      <c r="J108" s="3267">
        <v>13</v>
      </c>
      <c r="K108" s="3117">
        <v>39</v>
      </c>
      <c r="L108" s="3113" t="s">
        <v>621</v>
      </c>
      <c r="M108" s="3269">
        <v>39</v>
      </c>
      <c r="N108" s="3105"/>
      <c r="O108" s="3112" t="s">
        <v>120</v>
      </c>
      <c r="P108" s="3113" t="s">
        <v>621</v>
      </c>
      <c r="Q108" s="3270" t="s">
        <v>120</v>
      </c>
      <c r="R108" s="3115" t="s">
        <v>545</v>
      </c>
      <c r="S108" s="3113" t="s">
        <v>621</v>
      </c>
      <c r="T108" s="3271" t="s">
        <v>545</v>
      </c>
      <c r="U108" s="3117">
        <v>13</v>
      </c>
      <c r="V108" s="3113" t="s">
        <v>621</v>
      </c>
      <c r="W108" s="3270">
        <v>13</v>
      </c>
      <c r="X108" s="3117">
        <v>39</v>
      </c>
      <c r="Y108" s="3113" t="s">
        <v>621</v>
      </c>
      <c r="Z108" s="3272">
        <v>39</v>
      </c>
      <c r="AA108" s="3105"/>
      <c r="AB108" s="3105"/>
      <c r="AC108" s="3105"/>
    </row>
    <row r="109" spans="1:29" s="1661" customFormat="1" ht="44.25">
      <c r="A109" s="3105"/>
      <c r="B109" s="3112" t="s">
        <v>208</v>
      </c>
      <c r="C109" s="3113" t="s">
        <v>621</v>
      </c>
      <c r="D109" s="3267" t="s">
        <v>208</v>
      </c>
      <c r="E109" s="3115" t="s">
        <v>546</v>
      </c>
      <c r="F109" s="3113" t="s">
        <v>621</v>
      </c>
      <c r="G109" s="3268" t="s">
        <v>546</v>
      </c>
      <c r="H109" s="3117">
        <v>14</v>
      </c>
      <c r="I109" s="3113" t="s">
        <v>621</v>
      </c>
      <c r="J109" s="3267">
        <v>14</v>
      </c>
      <c r="K109" s="3117">
        <v>40</v>
      </c>
      <c r="L109" s="3113" t="s">
        <v>621</v>
      </c>
      <c r="M109" s="3269">
        <v>40</v>
      </c>
      <c r="N109" s="3105"/>
      <c r="O109" s="3112" t="s">
        <v>208</v>
      </c>
      <c r="P109" s="3113" t="s">
        <v>621</v>
      </c>
      <c r="Q109" s="3270" t="s">
        <v>208</v>
      </c>
      <c r="R109" s="3115" t="s">
        <v>546</v>
      </c>
      <c r="S109" s="3113" t="s">
        <v>621</v>
      </c>
      <c r="T109" s="3271" t="s">
        <v>546</v>
      </c>
      <c r="U109" s="3117">
        <v>14</v>
      </c>
      <c r="V109" s="3113" t="s">
        <v>621</v>
      </c>
      <c r="W109" s="3270">
        <v>14</v>
      </c>
      <c r="X109" s="3117">
        <v>40</v>
      </c>
      <c r="Y109" s="3113" t="s">
        <v>621</v>
      </c>
      <c r="Z109" s="3272">
        <v>40</v>
      </c>
      <c r="AA109" s="3105"/>
      <c r="AB109" s="3105"/>
      <c r="AC109" s="3105"/>
    </row>
    <row r="110" spans="1:29" s="1661" customFormat="1" ht="44.25">
      <c r="A110" s="3105"/>
      <c r="B110" s="3112" t="s">
        <v>557</v>
      </c>
      <c r="C110" s="3113" t="s">
        <v>621</v>
      </c>
      <c r="D110" s="3267" t="s">
        <v>557</v>
      </c>
      <c r="E110" s="3115" t="s">
        <v>547</v>
      </c>
      <c r="F110" s="3113" t="s">
        <v>621</v>
      </c>
      <c r="G110" s="3268" t="s">
        <v>547</v>
      </c>
      <c r="H110" s="3117">
        <v>15</v>
      </c>
      <c r="I110" s="3113" t="s">
        <v>621</v>
      </c>
      <c r="J110" s="3267">
        <v>15</v>
      </c>
      <c r="K110" s="3117">
        <v>41</v>
      </c>
      <c r="L110" s="3113" t="s">
        <v>621</v>
      </c>
      <c r="M110" s="3269">
        <v>41</v>
      </c>
      <c r="N110" s="3105"/>
      <c r="O110" s="3112" t="s">
        <v>557</v>
      </c>
      <c r="P110" s="3113" t="s">
        <v>621</v>
      </c>
      <c r="Q110" s="3270" t="s">
        <v>557</v>
      </c>
      <c r="R110" s="3115" t="s">
        <v>547</v>
      </c>
      <c r="S110" s="3113" t="s">
        <v>621</v>
      </c>
      <c r="T110" s="3271" t="s">
        <v>547</v>
      </c>
      <c r="U110" s="3117">
        <v>15</v>
      </c>
      <c r="V110" s="3113" t="s">
        <v>621</v>
      </c>
      <c r="W110" s="3270">
        <v>15</v>
      </c>
      <c r="X110" s="3117">
        <v>41</v>
      </c>
      <c r="Y110" s="3113" t="s">
        <v>621</v>
      </c>
      <c r="Z110" s="3272">
        <v>41</v>
      </c>
      <c r="AA110" s="3105"/>
      <c r="AB110" s="3105"/>
      <c r="AC110" s="3105"/>
    </row>
    <row r="111" spans="1:29" s="1661" customFormat="1" ht="44.25">
      <c r="A111" s="3105"/>
      <c r="B111" s="3112" t="s">
        <v>30</v>
      </c>
      <c r="C111" s="3113" t="s">
        <v>621</v>
      </c>
      <c r="D111" s="3267" t="s">
        <v>30</v>
      </c>
      <c r="E111" s="3115" t="s">
        <v>548</v>
      </c>
      <c r="F111" s="3113" t="s">
        <v>621</v>
      </c>
      <c r="G111" s="3268" t="s">
        <v>548</v>
      </c>
      <c r="H111" s="3117">
        <v>16</v>
      </c>
      <c r="I111" s="3113" t="s">
        <v>621</v>
      </c>
      <c r="J111" s="3267">
        <v>16</v>
      </c>
      <c r="K111" s="3117">
        <v>42</v>
      </c>
      <c r="L111" s="3113" t="s">
        <v>621</v>
      </c>
      <c r="M111" s="3269">
        <v>42</v>
      </c>
      <c r="N111" s="3105"/>
      <c r="O111" s="3112" t="s">
        <v>30</v>
      </c>
      <c r="P111" s="3113" t="s">
        <v>621</v>
      </c>
      <c r="Q111" s="3270" t="s">
        <v>30</v>
      </c>
      <c r="R111" s="3115" t="s">
        <v>548</v>
      </c>
      <c r="S111" s="3113" t="s">
        <v>621</v>
      </c>
      <c r="T111" s="3271" t="s">
        <v>548</v>
      </c>
      <c r="U111" s="3117">
        <v>16</v>
      </c>
      <c r="V111" s="3113" t="s">
        <v>621</v>
      </c>
      <c r="W111" s="3270">
        <v>16</v>
      </c>
      <c r="X111" s="3117">
        <v>42</v>
      </c>
      <c r="Y111" s="3113" t="s">
        <v>621</v>
      </c>
      <c r="Z111" s="3272">
        <v>42</v>
      </c>
      <c r="AA111" s="3105"/>
      <c r="AB111" s="3105"/>
      <c r="AC111" s="3105"/>
    </row>
    <row r="112" spans="1:29" s="1661" customFormat="1" ht="44.25">
      <c r="A112" s="3105"/>
      <c r="B112" s="3112" t="s">
        <v>271</v>
      </c>
      <c r="C112" s="3113" t="s">
        <v>621</v>
      </c>
      <c r="D112" s="3267" t="s">
        <v>271</v>
      </c>
      <c r="E112" s="3115" t="s">
        <v>450</v>
      </c>
      <c r="F112" s="3113" t="s">
        <v>621</v>
      </c>
      <c r="G112" s="3268" t="s">
        <v>450</v>
      </c>
      <c r="H112" s="3117">
        <v>17</v>
      </c>
      <c r="I112" s="3113" t="s">
        <v>621</v>
      </c>
      <c r="J112" s="3267">
        <v>17</v>
      </c>
      <c r="K112" s="3117">
        <v>43</v>
      </c>
      <c r="L112" s="3113" t="s">
        <v>621</v>
      </c>
      <c r="M112" s="3269">
        <v>43</v>
      </c>
      <c r="N112" s="3105"/>
      <c r="O112" s="3112" t="s">
        <v>271</v>
      </c>
      <c r="P112" s="3113" t="s">
        <v>621</v>
      </c>
      <c r="Q112" s="3270" t="s">
        <v>271</v>
      </c>
      <c r="R112" s="3115" t="s">
        <v>450</v>
      </c>
      <c r="S112" s="3113" t="s">
        <v>621</v>
      </c>
      <c r="T112" s="3271" t="s">
        <v>450</v>
      </c>
      <c r="U112" s="3117">
        <v>17</v>
      </c>
      <c r="V112" s="3113" t="s">
        <v>621</v>
      </c>
      <c r="W112" s="3270">
        <v>17</v>
      </c>
      <c r="X112" s="3117">
        <v>43</v>
      </c>
      <c r="Y112" s="3113" t="s">
        <v>621</v>
      </c>
      <c r="Z112" s="3272">
        <v>43</v>
      </c>
      <c r="AA112" s="3105"/>
      <c r="AB112" s="3105"/>
      <c r="AC112" s="3105"/>
    </row>
    <row r="113" spans="1:29" s="1661" customFormat="1" ht="44.25">
      <c r="A113" s="3105"/>
      <c r="B113" s="3112" t="s">
        <v>31</v>
      </c>
      <c r="C113" s="3113" t="s">
        <v>621</v>
      </c>
      <c r="D113" s="3267" t="s">
        <v>31</v>
      </c>
      <c r="E113" s="3115" t="s">
        <v>549</v>
      </c>
      <c r="F113" s="3113" t="s">
        <v>621</v>
      </c>
      <c r="G113" s="3268" t="s">
        <v>549</v>
      </c>
      <c r="H113" s="3117">
        <v>18</v>
      </c>
      <c r="I113" s="3113" t="s">
        <v>621</v>
      </c>
      <c r="J113" s="3267">
        <v>18</v>
      </c>
      <c r="K113" s="3117">
        <v>44</v>
      </c>
      <c r="L113" s="3113" t="s">
        <v>621</v>
      </c>
      <c r="M113" s="3269">
        <v>44</v>
      </c>
      <c r="N113" s="3105"/>
      <c r="O113" s="3112" t="s">
        <v>31</v>
      </c>
      <c r="P113" s="3113" t="s">
        <v>621</v>
      </c>
      <c r="Q113" s="3270" t="s">
        <v>31</v>
      </c>
      <c r="R113" s="3115" t="s">
        <v>549</v>
      </c>
      <c r="S113" s="3113" t="s">
        <v>621</v>
      </c>
      <c r="T113" s="3271" t="s">
        <v>549</v>
      </c>
      <c r="U113" s="3117">
        <v>18</v>
      </c>
      <c r="V113" s="3113" t="s">
        <v>621</v>
      </c>
      <c r="W113" s="3270">
        <v>18</v>
      </c>
      <c r="X113" s="3117">
        <v>44</v>
      </c>
      <c r="Y113" s="3113" t="s">
        <v>621</v>
      </c>
      <c r="Z113" s="3272">
        <v>44</v>
      </c>
      <c r="AA113" s="3105"/>
      <c r="AB113" s="3105"/>
      <c r="AC113" s="3105"/>
    </row>
    <row r="114" spans="1:29" s="1661" customFormat="1" ht="44.25">
      <c r="A114" s="3105"/>
      <c r="B114" s="3112" t="s">
        <v>74</v>
      </c>
      <c r="C114" s="3113" t="s">
        <v>621</v>
      </c>
      <c r="D114" s="3267" t="s">
        <v>74</v>
      </c>
      <c r="E114" s="3115" t="s">
        <v>449</v>
      </c>
      <c r="F114" s="3113" t="s">
        <v>621</v>
      </c>
      <c r="G114" s="3268" t="s">
        <v>449</v>
      </c>
      <c r="H114" s="3117">
        <v>19</v>
      </c>
      <c r="I114" s="3113" t="s">
        <v>621</v>
      </c>
      <c r="J114" s="3267">
        <v>19</v>
      </c>
      <c r="K114" s="3117">
        <v>45</v>
      </c>
      <c r="L114" s="3113" t="s">
        <v>621</v>
      </c>
      <c r="M114" s="3269">
        <v>45</v>
      </c>
      <c r="N114" s="3105"/>
      <c r="O114" s="3112" t="s">
        <v>74</v>
      </c>
      <c r="P114" s="3113" t="s">
        <v>621</v>
      </c>
      <c r="Q114" s="3270" t="s">
        <v>74</v>
      </c>
      <c r="R114" s="3115" t="s">
        <v>449</v>
      </c>
      <c r="S114" s="3113" t="s">
        <v>621</v>
      </c>
      <c r="T114" s="3271" t="s">
        <v>449</v>
      </c>
      <c r="U114" s="3117">
        <v>19</v>
      </c>
      <c r="V114" s="3113" t="s">
        <v>621</v>
      </c>
      <c r="W114" s="3270">
        <v>19</v>
      </c>
      <c r="X114" s="3117">
        <v>45</v>
      </c>
      <c r="Y114" s="3113" t="s">
        <v>621</v>
      </c>
      <c r="Z114" s="3272">
        <v>45</v>
      </c>
      <c r="AA114" s="3105"/>
      <c r="AB114" s="3105"/>
      <c r="AC114" s="3105"/>
    </row>
    <row r="115" spans="1:29" s="1661" customFormat="1" ht="44.25">
      <c r="A115" s="3105"/>
      <c r="B115" s="3112" t="s">
        <v>103</v>
      </c>
      <c r="C115" s="3113" t="s">
        <v>621</v>
      </c>
      <c r="D115" s="3267" t="s">
        <v>103</v>
      </c>
      <c r="E115" s="3115" t="s">
        <v>550</v>
      </c>
      <c r="F115" s="3113" t="s">
        <v>621</v>
      </c>
      <c r="G115" s="3268" t="s">
        <v>550</v>
      </c>
      <c r="H115" s="3117">
        <v>20</v>
      </c>
      <c r="I115" s="3113" t="s">
        <v>621</v>
      </c>
      <c r="J115" s="3267">
        <v>20</v>
      </c>
      <c r="K115" s="3117">
        <v>46</v>
      </c>
      <c r="L115" s="3113" t="s">
        <v>621</v>
      </c>
      <c r="M115" s="3269">
        <v>46</v>
      </c>
      <c r="N115" s="3105"/>
      <c r="O115" s="3112" t="s">
        <v>103</v>
      </c>
      <c r="P115" s="3113" t="s">
        <v>621</v>
      </c>
      <c r="Q115" s="3270" t="s">
        <v>103</v>
      </c>
      <c r="R115" s="3115" t="s">
        <v>550</v>
      </c>
      <c r="S115" s="3113" t="s">
        <v>621</v>
      </c>
      <c r="T115" s="3271" t="s">
        <v>550</v>
      </c>
      <c r="U115" s="3117">
        <v>20</v>
      </c>
      <c r="V115" s="3113" t="s">
        <v>621</v>
      </c>
      <c r="W115" s="3270">
        <v>20</v>
      </c>
      <c r="X115" s="3117">
        <v>46</v>
      </c>
      <c r="Y115" s="3113" t="s">
        <v>621</v>
      </c>
      <c r="Z115" s="3272">
        <v>46</v>
      </c>
      <c r="AA115" s="3105"/>
      <c r="AB115" s="3105"/>
      <c r="AC115" s="3105"/>
    </row>
    <row r="116" spans="1:29" s="1661" customFormat="1" ht="44.25">
      <c r="A116" s="3105"/>
      <c r="B116" s="3112" t="s">
        <v>117</v>
      </c>
      <c r="C116" s="3113" t="s">
        <v>621</v>
      </c>
      <c r="D116" s="3267" t="s">
        <v>117</v>
      </c>
      <c r="E116" s="3115" t="s">
        <v>451</v>
      </c>
      <c r="F116" s="3113" t="s">
        <v>621</v>
      </c>
      <c r="G116" s="3268" t="s">
        <v>451</v>
      </c>
      <c r="H116" s="3117">
        <v>21</v>
      </c>
      <c r="I116" s="3113" t="s">
        <v>621</v>
      </c>
      <c r="J116" s="3267">
        <v>21</v>
      </c>
      <c r="K116" s="3117">
        <v>47</v>
      </c>
      <c r="L116" s="3113" t="s">
        <v>621</v>
      </c>
      <c r="M116" s="3269">
        <v>47</v>
      </c>
      <c r="N116" s="3105"/>
      <c r="O116" s="3112" t="s">
        <v>117</v>
      </c>
      <c r="P116" s="3113" t="s">
        <v>621</v>
      </c>
      <c r="Q116" s="3270" t="s">
        <v>117</v>
      </c>
      <c r="R116" s="3115" t="s">
        <v>451</v>
      </c>
      <c r="S116" s="3113" t="s">
        <v>621</v>
      </c>
      <c r="T116" s="3271" t="s">
        <v>451</v>
      </c>
      <c r="U116" s="3117">
        <v>21</v>
      </c>
      <c r="V116" s="3113" t="s">
        <v>621</v>
      </c>
      <c r="W116" s="3270">
        <v>21</v>
      </c>
      <c r="X116" s="3117">
        <v>47</v>
      </c>
      <c r="Y116" s="3113" t="s">
        <v>621</v>
      </c>
      <c r="Z116" s="3272">
        <v>47</v>
      </c>
      <c r="AA116" s="3105"/>
      <c r="AB116" s="3105"/>
      <c r="AC116" s="3105"/>
    </row>
    <row r="117" spans="1:29" s="1661" customFormat="1" ht="44.25">
      <c r="A117" s="3105"/>
      <c r="B117" s="3112" t="s">
        <v>132</v>
      </c>
      <c r="C117" s="3113" t="s">
        <v>621</v>
      </c>
      <c r="D117" s="3267" t="s">
        <v>132</v>
      </c>
      <c r="E117" s="3115" t="s">
        <v>551</v>
      </c>
      <c r="F117" s="3113" t="s">
        <v>621</v>
      </c>
      <c r="G117" s="3268" t="s">
        <v>551</v>
      </c>
      <c r="H117" s="3117">
        <v>22</v>
      </c>
      <c r="I117" s="3113" t="s">
        <v>621</v>
      </c>
      <c r="J117" s="3267">
        <v>22</v>
      </c>
      <c r="K117" s="3117">
        <v>48</v>
      </c>
      <c r="L117" s="3113" t="s">
        <v>621</v>
      </c>
      <c r="M117" s="3269">
        <v>48</v>
      </c>
      <c r="N117" s="3105"/>
      <c r="O117" s="3112" t="s">
        <v>132</v>
      </c>
      <c r="P117" s="3113" t="s">
        <v>621</v>
      </c>
      <c r="Q117" s="3270" t="s">
        <v>132</v>
      </c>
      <c r="R117" s="3115" t="s">
        <v>551</v>
      </c>
      <c r="S117" s="3113" t="s">
        <v>621</v>
      </c>
      <c r="T117" s="3271" t="s">
        <v>551</v>
      </c>
      <c r="U117" s="3117">
        <v>22</v>
      </c>
      <c r="V117" s="3113" t="s">
        <v>621</v>
      </c>
      <c r="W117" s="3270">
        <v>22</v>
      </c>
      <c r="X117" s="3117">
        <v>48</v>
      </c>
      <c r="Y117" s="3113" t="s">
        <v>621</v>
      </c>
      <c r="Z117" s="3272">
        <v>48</v>
      </c>
      <c r="AA117" s="3105"/>
      <c r="AB117" s="3105"/>
      <c r="AC117" s="3105"/>
    </row>
    <row r="118" spans="1:29" s="1661" customFormat="1" ht="44.25">
      <c r="A118" s="3105"/>
      <c r="B118" s="3112" t="s">
        <v>558</v>
      </c>
      <c r="C118" s="3113" t="s">
        <v>621</v>
      </c>
      <c r="D118" s="3267" t="s">
        <v>558</v>
      </c>
      <c r="E118" s="3115" t="s">
        <v>552</v>
      </c>
      <c r="F118" s="3113" t="s">
        <v>621</v>
      </c>
      <c r="G118" s="3268" t="s">
        <v>552</v>
      </c>
      <c r="H118" s="3117">
        <v>23</v>
      </c>
      <c r="I118" s="3113" t="s">
        <v>621</v>
      </c>
      <c r="J118" s="3267">
        <v>23</v>
      </c>
      <c r="K118" s="3117">
        <v>49</v>
      </c>
      <c r="L118" s="3113" t="s">
        <v>621</v>
      </c>
      <c r="M118" s="3269">
        <v>49</v>
      </c>
      <c r="N118" s="3105"/>
      <c r="O118" s="3112" t="s">
        <v>558</v>
      </c>
      <c r="P118" s="3113" t="s">
        <v>621</v>
      </c>
      <c r="Q118" s="3270" t="s">
        <v>558</v>
      </c>
      <c r="R118" s="3115" t="s">
        <v>552</v>
      </c>
      <c r="S118" s="3113" t="s">
        <v>621</v>
      </c>
      <c r="T118" s="3271" t="s">
        <v>552</v>
      </c>
      <c r="U118" s="3117">
        <v>23</v>
      </c>
      <c r="V118" s="3113" t="s">
        <v>621</v>
      </c>
      <c r="W118" s="3270">
        <v>23</v>
      </c>
      <c r="X118" s="3117">
        <v>49</v>
      </c>
      <c r="Y118" s="3113" t="s">
        <v>621</v>
      </c>
      <c r="Z118" s="3272">
        <v>49</v>
      </c>
      <c r="AA118" s="3105"/>
      <c r="AB118" s="3105"/>
      <c r="AC118" s="3105"/>
    </row>
    <row r="119" spans="1:29" s="1661" customFormat="1" ht="44.25">
      <c r="A119" s="3105"/>
      <c r="B119" s="3112" t="s">
        <v>559</v>
      </c>
      <c r="C119" s="3113" t="s">
        <v>621</v>
      </c>
      <c r="D119" s="3267" t="s">
        <v>559</v>
      </c>
      <c r="E119" s="3115" t="s">
        <v>553</v>
      </c>
      <c r="F119" s="3113" t="s">
        <v>621</v>
      </c>
      <c r="G119" s="3268" t="s">
        <v>553</v>
      </c>
      <c r="H119" s="3117">
        <v>24</v>
      </c>
      <c r="I119" s="3113" t="s">
        <v>621</v>
      </c>
      <c r="J119" s="3267">
        <v>24</v>
      </c>
      <c r="K119" s="3117">
        <v>50</v>
      </c>
      <c r="L119" s="3113" t="s">
        <v>621</v>
      </c>
      <c r="M119" s="3269">
        <v>50</v>
      </c>
      <c r="N119" s="3105"/>
      <c r="O119" s="3112" t="s">
        <v>559</v>
      </c>
      <c r="P119" s="3113" t="s">
        <v>621</v>
      </c>
      <c r="Q119" s="3270" t="s">
        <v>559</v>
      </c>
      <c r="R119" s="3115" t="s">
        <v>553</v>
      </c>
      <c r="S119" s="3113" t="s">
        <v>621</v>
      </c>
      <c r="T119" s="3271" t="s">
        <v>553</v>
      </c>
      <c r="U119" s="3117">
        <v>24</v>
      </c>
      <c r="V119" s="3113" t="s">
        <v>621</v>
      </c>
      <c r="W119" s="3270">
        <v>24</v>
      </c>
      <c r="X119" s="3117">
        <v>50</v>
      </c>
      <c r="Y119" s="3113" t="s">
        <v>621</v>
      </c>
      <c r="Z119" s="3272">
        <v>50</v>
      </c>
      <c r="AA119" s="3105"/>
      <c r="AB119" s="3105"/>
      <c r="AC119" s="3105"/>
    </row>
    <row r="120" spans="1:29" s="1661" customFormat="1" ht="44.25">
      <c r="A120" s="3105"/>
      <c r="B120" s="3112" t="s">
        <v>560</v>
      </c>
      <c r="C120" s="3113" t="s">
        <v>621</v>
      </c>
      <c r="D120" s="3267" t="s">
        <v>560</v>
      </c>
      <c r="E120" s="3115" t="s">
        <v>554</v>
      </c>
      <c r="F120" s="3113" t="s">
        <v>621</v>
      </c>
      <c r="G120" s="3268" t="s">
        <v>554</v>
      </c>
      <c r="H120" s="3117">
        <v>25</v>
      </c>
      <c r="I120" s="3113" t="s">
        <v>621</v>
      </c>
      <c r="J120" s="3267">
        <v>25</v>
      </c>
      <c r="K120" s="3117">
        <v>51</v>
      </c>
      <c r="L120" s="3113" t="s">
        <v>621</v>
      </c>
      <c r="M120" s="3269">
        <v>51</v>
      </c>
      <c r="N120" s="3105"/>
      <c r="O120" s="3112" t="s">
        <v>560</v>
      </c>
      <c r="P120" s="3113" t="s">
        <v>621</v>
      </c>
      <c r="Q120" s="3270" t="s">
        <v>560</v>
      </c>
      <c r="R120" s="3115" t="s">
        <v>554</v>
      </c>
      <c r="S120" s="3113" t="s">
        <v>621</v>
      </c>
      <c r="T120" s="3271" t="s">
        <v>554</v>
      </c>
      <c r="U120" s="3117">
        <v>25</v>
      </c>
      <c r="V120" s="3113" t="s">
        <v>621</v>
      </c>
      <c r="W120" s="3270">
        <v>25</v>
      </c>
      <c r="X120" s="3117">
        <v>51</v>
      </c>
      <c r="Y120" s="3113" t="s">
        <v>621</v>
      </c>
      <c r="Z120" s="3272">
        <v>51</v>
      </c>
      <c r="AA120" s="3105"/>
      <c r="AB120" s="3105"/>
      <c r="AC120" s="3105"/>
    </row>
    <row r="121" spans="1:29" s="1661" customFormat="1" ht="44.25">
      <c r="A121" s="3105"/>
      <c r="B121" s="3112" t="s">
        <v>253</v>
      </c>
      <c r="C121" s="3113" t="s">
        <v>621</v>
      </c>
      <c r="D121" s="3267" t="s">
        <v>253</v>
      </c>
      <c r="E121" s="3115" t="s">
        <v>555</v>
      </c>
      <c r="F121" s="3113" t="s">
        <v>621</v>
      </c>
      <c r="G121" s="3268" t="s">
        <v>555</v>
      </c>
      <c r="H121" s="3117">
        <v>26</v>
      </c>
      <c r="I121" s="3113" t="s">
        <v>621</v>
      </c>
      <c r="J121" s="3267">
        <v>26</v>
      </c>
      <c r="K121" s="3117">
        <v>52</v>
      </c>
      <c r="L121" s="3113" t="s">
        <v>621</v>
      </c>
      <c r="M121" s="3269">
        <v>52</v>
      </c>
      <c r="N121" s="3105"/>
      <c r="O121" s="3112" t="s">
        <v>253</v>
      </c>
      <c r="P121" s="3113" t="s">
        <v>621</v>
      </c>
      <c r="Q121" s="3270" t="s">
        <v>253</v>
      </c>
      <c r="R121" s="3115" t="s">
        <v>555</v>
      </c>
      <c r="S121" s="3113" t="s">
        <v>621</v>
      </c>
      <c r="T121" s="3271" t="s">
        <v>555</v>
      </c>
      <c r="U121" s="3117">
        <v>26</v>
      </c>
      <c r="V121" s="3113" t="s">
        <v>621</v>
      </c>
      <c r="W121" s="3270">
        <v>26</v>
      </c>
      <c r="X121" s="3117">
        <v>52</v>
      </c>
      <c r="Y121" s="3113" t="s">
        <v>621</v>
      </c>
      <c r="Z121" s="3272">
        <v>52</v>
      </c>
      <c r="AA121" s="3105"/>
      <c r="AB121" s="3105"/>
      <c r="AC121" s="3105"/>
    </row>
    <row r="122" spans="1:29" s="1661" customFormat="1" ht="44.25">
      <c r="A122" s="3105"/>
      <c r="B122" s="3112" t="s">
        <v>448</v>
      </c>
      <c r="C122" s="3113" t="s">
        <v>621</v>
      </c>
      <c r="D122" s="3267" t="s">
        <v>448</v>
      </c>
      <c r="E122" s="3115" t="s">
        <v>582</v>
      </c>
      <c r="F122" s="3113" t="s">
        <v>621</v>
      </c>
      <c r="G122" s="3268" t="s">
        <v>582</v>
      </c>
      <c r="H122" s="3117" t="s">
        <v>579</v>
      </c>
      <c r="I122" s="3113" t="s">
        <v>621</v>
      </c>
      <c r="J122" s="3267" t="s">
        <v>579</v>
      </c>
      <c r="K122" s="3117" t="s">
        <v>633</v>
      </c>
      <c r="L122" s="3113" t="s">
        <v>621</v>
      </c>
      <c r="M122" s="3269" t="s">
        <v>633</v>
      </c>
      <c r="N122" s="3105"/>
      <c r="O122" s="3112" t="s">
        <v>448</v>
      </c>
      <c r="P122" s="3113" t="s">
        <v>621</v>
      </c>
      <c r="Q122" s="3270" t="s">
        <v>448</v>
      </c>
      <c r="R122" s="3115" t="s">
        <v>582</v>
      </c>
      <c r="S122" s="3113" t="s">
        <v>621</v>
      </c>
      <c r="T122" s="3271" t="s">
        <v>582</v>
      </c>
      <c r="U122" s="3117" t="s">
        <v>579</v>
      </c>
      <c r="V122" s="3113" t="s">
        <v>621</v>
      </c>
      <c r="W122" s="3270" t="s">
        <v>579</v>
      </c>
      <c r="X122" s="3117" t="s">
        <v>633</v>
      </c>
      <c r="Y122" s="3113" t="s">
        <v>621</v>
      </c>
      <c r="Z122" s="3272" t="s">
        <v>633</v>
      </c>
      <c r="AA122" s="3105"/>
      <c r="AB122" s="3105"/>
      <c r="AC122" s="3105"/>
    </row>
    <row r="123" spans="1:29" s="1661" customFormat="1" ht="44.25">
      <c r="A123" s="3105"/>
      <c r="B123" s="3112" t="s">
        <v>561</v>
      </c>
      <c r="C123" s="3113" t="s">
        <v>621</v>
      </c>
      <c r="D123" s="3267" t="s">
        <v>561</v>
      </c>
      <c r="E123" s="3115" t="s">
        <v>577</v>
      </c>
      <c r="F123" s="3113" t="s">
        <v>621</v>
      </c>
      <c r="G123" s="3268" t="s">
        <v>577</v>
      </c>
      <c r="H123" s="3117" t="s">
        <v>568</v>
      </c>
      <c r="I123" s="3113" t="s">
        <v>621</v>
      </c>
      <c r="J123" s="3267" t="s">
        <v>568</v>
      </c>
      <c r="K123" s="3117" t="s">
        <v>634</v>
      </c>
      <c r="L123" s="3113" t="s">
        <v>621</v>
      </c>
      <c r="M123" s="3269" t="s">
        <v>634</v>
      </c>
      <c r="N123" s="3105"/>
      <c r="O123" s="3112" t="s">
        <v>561</v>
      </c>
      <c r="P123" s="3113" t="s">
        <v>621</v>
      </c>
      <c r="Q123" s="3270" t="s">
        <v>561</v>
      </c>
      <c r="R123" s="3115" t="s">
        <v>577</v>
      </c>
      <c r="S123" s="3113" t="s">
        <v>621</v>
      </c>
      <c r="T123" s="3271" t="s">
        <v>577</v>
      </c>
      <c r="U123" s="3117" t="s">
        <v>568</v>
      </c>
      <c r="V123" s="3113" t="s">
        <v>621</v>
      </c>
      <c r="W123" s="3270" t="s">
        <v>568</v>
      </c>
      <c r="X123" s="3117" t="s">
        <v>634</v>
      </c>
      <c r="Y123" s="3113" t="s">
        <v>621</v>
      </c>
      <c r="Z123" s="3272" t="s">
        <v>634</v>
      </c>
      <c r="AA123" s="3105"/>
      <c r="AB123" s="3105"/>
      <c r="AC123" s="3105"/>
    </row>
    <row r="124" spans="1:29" s="1661" customFormat="1" ht="44.25">
      <c r="A124" s="3105"/>
      <c r="B124" s="3112" t="s">
        <v>620</v>
      </c>
      <c r="C124" s="3113" t="s">
        <v>621</v>
      </c>
      <c r="D124" s="3267" t="s">
        <v>620</v>
      </c>
      <c r="E124" s="3115" t="s">
        <v>563</v>
      </c>
      <c r="F124" s="3113" t="s">
        <v>621</v>
      </c>
      <c r="G124" s="3268" t="s">
        <v>563</v>
      </c>
      <c r="H124" s="3117" t="s">
        <v>635</v>
      </c>
      <c r="I124" s="3113" t="s">
        <v>621</v>
      </c>
      <c r="J124" s="3267" t="s">
        <v>635</v>
      </c>
      <c r="K124" s="3117" t="s">
        <v>619</v>
      </c>
      <c r="L124" s="3113" t="s">
        <v>621</v>
      </c>
      <c r="M124" s="3269" t="s">
        <v>619</v>
      </c>
      <c r="N124" s="3105"/>
      <c r="O124" s="3112" t="s">
        <v>620</v>
      </c>
      <c r="P124" s="3113" t="s">
        <v>621</v>
      </c>
      <c r="Q124" s="3270" t="s">
        <v>620</v>
      </c>
      <c r="R124" s="3115" t="s">
        <v>563</v>
      </c>
      <c r="S124" s="3113" t="s">
        <v>621</v>
      </c>
      <c r="T124" s="3271" t="s">
        <v>563</v>
      </c>
      <c r="U124" s="3117" t="s">
        <v>635</v>
      </c>
      <c r="V124" s="3113" t="s">
        <v>621</v>
      </c>
      <c r="W124" s="3270" t="s">
        <v>635</v>
      </c>
      <c r="X124" s="3117" t="s">
        <v>619</v>
      </c>
      <c r="Y124" s="3113" t="s">
        <v>621</v>
      </c>
      <c r="Z124" s="3272" t="s">
        <v>619</v>
      </c>
      <c r="AA124" s="3105"/>
      <c r="AB124" s="3105"/>
      <c r="AC124" s="3105"/>
    </row>
    <row r="125" spans="1:29" s="1661" customFormat="1" ht="44.25">
      <c r="A125" s="3105"/>
      <c r="B125" s="3112" t="s">
        <v>627</v>
      </c>
      <c r="C125" s="3113" t="s">
        <v>621</v>
      </c>
      <c r="D125" s="3267" t="s">
        <v>627</v>
      </c>
      <c r="E125" s="3115" t="s">
        <v>567</v>
      </c>
      <c r="F125" s="3113" t="s">
        <v>621</v>
      </c>
      <c r="G125" s="3268" t="s">
        <v>567</v>
      </c>
      <c r="H125" s="3117" t="s">
        <v>440</v>
      </c>
      <c r="I125" s="3113" t="s">
        <v>621</v>
      </c>
      <c r="J125" s="3267" t="s">
        <v>440</v>
      </c>
      <c r="K125" s="3117" t="s">
        <v>630</v>
      </c>
      <c r="L125" s="3113" t="s">
        <v>621</v>
      </c>
      <c r="M125" s="3269" t="s">
        <v>630</v>
      </c>
      <c r="N125" s="3105"/>
      <c r="O125" s="3112" t="s">
        <v>627</v>
      </c>
      <c r="P125" s="3113" t="s">
        <v>621</v>
      </c>
      <c r="Q125" s="3270" t="s">
        <v>627</v>
      </c>
      <c r="R125" s="3115" t="s">
        <v>567</v>
      </c>
      <c r="S125" s="3113" t="s">
        <v>621</v>
      </c>
      <c r="T125" s="3271" t="s">
        <v>567</v>
      </c>
      <c r="U125" s="3117" t="s">
        <v>440</v>
      </c>
      <c r="V125" s="3113" t="s">
        <v>621</v>
      </c>
      <c r="W125" s="3270" t="s">
        <v>440</v>
      </c>
      <c r="X125" s="3117" t="s">
        <v>630</v>
      </c>
      <c r="Y125" s="3113" t="s">
        <v>621</v>
      </c>
      <c r="Z125" s="3272" t="s">
        <v>630</v>
      </c>
      <c r="AA125" s="3105"/>
      <c r="AB125" s="3105"/>
      <c r="AC125" s="3105"/>
    </row>
    <row r="126" spans="1:29" s="1661" customFormat="1" ht="44.25">
      <c r="A126" s="3105"/>
      <c r="B126" s="3112" t="s">
        <v>565</v>
      </c>
      <c r="C126" s="3113" t="s">
        <v>621</v>
      </c>
      <c r="D126" s="3267" t="s">
        <v>565</v>
      </c>
      <c r="E126" s="3115" t="s">
        <v>575</v>
      </c>
      <c r="F126" s="3113" t="s">
        <v>621</v>
      </c>
      <c r="G126" s="3268" t="s">
        <v>575</v>
      </c>
      <c r="H126" s="3117" t="s">
        <v>2820</v>
      </c>
      <c r="I126" s="3113" t="s">
        <v>621</v>
      </c>
      <c r="J126" s="3267" t="s">
        <v>2820</v>
      </c>
      <c r="K126" s="3117" t="s">
        <v>578</v>
      </c>
      <c r="L126" s="3113" t="s">
        <v>621</v>
      </c>
      <c r="M126" s="3269" t="s">
        <v>578</v>
      </c>
      <c r="N126" s="3105"/>
      <c r="O126" s="3112" t="s">
        <v>565</v>
      </c>
      <c r="P126" s="3113" t="s">
        <v>621</v>
      </c>
      <c r="Q126" s="3270" t="s">
        <v>565</v>
      </c>
      <c r="R126" s="3115" t="s">
        <v>575</v>
      </c>
      <c r="S126" s="3113" t="s">
        <v>621</v>
      </c>
      <c r="T126" s="3271" t="s">
        <v>575</v>
      </c>
      <c r="U126" s="3117" t="s">
        <v>2820</v>
      </c>
      <c r="V126" s="3113" t="s">
        <v>621</v>
      </c>
      <c r="W126" s="3270" t="s">
        <v>2820</v>
      </c>
      <c r="X126" s="3117" t="s">
        <v>578</v>
      </c>
      <c r="Y126" s="3113" t="s">
        <v>621</v>
      </c>
      <c r="Z126" s="3272" t="s">
        <v>578</v>
      </c>
      <c r="AA126" s="3105"/>
      <c r="AB126" s="3105"/>
      <c r="AC126" s="3105"/>
    </row>
    <row r="127" spans="1:29" s="1661" customFormat="1" ht="44.25">
      <c r="A127" s="3105"/>
      <c r="B127" s="3112" t="s">
        <v>566</v>
      </c>
      <c r="C127" s="3113" t="s">
        <v>621</v>
      </c>
      <c r="D127" s="3267" t="s">
        <v>566</v>
      </c>
      <c r="E127" s="3115" t="s">
        <v>570</v>
      </c>
      <c r="F127" s="3113" t="s">
        <v>621</v>
      </c>
      <c r="G127" s="3268" t="s">
        <v>570</v>
      </c>
      <c r="H127" s="3117" t="s">
        <v>629</v>
      </c>
      <c r="I127" s="3113" t="s">
        <v>621</v>
      </c>
      <c r="J127" s="3267" t="s">
        <v>629</v>
      </c>
      <c r="K127" s="3117" t="s">
        <v>562</v>
      </c>
      <c r="L127" s="3113" t="s">
        <v>621</v>
      </c>
      <c r="M127" s="3269" t="s">
        <v>562</v>
      </c>
      <c r="N127" s="3105"/>
      <c r="O127" s="3112" t="s">
        <v>566</v>
      </c>
      <c r="P127" s="3113" t="s">
        <v>621</v>
      </c>
      <c r="Q127" s="3270" t="s">
        <v>566</v>
      </c>
      <c r="R127" s="3115" t="s">
        <v>570</v>
      </c>
      <c r="S127" s="3113" t="s">
        <v>621</v>
      </c>
      <c r="T127" s="3271" t="s">
        <v>570</v>
      </c>
      <c r="U127" s="3117" t="s">
        <v>629</v>
      </c>
      <c r="V127" s="3113" t="s">
        <v>621</v>
      </c>
      <c r="W127" s="3270" t="s">
        <v>629</v>
      </c>
      <c r="X127" s="3117" t="s">
        <v>562</v>
      </c>
      <c r="Y127" s="3113" t="s">
        <v>621</v>
      </c>
      <c r="Z127" s="3272" t="s">
        <v>562</v>
      </c>
      <c r="AA127" s="3105"/>
      <c r="AB127" s="3105"/>
      <c r="AC127" s="3105"/>
    </row>
    <row r="128" spans="1:29" s="1661" customFormat="1" ht="44.25">
      <c r="A128" s="3105"/>
      <c r="B128" s="3112" t="s">
        <v>626</v>
      </c>
      <c r="C128" s="3113" t="s">
        <v>621</v>
      </c>
      <c r="D128" s="3267" t="s">
        <v>626</v>
      </c>
      <c r="E128" s="3115" t="s">
        <v>576</v>
      </c>
      <c r="F128" s="3113" t="s">
        <v>621</v>
      </c>
      <c r="G128" s="3268" t="s">
        <v>576</v>
      </c>
      <c r="H128" s="3117" t="s">
        <v>572</v>
      </c>
      <c r="I128" s="3113" t="s">
        <v>621</v>
      </c>
      <c r="J128" s="3267" t="s">
        <v>572</v>
      </c>
      <c r="K128" s="3117" t="s">
        <v>581</v>
      </c>
      <c r="L128" s="3113" t="s">
        <v>621</v>
      </c>
      <c r="M128" s="3269" t="s">
        <v>581</v>
      </c>
      <c r="N128" s="3105"/>
      <c r="O128" s="3112" t="s">
        <v>626</v>
      </c>
      <c r="P128" s="3113" t="s">
        <v>621</v>
      </c>
      <c r="Q128" s="3270" t="s">
        <v>626</v>
      </c>
      <c r="R128" s="3115" t="s">
        <v>576</v>
      </c>
      <c r="S128" s="3113" t="s">
        <v>621</v>
      </c>
      <c r="T128" s="3271" t="s">
        <v>576</v>
      </c>
      <c r="U128" s="3117" t="s">
        <v>572</v>
      </c>
      <c r="V128" s="3113" t="s">
        <v>621</v>
      </c>
      <c r="W128" s="3270" t="s">
        <v>572</v>
      </c>
      <c r="X128" s="3117" t="s">
        <v>581</v>
      </c>
      <c r="Y128" s="3113" t="s">
        <v>621</v>
      </c>
      <c r="Z128" s="3272" t="s">
        <v>581</v>
      </c>
      <c r="AA128" s="3105"/>
      <c r="AB128" s="3105"/>
      <c r="AC128" s="3105"/>
    </row>
    <row r="129" spans="1:29" s="1661" customFormat="1" ht="44.25">
      <c r="A129" s="3105"/>
      <c r="B129" s="3112" t="s">
        <v>584</v>
      </c>
      <c r="C129" s="3113" t="s">
        <v>621</v>
      </c>
      <c r="D129" s="3267" t="s">
        <v>584</v>
      </c>
      <c r="E129" s="3115" t="s">
        <v>569</v>
      </c>
      <c r="F129" s="3113" t="s">
        <v>621</v>
      </c>
      <c r="G129" s="3268" t="s">
        <v>569</v>
      </c>
      <c r="H129" s="3117" t="s">
        <v>631</v>
      </c>
      <c r="I129" s="3113" t="s">
        <v>621</v>
      </c>
      <c r="J129" s="3267" t="s">
        <v>631</v>
      </c>
      <c r="K129" s="3117" t="s">
        <v>632</v>
      </c>
      <c r="L129" s="3113" t="s">
        <v>621</v>
      </c>
      <c r="M129" s="3269" t="s">
        <v>632</v>
      </c>
      <c r="N129" s="3105"/>
      <c r="O129" s="3112" t="s">
        <v>584</v>
      </c>
      <c r="P129" s="3113" t="s">
        <v>621</v>
      </c>
      <c r="Q129" s="3270" t="s">
        <v>584</v>
      </c>
      <c r="R129" s="3115" t="s">
        <v>569</v>
      </c>
      <c r="S129" s="3113" t="s">
        <v>621</v>
      </c>
      <c r="T129" s="3271" t="s">
        <v>569</v>
      </c>
      <c r="U129" s="3117" t="s">
        <v>631</v>
      </c>
      <c r="V129" s="3113" t="s">
        <v>621</v>
      </c>
      <c r="W129" s="3270" t="s">
        <v>631</v>
      </c>
      <c r="X129" s="3117" t="s">
        <v>632</v>
      </c>
      <c r="Y129" s="3113" t="s">
        <v>621</v>
      </c>
      <c r="Z129" s="3272" t="s">
        <v>632</v>
      </c>
      <c r="AA129" s="3105"/>
      <c r="AB129" s="3105"/>
      <c r="AC129" s="3105"/>
    </row>
    <row r="130" spans="1:29" s="1661" customFormat="1" ht="44.25">
      <c r="A130" s="3105"/>
      <c r="B130" s="3112"/>
      <c r="C130" s="3113" t="s">
        <v>621</v>
      </c>
      <c r="D130" s="3267"/>
      <c r="E130" s="3115" t="s">
        <v>574</v>
      </c>
      <c r="F130" s="3113" t="s">
        <v>621</v>
      </c>
      <c r="G130" s="3268" t="s">
        <v>574</v>
      </c>
      <c r="H130" s="3117" t="s">
        <v>564</v>
      </c>
      <c r="I130" s="3113" t="s">
        <v>621</v>
      </c>
      <c r="J130" s="3267" t="s">
        <v>564</v>
      </c>
      <c r="K130" s="3117"/>
      <c r="L130" s="3113" t="s">
        <v>621</v>
      </c>
      <c r="M130" s="3269"/>
      <c r="N130" s="3105"/>
      <c r="O130" s="3112"/>
      <c r="P130" s="3113" t="s">
        <v>621</v>
      </c>
      <c r="Q130" s="3270"/>
      <c r="R130" s="3115" t="s">
        <v>574</v>
      </c>
      <c r="S130" s="3113" t="s">
        <v>621</v>
      </c>
      <c r="T130" s="3271" t="s">
        <v>574</v>
      </c>
      <c r="U130" s="3117" t="s">
        <v>564</v>
      </c>
      <c r="V130" s="3113" t="s">
        <v>621</v>
      </c>
      <c r="W130" s="3270" t="s">
        <v>564</v>
      </c>
      <c r="X130" s="3117"/>
      <c r="Y130" s="3113" t="s">
        <v>621</v>
      </c>
      <c r="Z130" s="3272"/>
      <c r="AA130" s="3105"/>
      <c r="AB130" s="3105"/>
      <c r="AC130" s="3105"/>
    </row>
    <row r="131" spans="1:29" s="1661" customFormat="1" ht="15">
      <c r="A131" s="1890"/>
      <c r="B131" s="3273"/>
      <c r="C131" s="3274"/>
      <c r="D131" s="3274"/>
      <c r="E131" s="3274"/>
      <c r="F131" s="3274"/>
      <c r="G131" s="3274"/>
      <c r="H131" s="3274"/>
      <c r="I131" s="3274"/>
      <c r="J131" s="3274"/>
      <c r="K131" s="3274"/>
      <c r="L131" s="3274"/>
      <c r="M131" s="3275"/>
      <c r="N131" s="3276"/>
      <c r="O131" s="3273"/>
      <c r="P131" s="3274"/>
      <c r="Q131" s="3274"/>
      <c r="R131" s="3274"/>
      <c r="S131" s="3274"/>
      <c r="T131" s="3274"/>
      <c r="U131" s="3274"/>
      <c r="V131" s="3274"/>
      <c r="W131" s="3274"/>
      <c r="X131" s="3274"/>
      <c r="Y131" s="3274"/>
      <c r="Z131" s="3277"/>
      <c r="AA131" s="3254"/>
      <c r="AB131" s="1890"/>
      <c r="AC131" s="1890"/>
    </row>
    <row r="134" spans="1:29" s="1661" customFormat="1" ht="30">
      <c r="A134" s="1890"/>
      <c r="B134" s="3087" t="s">
        <v>2808</v>
      </c>
      <c r="C134" s="3088"/>
      <c r="D134" s="3089" t="s">
        <v>2809</v>
      </c>
      <c r="E134" s="3093" t="s">
        <v>2826</v>
      </c>
      <c r="F134" s="3094"/>
      <c r="G134" s="3094"/>
      <c r="H134" s="3094"/>
      <c r="I134" s="3094"/>
      <c r="J134" s="3094"/>
      <c r="K134" s="3094"/>
      <c r="L134" s="3094"/>
      <c r="M134" s="3095"/>
      <c r="N134" s="1890"/>
      <c r="O134" s="3087" t="s">
        <v>2808</v>
      </c>
      <c r="P134" s="3088"/>
      <c r="Q134" s="3089" t="s">
        <v>2809</v>
      </c>
      <c r="R134" s="3278" t="s">
        <v>2827</v>
      </c>
      <c r="S134" s="3279"/>
      <c r="T134" s="3279"/>
      <c r="U134" s="3279"/>
      <c r="V134" s="3279"/>
      <c r="W134" s="3279"/>
      <c r="X134" s="3279"/>
      <c r="Y134" s="3279"/>
      <c r="Z134" s="3280"/>
      <c r="AA134" s="1890"/>
      <c r="AB134" s="1890"/>
      <c r="AC134" s="1890"/>
    </row>
    <row r="135" spans="1:29" s="1661" customFormat="1" ht="30">
      <c r="A135" s="1890"/>
      <c r="B135" s="3096" t="s">
        <v>2813</v>
      </c>
      <c r="C135" s="3097" t="s">
        <v>621</v>
      </c>
      <c r="D135" s="3281" t="str">
        <f>B135</f>
        <v>Aa</v>
      </c>
      <c r="E135" s="3203" t="s">
        <v>2812</v>
      </c>
      <c r="F135" s="3203"/>
      <c r="G135" s="3204"/>
      <c r="H135" s="3204"/>
      <c r="I135" s="3204"/>
      <c r="J135" s="3204"/>
      <c r="K135" s="3204"/>
      <c r="L135" s="3204"/>
      <c r="M135" s="3205"/>
      <c r="N135" s="1890"/>
      <c r="O135" s="3096" t="s">
        <v>2813</v>
      </c>
      <c r="P135" s="3097" t="s">
        <v>621</v>
      </c>
      <c r="Q135" s="3282" t="str">
        <f>O135</f>
        <v>Aa</v>
      </c>
      <c r="R135" s="3203" t="s">
        <v>2812</v>
      </c>
      <c r="S135" s="3203"/>
      <c r="T135" s="3204"/>
      <c r="U135" s="3204"/>
      <c r="V135" s="3204"/>
      <c r="W135" s="3204"/>
      <c r="X135" s="3204"/>
      <c r="Y135" s="3204"/>
      <c r="Z135" s="3205"/>
      <c r="AA135" s="1890"/>
      <c r="AB135" s="1890"/>
      <c r="AC135" s="1890"/>
    </row>
    <row r="136" spans="1:29" s="1661" customFormat="1">
      <c r="A136" s="1890"/>
      <c r="B136" s="3106"/>
      <c r="C136" s="1890"/>
      <c r="D136" s="1890"/>
      <c r="E136" s="1890"/>
      <c r="F136" s="1890"/>
      <c r="G136" s="1890"/>
      <c r="H136" s="1890"/>
      <c r="I136" s="1890"/>
      <c r="J136" s="1890"/>
      <c r="K136" s="1890"/>
      <c r="L136" s="1890"/>
      <c r="M136" s="3107"/>
      <c r="N136" s="1890"/>
      <c r="O136" s="3106"/>
      <c r="P136" s="1890"/>
      <c r="Q136" s="1890"/>
      <c r="R136" s="1890"/>
      <c r="S136" s="1890"/>
      <c r="T136" s="1890"/>
      <c r="U136" s="1890"/>
      <c r="V136" s="1890"/>
      <c r="W136" s="1890"/>
      <c r="X136" s="1890"/>
      <c r="Y136" s="1890"/>
      <c r="Z136" s="3107"/>
      <c r="AA136" s="1890"/>
      <c r="AB136" s="1890"/>
      <c r="AC136" s="1890"/>
    </row>
    <row r="137" spans="1:29" s="1661" customFormat="1">
      <c r="A137" s="1890"/>
      <c r="B137" s="3110" t="s">
        <v>2814</v>
      </c>
      <c r="C137" s="4384" t="s">
        <v>2815</v>
      </c>
      <c r="D137" s="4385"/>
      <c r="E137" s="3111" t="s">
        <v>2816</v>
      </c>
      <c r="F137" s="4384" t="s">
        <v>2815</v>
      </c>
      <c r="G137" s="4385"/>
      <c r="H137" s="3111" t="s">
        <v>2817</v>
      </c>
      <c r="I137" s="4384" t="s">
        <v>2815</v>
      </c>
      <c r="J137" s="4385"/>
      <c r="K137" s="3111" t="s">
        <v>2818</v>
      </c>
      <c r="L137" s="4384" t="s">
        <v>2815</v>
      </c>
      <c r="M137" s="4390"/>
      <c r="N137" s="1890"/>
      <c r="O137" s="3110" t="s">
        <v>2814</v>
      </c>
      <c r="P137" s="4414" t="s">
        <v>2815</v>
      </c>
      <c r="Q137" s="4416"/>
      <c r="R137" s="3111" t="s">
        <v>2816</v>
      </c>
      <c r="S137" s="4414" t="s">
        <v>2815</v>
      </c>
      <c r="T137" s="4416"/>
      <c r="U137" s="3111" t="s">
        <v>2817</v>
      </c>
      <c r="V137" s="4414" t="s">
        <v>2815</v>
      </c>
      <c r="W137" s="4416"/>
      <c r="X137" s="3111" t="s">
        <v>2818</v>
      </c>
      <c r="Y137" s="4414" t="s">
        <v>2815</v>
      </c>
      <c r="Z137" s="4415"/>
      <c r="AA137" s="1890"/>
      <c r="AB137" s="1890"/>
      <c r="AC137" s="1890"/>
    </row>
    <row r="138" spans="1:29" s="1661" customFormat="1" ht="45">
      <c r="A138" s="3105"/>
      <c r="B138" s="3112" t="s">
        <v>29</v>
      </c>
      <c r="C138" s="3113" t="s">
        <v>621</v>
      </c>
      <c r="D138" s="3283" t="s">
        <v>29</v>
      </c>
      <c r="E138" s="3115" t="s">
        <v>533</v>
      </c>
      <c r="F138" s="3113" t="s">
        <v>621</v>
      </c>
      <c r="G138" s="3284" t="s">
        <v>533</v>
      </c>
      <c r="H138" s="3117">
        <v>1</v>
      </c>
      <c r="I138" s="3113" t="s">
        <v>621</v>
      </c>
      <c r="J138" s="3285">
        <v>1</v>
      </c>
      <c r="K138" s="3117">
        <v>27</v>
      </c>
      <c r="L138" s="3113" t="s">
        <v>621</v>
      </c>
      <c r="M138" s="3286">
        <v>27</v>
      </c>
      <c r="N138" s="3105"/>
      <c r="O138" s="3112" t="s">
        <v>29</v>
      </c>
      <c r="P138" s="3113" t="s">
        <v>621</v>
      </c>
      <c r="Q138" s="3287" t="s">
        <v>29</v>
      </c>
      <c r="R138" s="3115" t="s">
        <v>533</v>
      </c>
      <c r="S138" s="3113" t="s">
        <v>621</v>
      </c>
      <c r="T138" s="3288" t="s">
        <v>533</v>
      </c>
      <c r="U138" s="3117">
        <v>1</v>
      </c>
      <c r="V138" s="3113" t="s">
        <v>621</v>
      </c>
      <c r="W138" s="3287">
        <v>1</v>
      </c>
      <c r="X138" s="3117">
        <v>27</v>
      </c>
      <c r="Y138" s="3113" t="s">
        <v>621</v>
      </c>
      <c r="Z138" s="3289">
        <v>27</v>
      </c>
      <c r="AA138" s="3105"/>
      <c r="AB138" s="3105"/>
      <c r="AC138" s="3105"/>
    </row>
    <row r="139" spans="1:29" s="1661" customFormat="1" ht="45">
      <c r="A139" s="3105"/>
      <c r="B139" s="3112" t="s">
        <v>1</v>
      </c>
      <c r="C139" s="3113" t="s">
        <v>621</v>
      </c>
      <c r="D139" s="3283" t="s">
        <v>1</v>
      </c>
      <c r="E139" s="3115" t="s">
        <v>534</v>
      </c>
      <c r="F139" s="3113" t="s">
        <v>621</v>
      </c>
      <c r="G139" s="3284" t="s">
        <v>534</v>
      </c>
      <c r="H139" s="3117">
        <v>2</v>
      </c>
      <c r="I139" s="3113" t="s">
        <v>621</v>
      </c>
      <c r="J139" s="3285">
        <v>2</v>
      </c>
      <c r="K139" s="3117">
        <v>28</v>
      </c>
      <c r="L139" s="3113" t="s">
        <v>621</v>
      </c>
      <c r="M139" s="3286">
        <v>28</v>
      </c>
      <c r="N139" s="3105"/>
      <c r="O139" s="3112" t="s">
        <v>1</v>
      </c>
      <c r="P139" s="3113" t="s">
        <v>621</v>
      </c>
      <c r="Q139" s="3287" t="s">
        <v>1</v>
      </c>
      <c r="R139" s="3115" t="s">
        <v>534</v>
      </c>
      <c r="S139" s="3113" t="s">
        <v>621</v>
      </c>
      <c r="T139" s="3288" t="s">
        <v>534</v>
      </c>
      <c r="U139" s="3117">
        <v>2</v>
      </c>
      <c r="V139" s="3113" t="s">
        <v>621</v>
      </c>
      <c r="W139" s="3287">
        <v>2</v>
      </c>
      <c r="X139" s="3117">
        <v>28</v>
      </c>
      <c r="Y139" s="3113" t="s">
        <v>621</v>
      </c>
      <c r="Z139" s="3289">
        <v>28</v>
      </c>
      <c r="AA139" s="3105"/>
      <c r="AB139" s="3105"/>
      <c r="AC139" s="3105"/>
    </row>
    <row r="140" spans="1:29" s="1661" customFormat="1" ht="45">
      <c r="A140" s="3105"/>
      <c r="B140" s="3112" t="s">
        <v>2</v>
      </c>
      <c r="C140" s="3113" t="s">
        <v>621</v>
      </c>
      <c r="D140" s="3283" t="s">
        <v>2</v>
      </c>
      <c r="E140" s="3115" t="s">
        <v>535</v>
      </c>
      <c r="F140" s="3113" t="s">
        <v>621</v>
      </c>
      <c r="G140" s="3284" t="s">
        <v>535</v>
      </c>
      <c r="H140" s="3117">
        <v>3</v>
      </c>
      <c r="I140" s="3113" t="s">
        <v>621</v>
      </c>
      <c r="J140" s="3285">
        <v>3</v>
      </c>
      <c r="K140" s="3117">
        <v>29</v>
      </c>
      <c r="L140" s="3113" t="s">
        <v>621</v>
      </c>
      <c r="M140" s="3286">
        <v>29</v>
      </c>
      <c r="N140" s="3105"/>
      <c r="O140" s="3112" t="s">
        <v>2</v>
      </c>
      <c r="P140" s="3113" t="s">
        <v>621</v>
      </c>
      <c r="Q140" s="3287" t="s">
        <v>2</v>
      </c>
      <c r="R140" s="3115" t="s">
        <v>535</v>
      </c>
      <c r="S140" s="3113" t="s">
        <v>621</v>
      </c>
      <c r="T140" s="3288" t="s">
        <v>535</v>
      </c>
      <c r="U140" s="3117">
        <v>3</v>
      </c>
      <c r="V140" s="3113" t="s">
        <v>621</v>
      </c>
      <c r="W140" s="3287">
        <v>3</v>
      </c>
      <c r="X140" s="3117">
        <v>29</v>
      </c>
      <c r="Y140" s="3113" t="s">
        <v>621</v>
      </c>
      <c r="Z140" s="3289">
        <v>29</v>
      </c>
      <c r="AA140" s="3105"/>
      <c r="AB140" s="3105"/>
      <c r="AC140" s="3105"/>
    </row>
    <row r="141" spans="1:29" s="1661" customFormat="1" ht="45">
      <c r="A141" s="3105"/>
      <c r="B141" s="3112" t="s">
        <v>3</v>
      </c>
      <c r="C141" s="3113" t="s">
        <v>621</v>
      </c>
      <c r="D141" s="3283" t="s">
        <v>3</v>
      </c>
      <c r="E141" s="3115" t="s">
        <v>536</v>
      </c>
      <c r="F141" s="3113" t="s">
        <v>621</v>
      </c>
      <c r="G141" s="3284" t="s">
        <v>536</v>
      </c>
      <c r="H141" s="3117">
        <v>4</v>
      </c>
      <c r="I141" s="3113" t="s">
        <v>621</v>
      </c>
      <c r="J141" s="3285">
        <v>4</v>
      </c>
      <c r="K141" s="3117">
        <v>30</v>
      </c>
      <c r="L141" s="3113" t="s">
        <v>621</v>
      </c>
      <c r="M141" s="3286">
        <v>30</v>
      </c>
      <c r="N141" s="3105"/>
      <c r="O141" s="3112" t="s">
        <v>3</v>
      </c>
      <c r="P141" s="3113" t="s">
        <v>621</v>
      </c>
      <c r="Q141" s="3287" t="s">
        <v>3</v>
      </c>
      <c r="R141" s="3115" t="s">
        <v>536</v>
      </c>
      <c r="S141" s="3113" t="s">
        <v>621</v>
      </c>
      <c r="T141" s="3288" t="s">
        <v>536</v>
      </c>
      <c r="U141" s="3117">
        <v>4</v>
      </c>
      <c r="V141" s="3113" t="s">
        <v>621</v>
      </c>
      <c r="W141" s="3287">
        <v>4</v>
      </c>
      <c r="X141" s="3117">
        <v>30</v>
      </c>
      <c r="Y141" s="3113" t="s">
        <v>621</v>
      </c>
      <c r="Z141" s="3289">
        <v>30</v>
      </c>
      <c r="AA141" s="3105"/>
      <c r="AB141" s="3105"/>
      <c r="AC141" s="3105"/>
    </row>
    <row r="142" spans="1:29" s="1661" customFormat="1" ht="45">
      <c r="A142" s="3105"/>
      <c r="B142" s="3112" t="s">
        <v>4</v>
      </c>
      <c r="C142" s="3113" t="s">
        <v>621</v>
      </c>
      <c r="D142" s="3283" t="s">
        <v>4</v>
      </c>
      <c r="E142" s="3115" t="s">
        <v>537</v>
      </c>
      <c r="F142" s="3113" t="s">
        <v>621</v>
      </c>
      <c r="G142" s="3284" t="s">
        <v>537</v>
      </c>
      <c r="H142" s="3117">
        <v>5</v>
      </c>
      <c r="I142" s="3113" t="s">
        <v>621</v>
      </c>
      <c r="J142" s="3285">
        <v>5</v>
      </c>
      <c r="K142" s="3117">
        <v>31</v>
      </c>
      <c r="L142" s="3113" t="s">
        <v>621</v>
      </c>
      <c r="M142" s="3286">
        <v>31</v>
      </c>
      <c r="N142" s="3105"/>
      <c r="O142" s="3112" t="s">
        <v>4</v>
      </c>
      <c r="P142" s="3113" t="s">
        <v>621</v>
      </c>
      <c r="Q142" s="3287" t="s">
        <v>4</v>
      </c>
      <c r="R142" s="3115" t="s">
        <v>537</v>
      </c>
      <c r="S142" s="3113" t="s">
        <v>621</v>
      </c>
      <c r="T142" s="3288" t="s">
        <v>537</v>
      </c>
      <c r="U142" s="3117">
        <v>5</v>
      </c>
      <c r="V142" s="3113" t="s">
        <v>621</v>
      </c>
      <c r="W142" s="3287">
        <v>5</v>
      </c>
      <c r="X142" s="3117">
        <v>31</v>
      </c>
      <c r="Y142" s="3113" t="s">
        <v>621</v>
      </c>
      <c r="Z142" s="3289">
        <v>31</v>
      </c>
      <c r="AA142" s="3105"/>
      <c r="AB142" s="3105"/>
      <c r="AC142" s="3105"/>
    </row>
    <row r="143" spans="1:29" s="1661" customFormat="1" ht="45">
      <c r="A143" s="3105"/>
      <c r="B143" s="3112" t="s">
        <v>5</v>
      </c>
      <c r="C143" s="3113" t="s">
        <v>621</v>
      </c>
      <c r="D143" s="3283" t="s">
        <v>5</v>
      </c>
      <c r="E143" s="3115" t="s">
        <v>538</v>
      </c>
      <c r="F143" s="3113" t="s">
        <v>621</v>
      </c>
      <c r="G143" s="3284" t="s">
        <v>538</v>
      </c>
      <c r="H143" s="3117">
        <v>6</v>
      </c>
      <c r="I143" s="3113" t="s">
        <v>621</v>
      </c>
      <c r="J143" s="3285">
        <v>6</v>
      </c>
      <c r="K143" s="3117">
        <v>32</v>
      </c>
      <c r="L143" s="3113" t="s">
        <v>621</v>
      </c>
      <c r="M143" s="3286">
        <v>32</v>
      </c>
      <c r="N143" s="3105"/>
      <c r="O143" s="3112" t="s">
        <v>5</v>
      </c>
      <c r="P143" s="3113" t="s">
        <v>621</v>
      </c>
      <c r="Q143" s="3287" t="s">
        <v>5</v>
      </c>
      <c r="R143" s="3115" t="s">
        <v>538</v>
      </c>
      <c r="S143" s="3113" t="s">
        <v>621</v>
      </c>
      <c r="T143" s="3288" t="s">
        <v>538</v>
      </c>
      <c r="U143" s="3117">
        <v>6</v>
      </c>
      <c r="V143" s="3113" t="s">
        <v>621</v>
      </c>
      <c r="W143" s="3287">
        <v>6</v>
      </c>
      <c r="X143" s="3117">
        <v>32</v>
      </c>
      <c r="Y143" s="3113" t="s">
        <v>621</v>
      </c>
      <c r="Z143" s="3289">
        <v>32</v>
      </c>
      <c r="AA143" s="3105"/>
      <c r="AB143" s="3105"/>
      <c r="AC143" s="3105"/>
    </row>
    <row r="144" spans="1:29" s="1661" customFormat="1" ht="45">
      <c r="A144" s="3105"/>
      <c r="B144" s="3112" t="s">
        <v>6</v>
      </c>
      <c r="C144" s="3113" t="s">
        <v>621</v>
      </c>
      <c r="D144" s="3283" t="s">
        <v>6</v>
      </c>
      <c r="E144" s="3115" t="s">
        <v>539</v>
      </c>
      <c r="F144" s="3113" t="s">
        <v>621</v>
      </c>
      <c r="G144" s="3284" t="s">
        <v>539</v>
      </c>
      <c r="H144" s="3117">
        <v>7</v>
      </c>
      <c r="I144" s="3113" t="s">
        <v>621</v>
      </c>
      <c r="J144" s="3285">
        <v>7</v>
      </c>
      <c r="K144" s="3117">
        <v>33</v>
      </c>
      <c r="L144" s="3113" t="s">
        <v>621</v>
      </c>
      <c r="M144" s="3286">
        <v>33</v>
      </c>
      <c r="N144" s="3105"/>
      <c r="O144" s="3112" t="s">
        <v>6</v>
      </c>
      <c r="P144" s="3113" t="s">
        <v>621</v>
      </c>
      <c r="Q144" s="3287" t="s">
        <v>6</v>
      </c>
      <c r="R144" s="3115" t="s">
        <v>539</v>
      </c>
      <c r="S144" s="3113" t="s">
        <v>621</v>
      </c>
      <c r="T144" s="3288" t="s">
        <v>539</v>
      </c>
      <c r="U144" s="3117">
        <v>7</v>
      </c>
      <c r="V144" s="3113" t="s">
        <v>621</v>
      </c>
      <c r="W144" s="3287">
        <v>7</v>
      </c>
      <c r="X144" s="3117">
        <v>33</v>
      </c>
      <c r="Y144" s="3113" t="s">
        <v>621</v>
      </c>
      <c r="Z144" s="3289">
        <v>33</v>
      </c>
      <c r="AA144" s="3105"/>
      <c r="AB144" s="3105"/>
      <c r="AC144" s="3105"/>
    </row>
    <row r="145" spans="1:29" s="1661" customFormat="1" ht="45">
      <c r="A145" s="3105"/>
      <c r="B145" s="3112" t="s">
        <v>7</v>
      </c>
      <c r="C145" s="3113" t="s">
        <v>621</v>
      </c>
      <c r="D145" s="3283" t="s">
        <v>7</v>
      </c>
      <c r="E145" s="3115" t="s">
        <v>540</v>
      </c>
      <c r="F145" s="3113" t="s">
        <v>621</v>
      </c>
      <c r="G145" s="3284" t="s">
        <v>540</v>
      </c>
      <c r="H145" s="3117">
        <v>8</v>
      </c>
      <c r="I145" s="3113" t="s">
        <v>621</v>
      </c>
      <c r="J145" s="3285">
        <v>8</v>
      </c>
      <c r="K145" s="3117">
        <v>34</v>
      </c>
      <c r="L145" s="3113" t="s">
        <v>621</v>
      </c>
      <c r="M145" s="3286">
        <v>34</v>
      </c>
      <c r="N145" s="3105"/>
      <c r="O145" s="3112" t="s">
        <v>7</v>
      </c>
      <c r="P145" s="3113" t="s">
        <v>621</v>
      </c>
      <c r="Q145" s="3287" t="s">
        <v>7</v>
      </c>
      <c r="R145" s="3115" t="s">
        <v>540</v>
      </c>
      <c r="S145" s="3113" t="s">
        <v>621</v>
      </c>
      <c r="T145" s="3288" t="s">
        <v>540</v>
      </c>
      <c r="U145" s="3117">
        <v>8</v>
      </c>
      <c r="V145" s="3113" t="s">
        <v>621</v>
      </c>
      <c r="W145" s="3287">
        <v>8</v>
      </c>
      <c r="X145" s="3117">
        <v>34</v>
      </c>
      <c r="Y145" s="3113" t="s">
        <v>621</v>
      </c>
      <c r="Z145" s="3289">
        <v>34</v>
      </c>
      <c r="AA145" s="3105"/>
      <c r="AB145" s="3105"/>
      <c r="AC145" s="3105"/>
    </row>
    <row r="146" spans="1:29" s="1661" customFormat="1" ht="45">
      <c r="A146" s="3105"/>
      <c r="B146" s="3112" t="s">
        <v>8</v>
      </c>
      <c r="C146" s="3113" t="s">
        <v>621</v>
      </c>
      <c r="D146" s="3283" t="s">
        <v>8</v>
      </c>
      <c r="E146" s="3115" t="s">
        <v>541</v>
      </c>
      <c r="F146" s="3113" t="s">
        <v>621</v>
      </c>
      <c r="G146" s="3284" t="s">
        <v>541</v>
      </c>
      <c r="H146" s="3117">
        <v>9</v>
      </c>
      <c r="I146" s="3113" t="s">
        <v>621</v>
      </c>
      <c r="J146" s="3285">
        <v>9</v>
      </c>
      <c r="K146" s="3117">
        <v>35</v>
      </c>
      <c r="L146" s="3113" t="s">
        <v>621</v>
      </c>
      <c r="M146" s="3286">
        <v>35</v>
      </c>
      <c r="N146" s="3105"/>
      <c r="O146" s="3112" t="s">
        <v>8</v>
      </c>
      <c r="P146" s="3113" t="s">
        <v>621</v>
      </c>
      <c r="Q146" s="3287" t="s">
        <v>8</v>
      </c>
      <c r="R146" s="3115" t="s">
        <v>541</v>
      </c>
      <c r="S146" s="3113" t="s">
        <v>621</v>
      </c>
      <c r="T146" s="3288" t="s">
        <v>541</v>
      </c>
      <c r="U146" s="3117">
        <v>9</v>
      </c>
      <c r="V146" s="3113" t="s">
        <v>621</v>
      </c>
      <c r="W146" s="3287">
        <v>9</v>
      </c>
      <c r="X146" s="3117">
        <v>35</v>
      </c>
      <c r="Y146" s="3113" t="s">
        <v>621</v>
      </c>
      <c r="Z146" s="3289">
        <v>35</v>
      </c>
      <c r="AA146" s="3105"/>
      <c r="AB146" s="3105"/>
      <c r="AC146" s="3105"/>
    </row>
    <row r="147" spans="1:29" s="1661" customFormat="1" ht="45">
      <c r="A147" s="3105"/>
      <c r="B147" s="3112" t="s">
        <v>9</v>
      </c>
      <c r="C147" s="3113" t="s">
        <v>621</v>
      </c>
      <c r="D147" s="3283" t="s">
        <v>9</v>
      </c>
      <c r="E147" s="3115" t="s">
        <v>542</v>
      </c>
      <c r="F147" s="3113" t="s">
        <v>621</v>
      </c>
      <c r="G147" s="3284" t="s">
        <v>542</v>
      </c>
      <c r="H147" s="3117">
        <v>10</v>
      </c>
      <c r="I147" s="3113" t="s">
        <v>621</v>
      </c>
      <c r="J147" s="3285">
        <v>10</v>
      </c>
      <c r="K147" s="3117">
        <v>36</v>
      </c>
      <c r="L147" s="3113" t="s">
        <v>621</v>
      </c>
      <c r="M147" s="3286">
        <v>36</v>
      </c>
      <c r="N147" s="3105"/>
      <c r="O147" s="3112" t="s">
        <v>9</v>
      </c>
      <c r="P147" s="3113" t="s">
        <v>621</v>
      </c>
      <c r="Q147" s="3287" t="s">
        <v>9</v>
      </c>
      <c r="R147" s="3115" t="s">
        <v>542</v>
      </c>
      <c r="S147" s="3113" t="s">
        <v>621</v>
      </c>
      <c r="T147" s="3288" t="s">
        <v>542</v>
      </c>
      <c r="U147" s="3117">
        <v>10</v>
      </c>
      <c r="V147" s="3113" t="s">
        <v>621</v>
      </c>
      <c r="W147" s="3287">
        <v>10</v>
      </c>
      <c r="X147" s="3117">
        <v>36</v>
      </c>
      <c r="Y147" s="3113" t="s">
        <v>621</v>
      </c>
      <c r="Z147" s="3289">
        <v>36</v>
      </c>
      <c r="AA147" s="3105"/>
      <c r="AB147" s="3105"/>
      <c r="AC147" s="3105"/>
    </row>
    <row r="148" spans="1:29" s="1661" customFormat="1" ht="45">
      <c r="A148" s="3105"/>
      <c r="B148" s="3112" t="s">
        <v>556</v>
      </c>
      <c r="C148" s="3113" t="s">
        <v>621</v>
      </c>
      <c r="D148" s="3283" t="s">
        <v>556</v>
      </c>
      <c r="E148" s="3115" t="s">
        <v>543</v>
      </c>
      <c r="F148" s="3113" t="s">
        <v>621</v>
      </c>
      <c r="G148" s="3284" t="s">
        <v>543</v>
      </c>
      <c r="H148" s="3117">
        <v>11</v>
      </c>
      <c r="I148" s="3113" t="s">
        <v>621</v>
      </c>
      <c r="J148" s="3285">
        <v>11</v>
      </c>
      <c r="K148" s="3117">
        <v>37</v>
      </c>
      <c r="L148" s="3113" t="s">
        <v>621</v>
      </c>
      <c r="M148" s="3286">
        <v>37</v>
      </c>
      <c r="N148" s="3105"/>
      <c r="O148" s="3112" t="s">
        <v>556</v>
      </c>
      <c r="P148" s="3113" t="s">
        <v>621</v>
      </c>
      <c r="Q148" s="3287" t="s">
        <v>556</v>
      </c>
      <c r="R148" s="3115" t="s">
        <v>543</v>
      </c>
      <c r="S148" s="3113" t="s">
        <v>621</v>
      </c>
      <c r="T148" s="3288" t="s">
        <v>543</v>
      </c>
      <c r="U148" s="3117">
        <v>11</v>
      </c>
      <c r="V148" s="3113" t="s">
        <v>621</v>
      </c>
      <c r="W148" s="3287">
        <v>11</v>
      </c>
      <c r="X148" s="3117">
        <v>37</v>
      </c>
      <c r="Y148" s="3113" t="s">
        <v>621</v>
      </c>
      <c r="Z148" s="3289">
        <v>37</v>
      </c>
      <c r="AA148" s="3105"/>
      <c r="AB148" s="3105"/>
      <c r="AC148" s="3105"/>
    </row>
    <row r="149" spans="1:29" s="1661" customFormat="1" ht="45">
      <c r="A149" s="3105"/>
      <c r="B149" s="3112" t="s">
        <v>10</v>
      </c>
      <c r="C149" s="3113" t="s">
        <v>621</v>
      </c>
      <c r="D149" s="3283" t="s">
        <v>10</v>
      </c>
      <c r="E149" s="3115" t="s">
        <v>544</v>
      </c>
      <c r="F149" s="3113" t="s">
        <v>621</v>
      </c>
      <c r="G149" s="3284" t="s">
        <v>544</v>
      </c>
      <c r="H149" s="3117">
        <v>12</v>
      </c>
      <c r="I149" s="3113" t="s">
        <v>621</v>
      </c>
      <c r="J149" s="3285">
        <v>12</v>
      </c>
      <c r="K149" s="3117">
        <v>38</v>
      </c>
      <c r="L149" s="3113" t="s">
        <v>621</v>
      </c>
      <c r="M149" s="3286">
        <v>38</v>
      </c>
      <c r="N149" s="3105"/>
      <c r="O149" s="3112" t="s">
        <v>10</v>
      </c>
      <c r="P149" s="3113" t="s">
        <v>621</v>
      </c>
      <c r="Q149" s="3287" t="s">
        <v>10</v>
      </c>
      <c r="R149" s="3115" t="s">
        <v>544</v>
      </c>
      <c r="S149" s="3113" t="s">
        <v>621</v>
      </c>
      <c r="T149" s="3288" t="s">
        <v>544</v>
      </c>
      <c r="U149" s="3117">
        <v>12</v>
      </c>
      <c r="V149" s="3113" t="s">
        <v>621</v>
      </c>
      <c r="W149" s="3287">
        <v>12</v>
      </c>
      <c r="X149" s="3117">
        <v>38</v>
      </c>
      <c r="Y149" s="3113" t="s">
        <v>621</v>
      </c>
      <c r="Z149" s="3289">
        <v>38</v>
      </c>
      <c r="AA149" s="3105"/>
      <c r="AB149" s="3105"/>
      <c r="AC149" s="3105"/>
    </row>
    <row r="150" spans="1:29" s="1661" customFormat="1" ht="45">
      <c r="A150" s="3105"/>
      <c r="B150" s="3112" t="s">
        <v>120</v>
      </c>
      <c r="C150" s="3113" t="s">
        <v>621</v>
      </c>
      <c r="D150" s="3283" t="s">
        <v>120</v>
      </c>
      <c r="E150" s="3115" t="s">
        <v>545</v>
      </c>
      <c r="F150" s="3113" t="s">
        <v>621</v>
      </c>
      <c r="G150" s="3284" t="s">
        <v>545</v>
      </c>
      <c r="H150" s="3117">
        <v>13</v>
      </c>
      <c r="I150" s="3113" t="s">
        <v>621</v>
      </c>
      <c r="J150" s="3285">
        <v>13</v>
      </c>
      <c r="K150" s="3117">
        <v>39</v>
      </c>
      <c r="L150" s="3113" t="s">
        <v>621</v>
      </c>
      <c r="M150" s="3286">
        <v>39</v>
      </c>
      <c r="N150" s="3105"/>
      <c r="O150" s="3112" t="s">
        <v>120</v>
      </c>
      <c r="P150" s="3113" t="s">
        <v>621</v>
      </c>
      <c r="Q150" s="3287" t="s">
        <v>120</v>
      </c>
      <c r="R150" s="3115" t="s">
        <v>545</v>
      </c>
      <c r="S150" s="3113" t="s">
        <v>621</v>
      </c>
      <c r="T150" s="3288" t="s">
        <v>545</v>
      </c>
      <c r="U150" s="3117">
        <v>13</v>
      </c>
      <c r="V150" s="3113" t="s">
        <v>621</v>
      </c>
      <c r="W150" s="3287">
        <v>13</v>
      </c>
      <c r="X150" s="3117">
        <v>39</v>
      </c>
      <c r="Y150" s="3113" t="s">
        <v>621</v>
      </c>
      <c r="Z150" s="3289">
        <v>39</v>
      </c>
      <c r="AA150" s="3105"/>
      <c r="AB150" s="3105"/>
      <c r="AC150" s="3105"/>
    </row>
    <row r="151" spans="1:29" s="1661" customFormat="1" ht="45">
      <c r="A151" s="3105"/>
      <c r="B151" s="3112" t="s">
        <v>208</v>
      </c>
      <c r="C151" s="3113" t="s">
        <v>621</v>
      </c>
      <c r="D151" s="3283" t="s">
        <v>208</v>
      </c>
      <c r="E151" s="3115" t="s">
        <v>546</v>
      </c>
      <c r="F151" s="3113" t="s">
        <v>621</v>
      </c>
      <c r="G151" s="3284" t="s">
        <v>546</v>
      </c>
      <c r="H151" s="3117">
        <v>14</v>
      </c>
      <c r="I151" s="3113" t="s">
        <v>621</v>
      </c>
      <c r="J151" s="3285">
        <v>14</v>
      </c>
      <c r="K151" s="3117">
        <v>40</v>
      </c>
      <c r="L151" s="3113" t="s">
        <v>621</v>
      </c>
      <c r="M151" s="3286">
        <v>40</v>
      </c>
      <c r="N151" s="3105"/>
      <c r="O151" s="3112" t="s">
        <v>208</v>
      </c>
      <c r="P151" s="3113" t="s">
        <v>621</v>
      </c>
      <c r="Q151" s="3287" t="s">
        <v>208</v>
      </c>
      <c r="R151" s="3115" t="s">
        <v>546</v>
      </c>
      <c r="S151" s="3113" t="s">
        <v>621</v>
      </c>
      <c r="T151" s="3288" t="s">
        <v>546</v>
      </c>
      <c r="U151" s="3117">
        <v>14</v>
      </c>
      <c r="V151" s="3113" t="s">
        <v>621</v>
      </c>
      <c r="W151" s="3287">
        <v>14</v>
      </c>
      <c r="X151" s="3117">
        <v>40</v>
      </c>
      <c r="Y151" s="3113" t="s">
        <v>621</v>
      </c>
      <c r="Z151" s="3289">
        <v>40</v>
      </c>
      <c r="AA151" s="3105"/>
      <c r="AB151" s="3105"/>
      <c r="AC151" s="3105"/>
    </row>
    <row r="152" spans="1:29" s="1661" customFormat="1" ht="45">
      <c r="A152" s="3105"/>
      <c r="B152" s="3112" t="s">
        <v>557</v>
      </c>
      <c r="C152" s="3113" t="s">
        <v>621</v>
      </c>
      <c r="D152" s="3283" t="s">
        <v>557</v>
      </c>
      <c r="E152" s="3115" t="s">
        <v>547</v>
      </c>
      <c r="F152" s="3113" t="s">
        <v>621</v>
      </c>
      <c r="G152" s="3284" t="s">
        <v>547</v>
      </c>
      <c r="H152" s="3117">
        <v>15</v>
      </c>
      <c r="I152" s="3113" t="s">
        <v>621</v>
      </c>
      <c r="J152" s="3285">
        <v>15</v>
      </c>
      <c r="K152" s="3117">
        <v>41</v>
      </c>
      <c r="L152" s="3113" t="s">
        <v>621</v>
      </c>
      <c r="M152" s="3286">
        <v>41</v>
      </c>
      <c r="N152" s="3105"/>
      <c r="O152" s="3112" t="s">
        <v>557</v>
      </c>
      <c r="P152" s="3113" t="s">
        <v>621</v>
      </c>
      <c r="Q152" s="3287" t="s">
        <v>557</v>
      </c>
      <c r="R152" s="3115" t="s">
        <v>547</v>
      </c>
      <c r="S152" s="3113" t="s">
        <v>621</v>
      </c>
      <c r="T152" s="3288" t="s">
        <v>547</v>
      </c>
      <c r="U152" s="3117">
        <v>15</v>
      </c>
      <c r="V152" s="3113" t="s">
        <v>621</v>
      </c>
      <c r="W152" s="3287">
        <v>15</v>
      </c>
      <c r="X152" s="3117">
        <v>41</v>
      </c>
      <c r="Y152" s="3113" t="s">
        <v>621</v>
      </c>
      <c r="Z152" s="3289">
        <v>41</v>
      </c>
      <c r="AA152" s="3105"/>
      <c r="AB152" s="3105"/>
      <c r="AC152" s="3105"/>
    </row>
    <row r="153" spans="1:29" s="1661" customFormat="1" ht="45">
      <c r="A153" s="3105"/>
      <c r="B153" s="3112" t="s">
        <v>30</v>
      </c>
      <c r="C153" s="3113" t="s">
        <v>621</v>
      </c>
      <c r="D153" s="3283" t="s">
        <v>30</v>
      </c>
      <c r="E153" s="3115" t="s">
        <v>548</v>
      </c>
      <c r="F153" s="3113" t="s">
        <v>621</v>
      </c>
      <c r="G153" s="3284" t="s">
        <v>548</v>
      </c>
      <c r="H153" s="3117">
        <v>16</v>
      </c>
      <c r="I153" s="3113" t="s">
        <v>621</v>
      </c>
      <c r="J153" s="3285">
        <v>16</v>
      </c>
      <c r="K153" s="3117">
        <v>42</v>
      </c>
      <c r="L153" s="3113" t="s">
        <v>621</v>
      </c>
      <c r="M153" s="3286">
        <v>42</v>
      </c>
      <c r="N153" s="3105"/>
      <c r="O153" s="3112" t="s">
        <v>30</v>
      </c>
      <c r="P153" s="3113" t="s">
        <v>621</v>
      </c>
      <c r="Q153" s="3287" t="s">
        <v>30</v>
      </c>
      <c r="R153" s="3115" t="s">
        <v>548</v>
      </c>
      <c r="S153" s="3113" t="s">
        <v>621</v>
      </c>
      <c r="T153" s="3288" t="s">
        <v>548</v>
      </c>
      <c r="U153" s="3117">
        <v>16</v>
      </c>
      <c r="V153" s="3113" t="s">
        <v>621</v>
      </c>
      <c r="W153" s="3287">
        <v>16</v>
      </c>
      <c r="X153" s="3117">
        <v>42</v>
      </c>
      <c r="Y153" s="3113" t="s">
        <v>621</v>
      </c>
      <c r="Z153" s="3289">
        <v>42</v>
      </c>
      <c r="AA153" s="3105"/>
      <c r="AB153" s="3105"/>
      <c r="AC153" s="3105"/>
    </row>
    <row r="154" spans="1:29" s="1661" customFormat="1" ht="45">
      <c r="A154" s="3105"/>
      <c r="B154" s="3112" t="s">
        <v>271</v>
      </c>
      <c r="C154" s="3113" t="s">
        <v>621</v>
      </c>
      <c r="D154" s="3283" t="s">
        <v>271</v>
      </c>
      <c r="E154" s="3115" t="s">
        <v>450</v>
      </c>
      <c r="F154" s="3113" t="s">
        <v>621</v>
      </c>
      <c r="G154" s="3284" t="s">
        <v>450</v>
      </c>
      <c r="H154" s="3117">
        <v>17</v>
      </c>
      <c r="I154" s="3113" t="s">
        <v>621</v>
      </c>
      <c r="J154" s="3285">
        <v>17</v>
      </c>
      <c r="K154" s="3117">
        <v>43</v>
      </c>
      <c r="L154" s="3113" t="s">
        <v>621</v>
      </c>
      <c r="M154" s="3286">
        <v>43</v>
      </c>
      <c r="N154" s="3105"/>
      <c r="O154" s="3112" t="s">
        <v>271</v>
      </c>
      <c r="P154" s="3113" t="s">
        <v>621</v>
      </c>
      <c r="Q154" s="3287" t="s">
        <v>271</v>
      </c>
      <c r="R154" s="3115" t="s">
        <v>450</v>
      </c>
      <c r="S154" s="3113" t="s">
        <v>621</v>
      </c>
      <c r="T154" s="3288" t="s">
        <v>450</v>
      </c>
      <c r="U154" s="3117">
        <v>17</v>
      </c>
      <c r="V154" s="3113" t="s">
        <v>621</v>
      </c>
      <c r="W154" s="3287">
        <v>17</v>
      </c>
      <c r="X154" s="3117">
        <v>43</v>
      </c>
      <c r="Y154" s="3113" t="s">
        <v>621</v>
      </c>
      <c r="Z154" s="3289">
        <v>43</v>
      </c>
      <c r="AA154" s="3105"/>
      <c r="AB154" s="3105"/>
      <c r="AC154" s="3105"/>
    </row>
    <row r="155" spans="1:29" s="1661" customFormat="1" ht="45">
      <c r="A155" s="3105"/>
      <c r="B155" s="3112" t="s">
        <v>31</v>
      </c>
      <c r="C155" s="3113" t="s">
        <v>621</v>
      </c>
      <c r="D155" s="3283" t="s">
        <v>31</v>
      </c>
      <c r="E155" s="3115" t="s">
        <v>549</v>
      </c>
      <c r="F155" s="3113" t="s">
        <v>621</v>
      </c>
      <c r="G155" s="3284" t="s">
        <v>549</v>
      </c>
      <c r="H155" s="3117">
        <v>18</v>
      </c>
      <c r="I155" s="3113" t="s">
        <v>621</v>
      </c>
      <c r="J155" s="3285">
        <v>18</v>
      </c>
      <c r="K155" s="3117">
        <v>44</v>
      </c>
      <c r="L155" s="3113" t="s">
        <v>621</v>
      </c>
      <c r="M155" s="3286">
        <v>44</v>
      </c>
      <c r="N155" s="3105"/>
      <c r="O155" s="3112" t="s">
        <v>31</v>
      </c>
      <c r="P155" s="3113" t="s">
        <v>621</v>
      </c>
      <c r="Q155" s="3287" t="s">
        <v>31</v>
      </c>
      <c r="R155" s="3115" t="s">
        <v>549</v>
      </c>
      <c r="S155" s="3113" t="s">
        <v>621</v>
      </c>
      <c r="T155" s="3288" t="s">
        <v>549</v>
      </c>
      <c r="U155" s="3117">
        <v>18</v>
      </c>
      <c r="V155" s="3113" t="s">
        <v>621</v>
      </c>
      <c r="W155" s="3287">
        <v>18</v>
      </c>
      <c r="X155" s="3117">
        <v>44</v>
      </c>
      <c r="Y155" s="3113" t="s">
        <v>621</v>
      </c>
      <c r="Z155" s="3289">
        <v>44</v>
      </c>
      <c r="AA155" s="3105"/>
      <c r="AB155" s="3105"/>
      <c r="AC155" s="3105"/>
    </row>
    <row r="156" spans="1:29" s="1661" customFormat="1" ht="45">
      <c r="A156" s="3105"/>
      <c r="B156" s="3112" t="s">
        <v>74</v>
      </c>
      <c r="C156" s="3113" t="s">
        <v>621</v>
      </c>
      <c r="D156" s="3283" t="s">
        <v>74</v>
      </c>
      <c r="E156" s="3115" t="s">
        <v>449</v>
      </c>
      <c r="F156" s="3113" t="s">
        <v>621</v>
      </c>
      <c r="G156" s="3284" t="s">
        <v>449</v>
      </c>
      <c r="H156" s="3117">
        <v>19</v>
      </c>
      <c r="I156" s="3113" t="s">
        <v>621</v>
      </c>
      <c r="J156" s="3285">
        <v>19</v>
      </c>
      <c r="K156" s="3117">
        <v>45</v>
      </c>
      <c r="L156" s="3113" t="s">
        <v>621</v>
      </c>
      <c r="M156" s="3286">
        <v>45</v>
      </c>
      <c r="N156" s="3105"/>
      <c r="O156" s="3112" t="s">
        <v>74</v>
      </c>
      <c r="P156" s="3113" t="s">
        <v>621</v>
      </c>
      <c r="Q156" s="3287" t="s">
        <v>74</v>
      </c>
      <c r="R156" s="3115" t="s">
        <v>449</v>
      </c>
      <c r="S156" s="3113" t="s">
        <v>621</v>
      </c>
      <c r="T156" s="3288" t="s">
        <v>449</v>
      </c>
      <c r="U156" s="3117">
        <v>19</v>
      </c>
      <c r="V156" s="3113" t="s">
        <v>621</v>
      </c>
      <c r="W156" s="3287">
        <v>19</v>
      </c>
      <c r="X156" s="3117">
        <v>45</v>
      </c>
      <c r="Y156" s="3113" t="s">
        <v>621</v>
      </c>
      <c r="Z156" s="3289">
        <v>45</v>
      </c>
      <c r="AA156" s="3105"/>
      <c r="AB156" s="3105"/>
      <c r="AC156" s="3105"/>
    </row>
    <row r="157" spans="1:29" s="1661" customFormat="1" ht="45">
      <c r="A157" s="3105"/>
      <c r="B157" s="3112" t="s">
        <v>103</v>
      </c>
      <c r="C157" s="3113" t="s">
        <v>621</v>
      </c>
      <c r="D157" s="3283" t="s">
        <v>103</v>
      </c>
      <c r="E157" s="3115" t="s">
        <v>550</v>
      </c>
      <c r="F157" s="3113" t="s">
        <v>621</v>
      </c>
      <c r="G157" s="3284" t="s">
        <v>550</v>
      </c>
      <c r="H157" s="3117">
        <v>20</v>
      </c>
      <c r="I157" s="3113" t="s">
        <v>621</v>
      </c>
      <c r="J157" s="3285">
        <v>20</v>
      </c>
      <c r="K157" s="3117">
        <v>46</v>
      </c>
      <c r="L157" s="3113" t="s">
        <v>621</v>
      </c>
      <c r="M157" s="3286">
        <v>46</v>
      </c>
      <c r="N157" s="3105"/>
      <c r="O157" s="3112" t="s">
        <v>103</v>
      </c>
      <c r="P157" s="3113" t="s">
        <v>621</v>
      </c>
      <c r="Q157" s="3287" t="s">
        <v>103</v>
      </c>
      <c r="R157" s="3115" t="s">
        <v>550</v>
      </c>
      <c r="S157" s="3113" t="s">
        <v>621</v>
      </c>
      <c r="T157" s="3288" t="s">
        <v>550</v>
      </c>
      <c r="U157" s="3117">
        <v>20</v>
      </c>
      <c r="V157" s="3113" t="s">
        <v>621</v>
      </c>
      <c r="W157" s="3287">
        <v>20</v>
      </c>
      <c r="X157" s="3117">
        <v>46</v>
      </c>
      <c r="Y157" s="3113" t="s">
        <v>621</v>
      </c>
      <c r="Z157" s="3289">
        <v>46</v>
      </c>
      <c r="AA157" s="3105"/>
      <c r="AB157" s="3105"/>
      <c r="AC157" s="3105"/>
    </row>
    <row r="158" spans="1:29" s="1661" customFormat="1" ht="45">
      <c r="A158" s="3105"/>
      <c r="B158" s="3112" t="s">
        <v>117</v>
      </c>
      <c r="C158" s="3113" t="s">
        <v>621</v>
      </c>
      <c r="D158" s="3283" t="s">
        <v>117</v>
      </c>
      <c r="E158" s="3115" t="s">
        <v>451</v>
      </c>
      <c r="F158" s="3113" t="s">
        <v>621</v>
      </c>
      <c r="G158" s="3284" t="s">
        <v>451</v>
      </c>
      <c r="H158" s="3117">
        <v>21</v>
      </c>
      <c r="I158" s="3113" t="s">
        <v>621</v>
      </c>
      <c r="J158" s="3285">
        <v>21</v>
      </c>
      <c r="K158" s="3117">
        <v>47</v>
      </c>
      <c r="L158" s="3113" t="s">
        <v>621</v>
      </c>
      <c r="M158" s="3286">
        <v>47</v>
      </c>
      <c r="N158" s="3105"/>
      <c r="O158" s="3112" t="s">
        <v>117</v>
      </c>
      <c r="P158" s="3113" t="s">
        <v>621</v>
      </c>
      <c r="Q158" s="3287" t="s">
        <v>117</v>
      </c>
      <c r="R158" s="3115" t="s">
        <v>451</v>
      </c>
      <c r="S158" s="3113" t="s">
        <v>621</v>
      </c>
      <c r="T158" s="3288" t="s">
        <v>451</v>
      </c>
      <c r="U158" s="3117">
        <v>21</v>
      </c>
      <c r="V158" s="3113" t="s">
        <v>621</v>
      </c>
      <c r="W158" s="3287">
        <v>21</v>
      </c>
      <c r="X158" s="3117">
        <v>47</v>
      </c>
      <c r="Y158" s="3113" t="s">
        <v>621</v>
      </c>
      <c r="Z158" s="3289">
        <v>47</v>
      </c>
      <c r="AA158" s="3105"/>
      <c r="AB158" s="3105"/>
      <c r="AC158" s="3105"/>
    </row>
    <row r="159" spans="1:29" s="1661" customFormat="1" ht="45">
      <c r="A159" s="3105"/>
      <c r="B159" s="3112" t="s">
        <v>132</v>
      </c>
      <c r="C159" s="3113" t="s">
        <v>621</v>
      </c>
      <c r="D159" s="3283" t="s">
        <v>132</v>
      </c>
      <c r="E159" s="3115" t="s">
        <v>551</v>
      </c>
      <c r="F159" s="3113" t="s">
        <v>621</v>
      </c>
      <c r="G159" s="3284" t="s">
        <v>551</v>
      </c>
      <c r="H159" s="3117">
        <v>22</v>
      </c>
      <c r="I159" s="3113" t="s">
        <v>621</v>
      </c>
      <c r="J159" s="3285">
        <v>22</v>
      </c>
      <c r="K159" s="3117">
        <v>48</v>
      </c>
      <c r="L159" s="3113" t="s">
        <v>621</v>
      </c>
      <c r="M159" s="3286">
        <v>48</v>
      </c>
      <c r="N159" s="3105"/>
      <c r="O159" s="3112" t="s">
        <v>132</v>
      </c>
      <c r="P159" s="3113" t="s">
        <v>621</v>
      </c>
      <c r="Q159" s="3287" t="s">
        <v>132</v>
      </c>
      <c r="R159" s="3115" t="s">
        <v>551</v>
      </c>
      <c r="S159" s="3113" t="s">
        <v>621</v>
      </c>
      <c r="T159" s="3288" t="s">
        <v>551</v>
      </c>
      <c r="U159" s="3117">
        <v>22</v>
      </c>
      <c r="V159" s="3113" t="s">
        <v>621</v>
      </c>
      <c r="W159" s="3287">
        <v>22</v>
      </c>
      <c r="X159" s="3117">
        <v>48</v>
      </c>
      <c r="Y159" s="3113" t="s">
        <v>621</v>
      </c>
      <c r="Z159" s="3289">
        <v>48</v>
      </c>
      <c r="AA159" s="3105"/>
      <c r="AB159" s="3105"/>
      <c r="AC159" s="3105"/>
    </row>
    <row r="160" spans="1:29" s="1661" customFormat="1" ht="45">
      <c r="A160" s="3105"/>
      <c r="B160" s="3112" t="s">
        <v>558</v>
      </c>
      <c r="C160" s="3113" t="s">
        <v>621</v>
      </c>
      <c r="D160" s="3283" t="s">
        <v>558</v>
      </c>
      <c r="E160" s="3115" t="s">
        <v>552</v>
      </c>
      <c r="F160" s="3113" t="s">
        <v>621</v>
      </c>
      <c r="G160" s="3284" t="s">
        <v>552</v>
      </c>
      <c r="H160" s="3117">
        <v>23</v>
      </c>
      <c r="I160" s="3113" t="s">
        <v>621</v>
      </c>
      <c r="J160" s="3285">
        <v>23</v>
      </c>
      <c r="K160" s="3117">
        <v>49</v>
      </c>
      <c r="L160" s="3113" t="s">
        <v>621</v>
      </c>
      <c r="M160" s="3286">
        <v>49</v>
      </c>
      <c r="N160" s="3105"/>
      <c r="O160" s="3112" t="s">
        <v>558</v>
      </c>
      <c r="P160" s="3113" t="s">
        <v>621</v>
      </c>
      <c r="Q160" s="3287" t="s">
        <v>558</v>
      </c>
      <c r="R160" s="3115" t="s">
        <v>552</v>
      </c>
      <c r="S160" s="3113" t="s">
        <v>621</v>
      </c>
      <c r="T160" s="3288" t="s">
        <v>552</v>
      </c>
      <c r="U160" s="3117">
        <v>23</v>
      </c>
      <c r="V160" s="3113" t="s">
        <v>621</v>
      </c>
      <c r="W160" s="3287">
        <v>23</v>
      </c>
      <c r="X160" s="3117">
        <v>49</v>
      </c>
      <c r="Y160" s="3113" t="s">
        <v>621</v>
      </c>
      <c r="Z160" s="3289">
        <v>49</v>
      </c>
      <c r="AA160" s="3105"/>
      <c r="AB160" s="3105"/>
      <c r="AC160" s="3105"/>
    </row>
    <row r="161" spans="1:29" s="1661" customFormat="1" ht="45">
      <c r="A161" s="3105"/>
      <c r="B161" s="3112" t="s">
        <v>559</v>
      </c>
      <c r="C161" s="3113" t="s">
        <v>621</v>
      </c>
      <c r="D161" s="3283" t="s">
        <v>559</v>
      </c>
      <c r="E161" s="3115" t="s">
        <v>553</v>
      </c>
      <c r="F161" s="3113" t="s">
        <v>621</v>
      </c>
      <c r="G161" s="3284" t="s">
        <v>553</v>
      </c>
      <c r="H161" s="3117">
        <v>24</v>
      </c>
      <c r="I161" s="3113" t="s">
        <v>621</v>
      </c>
      <c r="J161" s="3285">
        <v>24</v>
      </c>
      <c r="K161" s="3117">
        <v>50</v>
      </c>
      <c r="L161" s="3113" t="s">
        <v>621</v>
      </c>
      <c r="M161" s="3286">
        <v>50</v>
      </c>
      <c r="N161" s="3105"/>
      <c r="O161" s="3112" t="s">
        <v>559</v>
      </c>
      <c r="P161" s="3113" t="s">
        <v>621</v>
      </c>
      <c r="Q161" s="3287" t="s">
        <v>559</v>
      </c>
      <c r="R161" s="3115" t="s">
        <v>553</v>
      </c>
      <c r="S161" s="3113" t="s">
        <v>621</v>
      </c>
      <c r="T161" s="3288" t="s">
        <v>553</v>
      </c>
      <c r="U161" s="3117">
        <v>24</v>
      </c>
      <c r="V161" s="3113" t="s">
        <v>621</v>
      </c>
      <c r="W161" s="3287">
        <v>24</v>
      </c>
      <c r="X161" s="3117">
        <v>50</v>
      </c>
      <c r="Y161" s="3113" t="s">
        <v>621</v>
      </c>
      <c r="Z161" s="3289">
        <v>50</v>
      </c>
      <c r="AA161" s="3105"/>
      <c r="AB161" s="3105"/>
      <c r="AC161" s="3105"/>
    </row>
    <row r="162" spans="1:29" s="1661" customFormat="1" ht="45">
      <c r="A162" s="3105"/>
      <c r="B162" s="3112" t="s">
        <v>560</v>
      </c>
      <c r="C162" s="3113" t="s">
        <v>621</v>
      </c>
      <c r="D162" s="3283" t="s">
        <v>560</v>
      </c>
      <c r="E162" s="3115" t="s">
        <v>554</v>
      </c>
      <c r="F162" s="3113" t="s">
        <v>621</v>
      </c>
      <c r="G162" s="3284" t="s">
        <v>554</v>
      </c>
      <c r="H162" s="3117">
        <v>25</v>
      </c>
      <c r="I162" s="3113" t="s">
        <v>621</v>
      </c>
      <c r="J162" s="3285">
        <v>25</v>
      </c>
      <c r="K162" s="3117">
        <v>51</v>
      </c>
      <c r="L162" s="3113" t="s">
        <v>621</v>
      </c>
      <c r="M162" s="3286">
        <v>51</v>
      </c>
      <c r="N162" s="3105"/>
      <c r="O162" s="3112" t="s">
        <v>560</v>
      </c>
      <c r="P162" s="3113" t="s">
        <v>621</v>
      </c>
      <c r="Q162" s="3287" t="s">
        <v>560</v>
      </c>
      <c r="R162" s="3115" t="s">
        <v>554</v>
      </c>
      <c r="S162" s="3113" t="s">
        <v>621</v>
      </c>
      <c r="T162" s="3288" t="s">
        <v>554</v>
      </c>
      <c r="U162" s="3117">
        <v>25</v>
      </c>
      <c r="V162" s="3113" t="s">
        <v>621</v>
      </c>
      <c r="W162" s="3287">
        <v>25</v>
      </c>
      <c r="X162" s="3117">
        <v>51</v>
      </c>
      <c r="Y162" s="3113" t="s">
        <v>621</v>
      </c>
      <c r="Z162" s="3289">
        <v>51</v>
      </c>
      <c r="AA162" s="3105"/>
      <c r="AB162" s="3105"/>
      <c r="AC162" s="3105"/>
    </row>
    <row r="163" spans="1:29" s="1661" customFormat="1" ht="45">
      <c r="A163" s="3105"/>
      <c r="B163" s="3112" t="s">
        <v>253</v>
      </c>
      <c r="C163" s="3113" t="s">
        <v>621</v>
      </c>
      <c r="D163" s="3283" t="s">
        <v>253</v>
      </c>
      <c r="E163" s="3115" t="s">
        <v>555</v>
      </c>
      <c r="F163" s="3113" t="s">
        <v>621</v>
      </c>
      <c r="G163" s="3284" t="s">
        <v>555</v>
      </c>
      <c r="H163" s="3117">
        <v>26</v>
      </c>
      <c r="I163" s="3113" t="s">
        <v>621</v>
      </c>
      <c r="J163" s="3285">
        <v>26</v>
      </c>
      <c r="K163" s="3117">
        <v>52</v>
      </c>
      <c r="L163" s="3113" t="s">
        <v>621</v>
      </c>
      <c r="M163" s="3286">
        <v>52</v>
      </c>
      <c r="N163" s="3105"/>
      <c r="O163" s="3112" t="s">
        <v>253</v>
      </c>
      <c r="P163" s="3113" t="s">
        <v>621</v>
      </c>
      <c r="Q163" s="3287" t="s">
        <v>253</v>
      </c>
      <c r="R163" s="3115" t="s">
        <v>555</v>
      </c>
      <c r="S163" s="3113" t="s">
        <v>621</v>
      </c>
      <c r="T163" s="3288" t="s">
        <v>555</v>
      </c>
      <c r="U163" s="3117">
        <v>26</v>
      </c>
      <c r="V163" s="3113" t="s">
        <v>621</v>
      </c>
      <c r="W163" s="3287">
        <v>26</v>
      </c>
      <c r="X163" s="3117">
        <v>52</v>
      </c>
      <c r="Y163" s="3113" t="s">
        <v>621</v>
      </c>
      <c r="Z163" s="3289">
        <v>52</v>
      </c>
      <c r="AA163" s="3105"/>
      <c r="AB163" s="3105"/>
      <c r="AC163" s="3105"/>
    </row>
    <row r="164" spans="1:29" s="1661" customFormat="1" ht="45">
      <c r="A164" s="3105"/>
      <c r="B164" s="3112" t="s">
        <v>448</v>
      </c>
      <c r="C164" s="3113" t="s">
        <v>621</v>
      </c>
      <c r="D164" s="3283" t="s">
        <v>448</v>
      </c>
      <c r="E164" s="3115" t="s">
        <v>582</v>
      </c>
      <c r="F164" s="3113" t="s">
        <v>621</v>
      </c>
      <c r="G164" s="3284" t="s">
        <v>582</v>
      </c>
      <c r="H164" s="3117" t="s">
        <v>579</v>
      </c>
      <c r="I164" s="3113" t="s">
        <v>621</v>
      </c>
      <c r="J164" s="3285" t="s">
        <v>579</v>
      </c>
      <c r="K164" s="3117" t="s">
        <v>633</v>
      </c>
      <c r="L164" s="3113" t="s">
        <v>621</v>
      </c>
      <c r="M164" s="3286" t="s">
        <v>633</v>
      </c>
      <c r="N164" s="3105"/>
      <c r="O164" s="3112" t="s">
        <v>448</v>
      </c>
      <c r="P164" s="3113" t="s">
        <v>621</v>
      </c>
      <c r="Q164" s="3287" t="s">
        <v>448</v>
      </c>
      <c r="R164" s="3115" t="s">
        <v>582</v>
      </c>
      <c r="S164" s="3113" t="s">
        <v>621</v>
      </c>
      <c r="T164" s="3288" t="s">
        <v>582</v>
      </c>
      <c r="U164" s="3117" t="s">
        <v>579</v>
      </c>
      <c r="V164" s="3113" t="s">
        <v>621</v>
      </c>
      <c r="W164" s="3287" t="s">
        <v>579</v>
      </c>
      <c r="X164" s="3117" t="s">
        <v>633</v>
      </c>
      <c r="Y164" s="3113" t="s">
        <v>621</v>
      </c>
      <c r="Z164" s="3289" t="s">
        <v>633</v>
      </c>
      <c r="AA164" s="3105"/>
      <c r="AB164" s="3105"/>
      <c r="AC164" s="3105"/>
    </row>
    <row r="165" spans="1:29" s="1661" customFormat="1" ht="45">
      <c r="A165" s="3105"/>
      <c r="B165" s="3112" t="s">
        <v>561</v>
      </c>
      <c r="C165" s="3113" t="s">
        <v>621</v>
      </c>
      <c r="D165" s="3283" t="s">
        <v>561</v>
      </c>
      <c r="E165" s="3115" t="s">
        <v>577</v>
      </c>
      <c r="F165" s="3113" t="s">
        <v>621</v>
      </c>
      <c r="G165" s="3284" t="s">
        <v>577</v>
      </c>
      <c r="H165" s="3117" t="s">
        <v>568</v>
      </c>
      <c r="I165" s="3113" t="s">
        <v>621</v>
      </c>
      <c r="J165" s="3285" t="s">
        <v>568</v>
      </c>
      <c r="K165" s="3117" t="s">
        <v>634</v>
      </c>
      <c r="L165" s="3113" t="s">
        <v>621</v>
      </c>
      <c r="M165" s="3286" t="s">
        <v>634</v>
      </c>
      <c r="N165" s="3105"/>
      <c r="O165" s="3112" t="s">
        <v>561</v>
      </c>
      <c r="P165" s="3113" t="s">
        <v>621</v>
      </c>
      <c r="Q165" s="3287" t="s">
        <v>561</v>
      </c>
      <c r="R165" s="3115" t="s">
        <v>577</v>
      </c>
      <c r="S165" s="3113" t="s">
        <v>621</v>
      </c>
      <c r="T165" s="3288" t="s">
        <v>577</v>
      </c>
      <c r="U165" s="3117" t="s">
        <v>568</v>
      </c>
      <c r="V165" s="3113" t="s">
        <v>621</v>
      </c>
      <c r="W165" s="3287" t="s">
        <v>568</v>
      </c>
      <c r="X165" s="3117" t="s">
        <v>634</v>
      </c>
      <c r="Y165" s="3113" t="s">
        <v>621</v>
      </c>
      <c r="Z165" s="3289" t="s">
        <v>634</v>
      </c>
      <c r="AA165" s="3105"/>
      <c r="AB165" s="3105"/>
      <c r="AC165" s="3105"/>
    </row>
    <row r="166" spans="1:29" s="1661" customFormat="1" ht="45">
      <c r="A166" s="3105"/>
      <c r="B166" s="3112" t="s">
        <v>620</v>
      </c>
      <c r="C166" s="3113" t="s">
        <v>621</v>
      </c>
      <c r="D166" s="3283" t="s">
        <v>620</v>
      </c>
      <c r="E166" s="3115" t="s">
        <v>563</v>
      </c>
      <c r="F166" s="3113" t="s">
        <v>621</v>
      </c>
      <c r="G166" s="3284" t="s">
        <v>563</v>
      </c>
      <c r="H166" s="3117" t="s">
        <v>635</v>
      </c>
      <c r="I166" s="3113" t="s">
        <v>621</v>
      </c>
      <c r="J166" s="3285" t="s">
        <v>635</v>
      </c>
      <c r="K166" s="3117" t="s">
        <v>619</v>
      </c>
      <c r="L166" s="3113" t="s">
        <v>621</v>
      </c>
      <c r="M166" s="3286" t="s">
        <v>619</v>
      </c>
      <c r="N166" s="3105"/>
      <c r="O166" s="3112" t="s">
        <v>620</v>
      </c>
      <c r="P166" s="3113" t="s">
        <v>621</v>
      </c>
      <c r="Q166" s="3287" t="s">
        <v>620</v>
      </c>
      <c r="R166" s="3115" t="s">
        <v>563</v>
      </c>
      <c r="S166" s="3113" t="s">
        <v>621</v>
      </c>
      <c r="T166" s="3288" t="s">
        <v>563</v>
      </c>
      <c r="U166" s="3117" t="s">
        <v>635</v>
      </c>
      <c r="V166" s="3113" t="s">
        <v>621</v>
      </c>
      <c r="W166" s="3287" t="s">
        <v>635</v>
      </c>
      <c r="X166" s="3117" t="s">
        <v>619</v>
      </c>
      <c r="Y166" s="3113" t="s">
        <v>621</v>
      </c>
      <c r="Z166" s="3289" t="s">
        <v>619</v>
      </c>
      <c r="AA166" s="3105"/>
      <c r="AB166" s="3105"/>
      <c r="AC166" s="3105"/>
    </row>
    <row r="167" spans="1:29" s="1661" customFormat="1" ht="45">
      <c r="A167" s="3105"/>
      <c r="B167" s="3112" t="s">
        <v>627</v>
      </c>
      <c r="C167" s="3113" t="s">
        <v>621</v>
      </c>
      <c r="D167" s="3283" t="s">
        <v>627</v>
      </c>
      <c r="E167" s="3115" t="s">
        <v>567</v>
      </c>
      <c r="F167" s="3113" t="s">
        <v>621</v>
      </c>
      <c r="G167" s="3284" t="s">
        <v>567</v>
      </c>
      <c r="H167" s="3117" t="s">
        <v>440</v>
      </c>
      <c r="I167" s="3113" t="s">
        <v>621</v>
      </c>
      <c r="J167" s="3285" t="s">
        <v>440</v>
      </c>
      <c r="K167" s="3117" t="s">
        <v>630</v>
      </c>
      <c r="L167" s="3113" t="s">
        <v>621</v>
      </c>
      <c r="M167" s="3286" t="s">
        <v>630</v>
      </c>
      <c r="N167" s="3105"/>
      <c r="O167" s="3112" t="s">
        <v>627</v>
      </c>
      <c r="P167" s="3113" t="s">
        <v>621</v>
      </c>
      <c r="Q167" s="3287" t="s">
        <v>627</v>
      </c>
      <c r="R167" s="3115" t="s">
        <v>567</v>
      </c>
      <c r="S167" s="3113" t="s">
        <v>621</v>
      </c>
      <c r="T167" s="3288" t="s">
        <v>567</v>
      </c>
      <c r="U167" s="3117" t="s">
        <v>440</v>
      </c>
      <c r="V167" s="3113" t="s">
        <v>621</v>
      </c>
      <c r="W167" s="3287" t="s">
        <v>440</v>
      </c>
      <c r="X167" s="3117" t="s">
        <v>630</v>
      </c>
      <c r="Y167" s="3113" t="s">
        <v>621</v>
      </c>
      <c r="Z167" s="3289" t="s">
        <v>630</v>
      </c>
      <c r="AA167" s="3105"/>
      <c r="AB167" s="3105"/>
      <c r="AC167" s="3105"/>
    </row>
    <row r="168" spans="1:29" s="1661" customFormat="1" ht="45">
      <c r="A168" s="3105"/>
      <c r="B168" s="3112" t="s">
        <v>565</v>
      </c>
      <c r="C168" s="3113" t="s">
        <v>621</v>
      </c>
      <c r="D168" s="3283" t="s">
        <v>565</v>
      </c>
      <c r="E168" s="3115" t="s">
        <v>575</v>
      </c>
      <c r="F168" s="3113" t="s">
        <v>621</v>
      </c>
      <c r="G168" s="3284" t="s">
        <v>575</v>
      </c>
      <c r="H168" s="3117" t="s">
        <v>2820</v>
      </c>
      <c r="I168" s="3113" t="s">
        <v>621</v>
      </c>
      <c r="J168" s="3285" t="s">
        <v>2820</v>
      </c>
      <c r="K168" s="3117" t="s">
        <v>578</v>
      </c>
      <c r="L168" s="3113" t="s">
        <v>621</v>
      </c>
      <c r="M168" s="3286" t="s">
        <v>578</v>
      </c>
      <c r="N168" s="3105"/>
      <c r="O168" s="3112" t="s">
        <v>565</v>
      </c>
      <c r="P168" s="3113" t="s">
        <v>621</v>
      </c>
      <c r="Q168" s="3287" t="s">
        <v>565</v>
      </c>
      <c r="R168" s="3115" t="s">
        <v>575</v>
      </c>
      <c r="S168" s="3113" t="s">
        <v>621</v>
      </c>
      <c r="T168" s="3288" t="s">
        <v>575</v>
      </c>
      <c r="U168" s="3117" t="s">
        <v>2820</v>
      </c>
      <c r="V168" s="3113" t="s">
        <v>621</v>
      </c>
      <c r="W168" s="3287" t="s">
        <v>2820</v>
      </c>
      <c r="X168" s="3117" t="s">
        <v>578</v>
      </c>
      <c r="Y168" s="3113" t="s">
        <v>621</v>
      </c>
      <c r="Z168" s="3289" t="s">
        <v>578</v>
      </c>
      <c r="AA168" s="3105"/>
      <c r="AB168" s="3105"/>
      <c r="AC168" s="3105"/>
    </row>
    <row r="169" spans="1:29" s="1661" customFormat="1" ht="45">
      <c r="A169" s="3105"/>
      <c r="B169" s="3112" t="s">
        <v>566</v>
      </c>
      <c r="C169" s="3113" t="s">
        <v>621</v>
      </c>
      <c r="D169" s="3283" t="s">
        <v>566</v>
      </c>
      <c r="E169" s="3115" t="s">
        <v>570</v>
      </c>
      <c r="F169" s="3113" t="s">
        <v>621</v>
      </c>
      <c r="G169" s="3284" t="s">
        <v>570</v>
      </c>
      <c r="H169" s="3117" t="s">
        <v>629</v>
      </c>
      <c r="I169" s="3113" t="s">
        <v>621</v>
      </c>
      <c r="J169" s="3285" t="s">
        <v>629</v>
      </c>
      <c r="K169" s="3117" t="s">
        <v>562</v>
      </c>
      <c r="L169" s="3113" t="s">
        <v>621</v>
      </c>
      <c r="M169" s="3286" t="s">
        <v>562</v>
      </c>
      <c r="N169" s="3105"/>
      <c r="O169" s="3112" t="s">
        <v>566</v>
      </c>
      <c r="P169" s="3113" t="s">
        <v>621</v>
      </c>
      <c r="Q169" s="3287" t="s">
        <v>566</v>
      </c>
      <c r="R169" s="3115" t="s">
        <v>570</v>
      </c>
      <c r="S169" s="3113" t="s">
        <v>621</v>
      </c>
      <c r="T169" s="3288" t="s">
        <v>570</v>
      </c>
      <c r="U169" s="3117" t="s">
        <v>629</v>
      </c>
      <c r="V169" s="3113" t="s">
        <v>621</v>
      </c>
      <c r="W169" s="3287" t="s">
        <v>629</v>
      </c>
      <c r="X169" s="3117" t="s">
        <v>562</v>
      </c>
      <c r="Y169" s="3113" t="s">
        <v>621</v>
      </c>
      <c r="Z169" s="3289" t="s">
        <v>562</v>
      </c>
      <c r="AA169" s="3105"/>
      <c r="AB169" s="3105"/>
      <c r="AC169" s="3105"/>
    </row>
    <row r="170" spans="1:29" s="1661" customFormat="1" ht="45">
      <c r="A170" s="3105"/>
      <c r="B170" s="3112" t="s">
        <v>626</v>
      </c>
      <c r="C170" s="3113" t="s">
        <v>621</v>
      </c>
      <c r="D170" s="3283" t="s">
        <v>626</v>
      </c>
      <c r="E170" s="3115" t="s">
        <v>576</v>
      </c>
      <c r="F170" s="3113" t="s">
        <v>621</v>
      </c>
      <c r="G170" s="3284" t="s">
        <v>576</v>
      </c>
      <c r="H170" s="3117" t="s">
        <v>572</v>
      </c>
      <c r="I170" s="3113" t="s">
        <v>621</v>
      </c>
      <c r="J170" s="3285" t="s">
        <v>572</v>
      </c>
      <c r="K170" s="3117" t="s">
        <v>581</v>
      </c>
      <c r="L170" s="3113" t="s">
        <v>621</v>
      </c>
      <c r="M170" s="3286" t="s">
        <v>581</v>
      </c>
      <c r="N170" s="3105"/>
      <c r="O170" s="3112" t="s">
        <v>626</v>
      </c>
      <c r="P170" s="3113" t="s">
        <v>621</v>
      </c>
      <c r="Q170" s="3287" t="s">
        <v>626</v>
      </c>
      <c r="R170" s="3115" t="s">
        <v>576</v>
      </c>
      <c r="S170" s="3113" t="s">
        <v>621</v>
      </c>
      <c r="T170" s="3288" t="s">
        <v>576</v>
      </c>
      <c r="U170" s="3117" t="s">
        <v>572</v>
      </c>
      <c r="V170" s="3113" t="s">
        <v>621</v>
      </c>
      <c r="W170" s="3287" t="s">
        <v>572</v>
      </c>
      <c r="X170" s="3117" t="s">
        <v>581</v>
      </c>
      <c r="Y170" s="3113" t="s">
        <v>621</v>
      </c>
      <c r="Z170" s="3289" t="s">
        <v>581</v>
      </c>
      <c r="AA170" s="3105"/>
      <c r="AB170" s="3105"/>
      <c r="AC170" s="3105"/>
    </row>
    <row r="171" spans="1:29" s="1661" customFormat="1" ht="45">
      <c r="A171" s="3105"/>
      <c r="B171" s="3112" t="s">
        <v>584</v>
      </c>
      <c r="C171" s="3113" t="s">
        <v>621</v>
      </c>
      <c r="D171" s="3283" t="s">
        <v>584</v>
      </c>
      <c r="E171" s="3115" t="s">
        <v>569</v>
      </c>
      <c r="F171" s="3113" t="s">
        <v>621</v>
      </c>
      <c r="G171" s="3284" t="s">
        <v>569</v>
      </c>
      <c r="H171" s="3117" t="s">
        <v>631</v>
      </c>
      <c r="I171" s="3113" t="s">
        <v>621</v>
      </c>
      <c r="J171" s="3285" t="s">
        <v>631</v>
      </c>
      <c r="K171" s="3117" t="s">
        <v>632</v>
      </c>
      <c r="L171" s="3113" t="s">
        <v>621</v>
      </c>
      <c r="M171" s="3286" t="s">
        <v>632</v>
      </c>
      <c r="N171" s="3105"/>
      <c r="O171" s="3112" t="s">
        <v>584</v>
      </c>
      <c r="P171" s="3113" t="s">
        <v>621</v>
      </c>
      <c r="Q171" s="3287" t="s">
        <v>584</v>
      </c>
      <c r="R171" s="3115" t="s">
        <v>569</v>
      </c>
      <c r="S171" s="3113" t="s">
        <v>621</v>
      </c>
      <c r="T171" s="3288" t="s">
        <v>569</v>
      </c>
      <c r="U171" s="3117" t="s">
        <v>631</v>
      </c>
      <c r="V171" s="3113" t="s">
        <v>621</v>
      </c>
      <c r="W171" s="3287" t="s">
        <v>631</v>
      </c>
      <c r="X171" s="3117" t="s">
        <v>632</v>
      </c>
      <c r="Y171" s="3113" t="s">
        <v>621</v>
      </c>
      <c r="Z171" s="3289" t="s">
        <v>632</v>
      </c>
      <c r="AA171" s="3105"/>
      <c r="AB171" s="3105"/>
      <c r="AC171" s="3105"/>
    </row>
    <row r="172" spans="1:29" s="1661" customFormat="1" ht="45">
      <c r="A172" s="3105"/>
      <c r="B172" s="3112"/>
      <c r="C172" s="3113" t="s">
        <v>621</v>
      </c>
      <c r="D172" s="3283"/>
      <c r="E172" s="3115" t="s">
        <v>574</v>
      </c>
      <c r="F172" s="3113" t="s">
        <v>621</v>
      </c>
      <c r="G172" s="3284" t="s">
        <v>574</v>
      </c>
      <c r="H172" s="3117" t="s">
        <v>564</v>
      </c>
      <c r="I172" s="3113" t="s">
        <v>621</v>
      </c>
      <c r="J172" s="3285" t="s">
        <v>564</v>
      </c>
      <c r="K172" s="3117"/>
      <c r="L172" s="3113" t="s">
        <v>621</v>
      </c>
      <c r="M172" s="3286"/>
      <c r="N172" s="3105"/>
      <c r="O172" s="3112"/>
      <c r="P172" s="3113" t="s">
        <v>621</v>
      </c>
      <c r="Q172" s="3287"/>
      <c r="R172" s="3115" t="s">
        <v>574</v>
      </c>
      <c r="S172" s="3113" t="s">
        <v>621</v>
      </c>
      <c r="T172" s="3288" t="s">
        <v>574</v>
      </c>
      <c r="U172" s="3117" t="s">
        <v>564</v>
      </c>
      <c r="V172" s="3113" t="s">
        <v>621</v>
      </c>
      <c r="W172" s="3287" t="s">
        <v>564</v>
      </c>
      <c r="X172" s="3117"/>
      <c r="Y172" s="3113" t="s">
        <v>621</v>
      </c>
      <c r="Z172" s="3289"/>
      <c r="AA172" s="3105"/>
      <c r="AB172" s="3105"/>
      <c r="AC172" s="3105"/>
    </row>
    <row r="173" spans="1:29" s="1661" customFormat="1" ht="15">
      <c r="A173" s="3250"/>
      <c r="B173" s="3251"/>
      <c r="C173" s="3252"/>
      <c r="D173" s="3252"/>
      <c r="E173" s="3252"/>
      <c r="F173" s="3252"/>
      <c r="G173" s="3252"/>
      <c r="H173" s="3252"/>
      <c r="I173" s="3252"/>
      <c r="J173" s="3252"/>
      <c r="K173" s="3252"/>
      <c r="L173" s="3252"/>
      <c r="M173" s="3253"/>
      <c r="N173" s="3250"/>
      <c r="O173" s="3273"/>
      <c r="P173" s="3274"/>
      <c r="Q173" s="3274"/>
      <c r="R173" s="3274"/>
      <c r="S173" s="3274"/>
      <c r="T173" s="3274"/>
      <c r="U173" s="3274"/>
      <c r="V173" s="3274"/>
      <c r="W173" s="3274"/>
      <c r="X173" s="3274"/>
      <c r="Y173" s="3274"/>
      <c r="Z173" s="3277"/>
      <c r="AA173" s="3250"/>
      <c r="AB173" s="3250"/>
      <c r="AC173" s="3250"/>
    </row>
    <row r="174" spans="1:29" s="1661" customFormat="1" ht="15">
      <c r="A174" s="1890"/>
      <c r="B174" s="1890"/>
      <c r="C174" s="1890"/>
      <c r="D174" s="1890"/>
      <c r="E174" s="1890"/>
      <c r="F174" s="1890"/>
      <c r="G174" s="1890"/>
      <c r="H174" s="1890"/>
      <c r="I174" s="1890"/>
      <c r="J174" s="1890"/>
      <c r="K174" s="1890"/>
      <c r="L174" s="1890"/>
      <c r="M174" s="1890"/>
      <c r="N174" s="3250"/>
      <c r="O174" s="1890"/>
      <c r="P174" s="1890"/>
      <c r="Q174" s="1890"/>
      <c r="R174" s="1890"/>
      <c r="S174" s="1890"/>
      <c r="T174" s="1890"/>
      <c r="U174" s="1890"/>
      <c r="V174" s="1890"/>
      <c r="W174" s="1890"/>
      <c r="X174" s="1890"/>
      <c r="Y174" s="1890"/>
      <c r="Z174" s="1890"/>
      <c r="AA174" s="3276"/>
      <c r="AB174" s="1890"/>
      <c r="AC174" s="1890"/>
    </row>
  </sheetData>
  <mergeCells count="55">
    <mergeCell ref="C95:D95"/>
    <mergeCell ref="F95:G95"/>
    <mergeCell ref="I95:J95"/>
    <mergeCell ref="L95:M95"/>
    <mergeCell ref="P95:Q95"/>
    <mergeCell ref="C137:D137"/>
    <mergeCell ref="F137:G137"/>
    <mergeCell ref="I137:J137"/>
    <mergeCell ref="L137:M137"/>
    <mergeCell ref="P137:Q137"/>
    <mergeCell ref="BD69:BD70"/>
    <mergeCell ref="AG70:AU70"/>
    <mergeCell ref="BD72:BD73"/>
    <mergeCell ref="Y137:Z137"/>
    <mergeCell ref="S95:T95"/>
    <mergeCell ref="V95:W95"/>
    <mergeCell ref="Y95:Z95"/>
    <mergeCell ref="S137:T137"/>
    <mergeCell ref="V137:W137"/>
    <mergeCell ref="BD56:BD57"/>
    <mergeCell ref="BD60:BD61"/>
    <mergeCell ref="AE63:AU64"/>
    <mergeCell ref="BD63:BD64"/>
    <mergeCell ref="AE66:AQ68"/>
    <mergeCell ref="BD66:BD67"/>
    <mergeCell ref="BD44:BD45"/>
    <mergeCell ref="BD47:BD48"/>
    <mergeCell ref="BD50:BD51"/>
    <mergeCell ref="C53:D53"/>
    <mergeCell ref="F53:G53"/>
    <mergeCell ref="I53:J53"/>
    <mergeCell ref="L53:M53"/>
    <mergeCell ref="P53:Q53"/>
    <mergeCell ref="S53:T53"/>
    <mergeCell ref="V53:W53"/>
    <mergeCell ref="Y53:Z53"/>
    <mergeCell ref="BD53:BD54"/>
    <mergeCell ref="BD40:BD41"/>
    <mergeCell ref="V11:W11"/>
    <mergeCell ref="Y11:Z11"/>
    <mergeCell ref="BD12:BD13"/>
    <mergeCell ref="BD15:BD16"/>
    <mergeCell ref="BD18:BD19"/>
    <mergeCell ref="BD21:BD22"/>
    <mergeCell ref="BD24:BD25"/>
    <mergeCell ref="BD28:BD29"/>
    <mergeCell ref="BD31:BD32"/>
    <mergeCell ref="BD34:BD35"/>
    <mergeCell ref="BD37:BD38"/>
    <mergeCell ref="S11:T11"/>
    <mergeCell ref="C11:D11"/>
    <mergeCell ref="F11:G11"/>
    <mergeCell ref="I11:J11"/>
    <mergeCell ref="L11:M11"/>
    <mergeCell ref="P11:Q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3213-40BC-42A2-A68D-812466980CBF}">
  <dimension ref="A1:AI339"/>
  <sheetViews>
    <sheetView zoomScaleNormal="100" workbookViewId="0">
      <selection sqref="A1:U1"/>
    </sheetView>
  </sheetViews>
  <sheetFormatPr baseColWidth="10" defaultRowHeight="46.5"/>
  <cols>
    <col min="1" max="1" width="4.85546875" style="2809" customWidth="1"/>
    <col min="2" max="2" width="6" style="3315" customWidth="1"/>
    <col min="3" max="3" width="16.140625" style="3320" customWidth="1"/>
    <col min="4" max="4" width="18.140625" style="3321" customWidth="1"/>
    <col min="5" max="5" width="6.140625" style="2809" customWidth="1"/>
    <col min="6" max="6" width="4.85546875" style="2809" customWidth="1"/>
    <col min="7" max="7" width="6" style="3315" customWidth="1"/>
    <col min="8" max="8" width="11.42578125" style="2809"/>
    <col min="9" max="9" width="18.140625" style="3321" customWidth="1"/>
    <col min="10" max="10" width="6.140625" style="2809" customWidth="1"/>
    <col min="11" max="11" width="4.85546875" style="2809" customWidth="1"/>
    <col min="12" max="12" width="7.42578125" style="3315" customWidth="1"/>
    <col min="13" max="13" width="11.42578125" style="2809"/>
    <col min="14" max="14" width="18.140625" style="3321" customWidth="1"/>
    <col min="15" max="15" width="6.140625" style="2809" customWidth="1"/>
    <col min="16" max="16" width="8.5703125" style="2809" customWidth="1"/>
    <col min="17" max="17" width="6" style="3315" customWidth="1"/>
    <col min="18" max="18" width="11.42578125" style="2809"/>
    <col min="19" max="19" width="18.140625" style="3321" customWidth="1"/>
    <col min="20" max="20" width="11.42578125" style="2809"/>
    <col min="21" max="21" width="8.42578125" style="2809" customWidth="1"/>
    <col min="22" max="16384" width="11.42578125" style="2809"/>
  </cols>
  <sheetData>
    <row r="1" spans="1:30" ht="44.25" customHeight="1">
      <c r="A1" s="4420" t="s">
        <v>2828</v>
      </c>
      <c r="B1" s="4420"/>
      <c r="C1" s="4420"/>
      <c r="D1" s="4420"/>
      <c r="E1" s="4420"/>
      <c r="F1" s="4420"/>
      <c r="G1" s="4420"/>
      <c r="H1" s="4420"/>
      <c r="I1" s="4420"/>
      <c r="J1" s="4420"/>
      <c r="K1" s="4420"/>
      <c r="L1" s="4420"/>
      <c r="M1" s="4420"/>
      <c r="N1" s="4420"/>
      <c r="O1" s="4420"/>
      <c r="P1" s="4420"/>
      <c r="Q1" s="4420"/>
      <c r="R1" s="4420"/>
      <c r="S1" s="4420"/>
      <c r="T1" s="4420"/>
      <c r="U1" s="4420"/>
      <c r="V1" s="3290" t="s">
        <v>2413</v>
      </c>
      <c r="W1" s="3291"/>
      <c r="X1" s="3291"/>
      <c r="Y1" s="3291"/>
      <c r="Z1" s="3291"/>
      <c r="AA1" s="3291"/>
      <c r="AB1" s="3292" t="str">
        <f ca="1">"Page "&amp;_xlfn.SHEET()&amp;" sur "&amp;_xlfn.SHEETS()</f>
        <v>Page 15 sur 16</v>
      </c>
      <c r="AC1" s="3293"/>
      <c r="AD1" s="3293"/>
    </row>
    <row r="2" spans="1:30" ht="15.75" customHeight="1">
      <c r="A2" s="2814"/>
      <c r="B2" s="3294"/>
      <c r="C2" s="3295"/>
      <c r="D2" s="3296"/>
      <c r="E2" s="2814"/>
      <c r="F2" s="2814"/>
      <c r="G2" s="3294"/>
      <c r="H2" s="2814"/>
      <c r="I2" s="3296"/>
      <c r="J2" s="2814"/>
      <c r="K2" s="2814"/>
      <c r="L2" s="3294"/>
      <c r="M2" s="2814"/>
      <c r="N2" s="3296"/>
      <c r="O2" s="2814"/>
      <c r="P2" s="2814"/>
      <c r="Q2" s="3294"/>
      <c r="R2" s="2814"/>
      <c r="S2" s="3296"/>
      <c r="T2" s="2814"/>
      <c r="U2" s="2814"/>
      <c r="V2" s="2814"/>
      <c r="W2" s="2814"/>
      <c r="X2" s="2814"/>
      <c r="Y2" s="2814"/>
      <c r="Z2" s="2814"/>
      <c r="AA2" s="2814"/>
      <c r="AB2" s="2814"/>
      <c r="AC2" s="2814"/>
      <c r="AD2" s="2814"/>
    </row>
    <row r="3" spans="1:30" ht="33.75">
      <c r="A3" s="2814"/>
      <c r="B3" s="3294"/>
      <c r="C3" s="3297" t="s">
        <v>2829</v>
      </c>
      <c r="D3" s="3296"/>
      <c r="E3" s="2814"/>
      <c r="F3" s="2814"/>
      <c r="G3" s="3294"/>
      <c r="H3" s="2814"/>
      <c r="I3" s="3296"/>
      <c r="J3" s="2814"/>
      <c r="K3" s="2814"/>
      <c r="L3" s="3294"/>
      <c r="M3" s="2814"/>
      <c r="N3" s="3296"/>
      <c r="O3" s="3298"/>
      <c r="P3" s="2814"/>
      <c r="Q3" s="3294"/>
      <c r="R3" s="2814"/>
      <c r="S3" s="3296"/>
      <c r="T3" s="2814"/>
      <c r="U3" s="2814"/>
      <c r="V3" s="2814"/>
      <c r="W3" s="2814"/>
      <c r="X3" s="2814"/>
      <c r="Y3" s="2814"/>
      <c r="Z3" s="2814"/>
      <c r="AA3" s="2814"/>
      <c r="AB3" s="2814"/>
      <c r="AC3" s="2814"/>
      <c r="AD3" s="2814"/>
    </row>
    <row r="4" spans="1:30" ht="21">
      <c r="A4" s="2814"/>
      <c r="B4" s="3294"/>
      <c r="C4" s="3299" t="s">
        <v>2830</v>
      </c>
      <c r="D4" s="3300" t="s">
        <v>2831</v>
      </c>
      <c r="E4" s="2814"/>
      <c r="F4" s="2814"/>
      <c r="G4" s="3294"/>
      <c r="H4" s="2814"/>
      <c r="I4" s="3296"/>
      <c r="J4" s="2814"/>
      <c r="K4" s="2814"/>
      <c r="L4" s="3294"/>
      <c r="M4" s="2814"/>
      <c r="N4" s="3299" t="s">
        <v>2830</v>
      </c>
      <c r="O4" s="3301" t="s">
        <v>2832</v>
      </c>
      <c r="P4" s="3302"/>
      <c r="Q4" s="3294"/>
      <c r="R4" s="2814"/>
      <c r="S4" s="3303"/>
      <c r="T4" s="3299" t="s">
        <v>2830</v>
      </c>
      <c r="U4" s="3301" t="s">
        <v>2833</v>
      </c>
      <c r="V4" s="3302"/>
      <c r="W4" s="2814"/>
      <c r="X4" s="2814"/>
      <c r="Y4" s="2814"/>
      <c r="Z4" s="3299" t="s">
        <v>2830</v>
      </c>
      <c r="AA4" s="3301" t="s">
        <v>2834</v>
      </c>
      <c r="AB4" s="3302"/>
      <c r="AC4" s="2814"/>
      <c r="AD4" s="2814"/>
    </row>
    <row r="5" spans="1:30" ht="23.25">
      <c r="A5" s="2814"/>
      <c r="B5" s="3294"/>
      <c r="C5" s="3304"/>
      <c r="D5" s="3300"/>
      <c r="E5" s="2814"/>
      <c r="F5" s="2814"/>
      <c r="G5" s="3294"/>
      <c r="H5" s="2814"/>
      <c r="I5" s="3296"/>
      <c r="J5" s="2814"/>
      <c r="K5" s="2814"/>
      <c r="L5" s="3294"/>
      <c r="M5" s="2814"/>
      <c r="N5" s="3305"/>
      <c r="O5" s="3298"/>
      <c r="P5" s="2814"/>
      <c r="Q5" s="3294"/>
      <c r="R5" s="2814"/>
      <c r="S5" s="3303"/>
      <c r="T5" s="3306"/>
      <c r="U5" s="2814"/>
      <c r="V5" s="2814"/>
      <c r="W5" s="2814"/>
      <c r="X5" s="2814"/>
      <c r="Y5" s="2814"/>
      <c r="Z5" s="2814"/>
      <c r="AA5" s="2814"/>
      <c r="AB5" s="2814"/>
      <c r="AC5" s="2814"/>
      <c r="AD5" s="2814"/>
    </row>
    <row r="6" spans="1:30" ht="21">
      <c r="A6" s="2814"/>
      <c r="B6" s="3294"/>
      <c r="C6" s="3299" t="s">
        <v>2830</v>
      </c>
      <c r="D6" s="3307" t="s">
        <v>2835</v>
      </c>
      <c r="E6" s="2814"/>
      <c r="F6" s="2814"/>
      <c r="G6" s="3294"/>
      <c r="H6" s="2814"/>
      <c r="I6" s="3296"/>
      <c r="J6" s="2814"/>
      <c r="K6" s="2814"/>
      <c r="L6" s="3294"/>
      <c r="M6" s="2814"/>
      <c r="N6" s="3299" t="s">
        <v>2830</v>
      </c>
      <c r="O6" s="3301" t="s">
        <v>2836</v>
      </c>
      <c r="P6" s="3302"/>
      <c r="Q6" s="3294"/>
      <c r="R6" s="2814"/>
      <c r="S6" s="3303"/>
      <c r="T6" s="3299" t="s">
        <v>2830</v>
      </c>
      <c r="U6" s="3301" t="s">
        <v>2837</v>
      </c>
      <c r="V6" s="3302"/>
      <c r="W6" s="2814"/>
      <c r="X6" s="2814"/>
      <c r="Y6" s="2814"/>
      <c r="Z6" s="3299" t="s">
        <v>2830</v>
      </c>
      <c r="AA6" s="3301" t="s">
        <v>2838</v>
      </c>
      <c r="AB6" s="3302"/>
      <c r="AC6" s="2814"/>
      <c r="AD6" s="2814"/>
    </row>
    <row r="7" spans="1:30" ht="23.25">
      <c r="A7" s="2814"/>
      <c r="B7" s="3294"/>
      <c r="C7" s="3304"/>
      <c r="D7" s="3300"/>
      <c r="E7" s="2814"/>
      <c r="F7" s="2814"/>
      <c r="G7" s="3294"/>
      <c r="H7" s="2814"/>
      <c r="I7" s="3296"/>
      <c r="J7" s="2814"/>
      <c r="K7" s="2814"/>
      <c r="L7" s="3294"/>
      <c r="M7" s="2814"/>
      <c r="N7" s="3305"/>
      <c r="O7" s="2814"/>
      <c r="P7" s="2814"/>
      <c r="Q7" s="3294"/>
      <c r="R7" s="2814"/>
      <c r="S7" s="3303"/>
      <c r="T7" s="2814"/>
      <c r="U7" s="2814"/>
      <c r="V7" s="2814"/>
      <c r="W7" s="2814"/>
      <c r="X7" s="2814"/>
      <c r="Y7" s="2814"/>
      <c r="Z7" s="2814"/>
      <c r="AA7" s="2814"/>
      <c r="AB7" s="2814"/>
      <c r="AC7" s="2814"/>
      <c r="AD7" s="2814"/>
    </row>
    <row r="8" spans="1:30" ht="21">
      <c r="A8" s="2814"/>
      <c r="B8" s="3294"/>
      <c r="C8" s="3299" t="s">
        <v>2830</v>
      </c>
      <c r="D8" s="3301" t="s">
        <v>2839</v>
      </c>
      <c r="E8" s="2814"/>
      <c r="F8" s="2814"/>
      <c r="G8" s="3294"/>
      <c r="H8" s="2814"/>
      <c r="I8" s="3296"/>
      <c r="J8" s="2814"/>
      <c r="K8" s="2814"/>
      <c r="L8" s="3294"/>
      <c r="M8" s="2814"/>
      <c r="N8" s="3299" t="s">
        <v>2830</v>
      </c>
      <c r="O8" s="3301" t="s">
        <v>2840</v>
      </c>
      <c r="P8" s="3302"/>
      <c r="Q8" s="3294"/>
      <c r="R8" s="2814"/>
      <c r="S8" s="3303"/>
      <c r="T8" s="3299" t="s">
        <v>2830</v>
      </c>
      <c r="U8" s="3301" t="s">
        <v>2841</v>
      </c>
      <c r="V8" s="3302"/>
      <c r="W8" s="2814"/>
      <c r="X8" s="2814"/>
      <c r="Y8" s="2814"/>
      <c r="Z8" s="3299" t="s">
        <v>2830</v>
      </c>
      <c r="AA8" s="3301" t="s">
        <v>2842</v>
      </c>
      <c r="AB8" s="3302"/>
      <c r="AC8" s="2814"/>
      <c r="AD8" s="2814"/>
    </row>
    <row r="9" spans="1:30" ht="19.5" customHeight="1">
      <c r="A9" s="2814"/>
      <c r="B9" s="3294"/>
      <c r="C9" s="3295"/>
      <c r="D9" s="3296"/>
      <c r="E9" s="2814"/>
      <c r="F9" s="2814"/>
      <c r="G9" s="3294"/>
      <c r="H9" s="2814"/>
      <c r="I9" s="3296"/>
      <c r="J9" s="2814"/>
      <c r="K9" s="2814"/>
      <c r="L9" s="3294"/>
      <c r="M9" s="2814"/>
      <c r="N9" s="3296"/>
      <c r="O9" s="2814"/>
      <c r="P9" s="2814"/>
      <c r="Q9" s="3294"/>
      <c r="R9" s="2814"/>
      <c r="S9" s="3296"/>
      <c r="T9" s="2814"/>
      <c r="U9" s="2814"/>
      <c r="V9" s="2814"/>
      <c r="W9" s="2814"/>
      <c r="X9" s="2814"/>
      <c r="Y9" s="2814"/>
      <c r="Z9" s="2814"/>
      <c r="AA9" s="2814"/>
      <c r="AB9" s="2814"/>
      <c r="AC9" s="2814"/>
      <c r="AD9" s="2814"/>
    </row>
    <row r="10" spans="1:30" ht="39" customHeight="1">
      <c r="A10" s="2814"/>
      <c r="B10" s="3294"/>
      <c r="C10" s="3308" t="s">
        <v>2843</v>
      </c>
      <c r="D10" s="3309" t="s">
        <v>2844</v>
      </c>
      <c r="E10" s="3310"/>
      <c r="F10" s="3310"/>
      <c r="G10" s="3311"/>
      <c r="H10" s="3310"/>
      <c r="I10" s="3312"/>
      <c r="J10" s="3310"/>
      <c r="K10" s="3310"/>
      <c r="L10" s="3311"/>
      <c r="M10" s="3310"/>
      <c r="N10" s="3312"/>
      <c r="O10" s="3310"/>
      <c r="P10" s="3310"/>
      <c r="Q10" s="3311"/>
      <c r="R10" s="3310"/>
      <c r="S10" s="3312"/>
      <c r="T10" s="3310"/>
      <c r="U10" s="3310"/>
      <c r="V10" s="3310"/>
      <c r="W10" s="3310"/>
      <c r="X10" s="3310"/>
      <c r="Y10" s="3310"/>
      <c r="Z10" s="3310"/>
      <c r="AA10" s="2814"/>
      <c r="AB10" s="2814"/>
      <c r="AC10" s="2814"/>
      <c r="AD10" s="2814"/>
    </row>
    <row r="11" spans="1:30" ht="19.5" customHeight="1">
      <c r="A11" s="2814"/>
      <c r="B11" s="3294"/>
      <c r="C11" s="3295"/>
      <c r="D11" s="3296"/>
      <c r="E11" s="2814"/>
      <c r="F11" s="2814"/>
      <c r="G11" s="3294"/>
      <c r="H11" s="2814"/>
      <c r="I11" s="3296"/>
      <c r="J11" s="2814"/>
      <c r="K11" s="2814"/>
      <c r="L11" s="3294"/>
      <c r="M11" s="2814"/>
      <c r="N11" s="3296"/>
      <c r="O11" s="2814"/>
      <c r="P11" s="2814"/>
      <c r="Q11" s="3294"/>
      <c r="R11" s="2814"/>
      <c r="S11" s="3296"/>
      <c r="T11" s="2814"/>
      <c r="U11" s="2814"/>
      <c r="V11" s="2814"/>
      <c r="W11" s="2814"/>
      <c r="X11" s="2814"/>
      <c r="Y11" s="2814"/>
      <c r="Z11" s="2814"/>
      <c r="AA11" s="2814"/>
      <c r="AB11" s="2814"/>
      <c r="AC11" s="2814"/>
      <c r="AD11" s="2814"/>
    </row>
    <row r="12" spans="1:30" ht="38.25" customHeight="1">
      <c r="A12" s="2814"/>
      <c r="B12" s="3294"/>
      <c r="C12" s="3308" t="s">
        <v>2843</v>
      </c>
      <c r="D12" s="3309" t="s">
        <v>2845</v>
      </c>
      <c r="E12" s="3310"/>
      <c r="F12" s="3310"/>
      <c r="G12" s="3311"/>
      <c r="H12" s="3310"/>
      <c r="I12" s="3312"/>
      <c r="J12" s="3310"/>
      <c r="K12" s="3310"/>
      <c r="L12" s="3311"/>
      <c r="M12" s="3310"/>
      <c r="N12" s="3312"/>
      <c r="O12" s="3310"/>
      <c r="P12" s="3310"/>
      <c r="Q12" s="3311"/>
      <c r="R12" s="3310"/>
      <c r="S12" s="3312"/>
      <c r="T12" s="3310"/>
      <c r="U12" s="3310"/>
      <c r="V12" s="3310"/>
      <c r="W12" s="3310"/>
      <c r="X12" s="3310"/>
      <c r="Y12" s="3310"/>
      <c r="Z12" s="3310"/>
      <c r="AA12" s="3310"/>
      <c r="AB12" s="3310"/>
      <c r="AC12" s="3310"/>
      <c r="AD12" s="3310"/>
    </row>
    <row r="13" spans="1:30" ht="19.5" customHeight="1">
      <c r="A13" s="2814"/>
      <c r="B13" s="3294"/>
      <c r="C13" s="3295"/>
      <c r="D13" s="3296"/>
      <c r="E13" s="2814"/>
      <c r="F13" s="2814"/>
      <c r="G13" s="3294"/>
      <c r="H13" s="2814"/>
      <c r="I13" s="3296"/>
      <c r="J13" s="2814"/>
      <c r="K13" s="2814"/>
      <c r="L13" s="3294"/>
      <c r="M13" s="2814"/>
      <c r="N13" s="3296"/>
      <c r="O13" s="2814"/>
      <c r="P13" s="2814"/>
      <c r="Q13" s="3294"/>
      <c r="R13" s="2814"/>
      <c r="S13" s="3296"/>
      <c r="T13" s="2814"/>
      <c r="U13" s="2814"/>
      <c r="V13" s="2814"/>
      <c r="W13" s="2814"/>
      <c r="X13" s="2814"/>
      <c r="Y13" s="2814"/>
      <c r="Z13" s="2814"/>
      <c r="AA13" s="2814"/>
      <c r="AB13" s="2814"/>
      <c r="AC13" s="2814"/>
      <c r="AD13" s="2814"/>
    </row>
    <row r="14" spans="1:30" ht="47.25">
      <c r="A14" s="2814"/>
      <c r="B14" s="2814"/>
      <c r="C14" s="2809"/>
      <c r="D14" s="3313" t="s">
        <v>2846</v>
      </c>
      <c r="E14" s="3314" t="s">
        <v>2847</v>
      </c>
      <c r="F14" s="2948"/>
      <c r="G14" s="2809"/>
      <c r="H14" s="3314" t="s">
        <v>2848</v>
      </c>
      <c r="I14" s="3314" t="s">
        <v>2849</v>
      </c>
      <c r="J14" s="3314" t="s">
        <v>2850</v>
      </c>
      <c r="M14" s="3316" t="s">
        <v>2851</v>
      </c>
      <c r="N14" s="3316" t="s">
        <v>2852</v>
      </c>
      <c r="O14" s="2948"/>
      <c r="P14" s="3316" t="s">
        <v>2853</v>
      </c>
      <c r="Q14" s="2948"/>
      <c r="S14" s="2948"/>
      <c r="T14" s="2948"/>
      <c r="U14" s="2948"/>
      <c r="V14" s="2948"/>
      <c r="W14" s="2948"/>
      <c r="X14" s="3317" t="s">
        <v>2854</v>
      </c>
      <c r="Y14" s="2948"/>
      <c r="AB14" s="3318" t="s">
        <v>2855</v>
      </c>
    </row>
    <row r="15" spans="1:30" ht="19.5" customHeight="1">
      <c r="A15" s="2814"/>
      <c r="B15" s="3294"/>
      <c r="C15" s="3295"/>
      <c r="D15" s="3296"/>
      <c r="E15" s="2814"/>
      <c r="F15" s="2814"/>
      <c r="G15" s="3294"/>
      <c r="H15" s="2814"/>
      <c r="I15" s="3296"/>
      <c r="J15" s="2814"/>
      <c r="K15" s="2814"/>
      <c r="L15" s="3294"/>
      <c r="M15" s="2814"/>
      <c r="N15" s="3296"/>
      <c r="O15" s="2814"/>
      <c r="P15" s="2814"/>
      <c r="Q15" s="3294"/>
      <c r="R15" s="2814"/>
      <c r="S15" s="3296"/>
      <c r="T15" s="2814"/>
      <c r="U15" s="2814"/>
      <c r="V15" s="2814"/>
      <c r="W15" s="2814"/>
      <c r="X15" s="2814"/>
      <c r="Y15" s="2814"/>
      <c r="Z15" s="2814"/>
      <c r="AA15" s="2814"/>
      <c r="AB15" s="2814"/>
      <c r="AC15" s="2814"/>
      <c r="AD15" s="2814"/>
    </row>
    <row r="16" spans="1:30">
      <c r="A16" s="3319">
        <v>1</v>
      </c>
      <c r="B16" s="3315" t="s">
        <v>2856</v>
      </c>
      <c r="C16" s="3320" t="s">
        <v>2857</v>
      </c>
      <c r="D16" s="3321" t="s">
        <v>2858</v>
      </c>
      <c r="E16" s="3322"/>
      <c r="F16" s="3319">
        <v>325</v>
      </c>
      <c r="G16" s="3315" t="s">
        <v>2859</v>
      </c>
      <c r="H16" s="3320" t="s">
        <v>2860</v>
      </c>
      <c r="I16" s="3321" t="s">
        <v>2861</v>
      </c>
      <c r="J16" s="3322"/>
      <c r="K16" s="3319">
        <v>649</v>
      </c>
      <c r="L16" s="3315" t="s">
        <v>2862</v>
      </c>
      <c r="M16" s="3320" t="s">
        <v>2863</v>
      </c>
      <c r="N16" s="3321" t="s">
        <v>2864</v>
      </c>
      <c r="O16" s="3322"/>
      <c r="P16" s="3319">
        <v>973</v>
      </c>
      <c r="Q16" s="3315" t="s">
        <v>2865</v>
      </c>
      <c r="R16" s="3320" t="s">
        <v>2866</v>
      </c>
      <c r="S16" s="3321" t="s">
        <v>2867</v>
      </c>
      <c r="T16" s="2814"/>
      <c r="U16" s="2961" t="s">
        <v>2868</v>
      </c>
      <c r="W16" s="3322"/>
      <c r="X16" s="2956"/>
      <c r="Y16" s="2956"/>
      <c r="Z16" s="2956"/>
      <c r="AA16" s="2956"/>
      <c r="AB16" s="2956"/>
      <c r="AC16" s="2956"/>
      <c r="AD16" s="2956"/>
    </row>
    <row r="17" spans="1:35">
      <c r="A17" s="3319">
        <v>2</v>
      </c>
      <c r="B17" s="3315" t="s">
        <v>2869</v>
      </c>
      <c r="C17" s="3320" t="s">
        <v>2870</v>
      </c>
      <c r="D17" s="3321" t="s">
        <v>2871</v>
      </c>
      <c r="E17" s="3322"/>
      <c r="F17" s="3319">
        <v>326</v>
      </c>
      <c r="G17" s="3315" t="s">
        <v>2872</v>
      </c>
      <c r="H17" s="3320" t="s">
        <v>2873</v>
      </c>
      <c r="I17" s="3321" t="s">
        <v>2874</v>
      </c>
      <c r="J17" s="3322"/>
      <c r="K17" s="3319">
        <v>650</v>
      </c>
      <c r="L17" s="3315" t="s">
        <v>2875</v>
      </c>
      <c r="M17" s="3320" t="s">
        <v>2876</v>
      </c>
      <c r="N17" s="3321" t="s">
        <v>2877</v>
      </c>
      <c r="O17" s="3322"/>
      <c r="P17" s="3319">
        <v>974</v>
      </c>
      <c r="Q17" s="3315" t="s">
        <v>2878</v>
      </c>
      <c r="R17" s="3320" t="s">
        <v>2879</v>
      </c>
      <c r="S17" s="3321" t="s">
        <v>2880</v>
      </c>
      <c r="T17" s="2814"/>
      <c r="U17" s="3299" t="s">
        <v>2830</v>
      </c>
      <c r="V17" s="3323" t="s">
        <v>2881</v>
      </c>
      <c r="W17" s="3324"/>
      <c r="X17" s="3325"/>
      <c r="Y17" s="2956"/>
      <c r="Z17" s="2956"/>
      <c r="AA17" s="2956"/>
      <c r="AB17" s="2956"/>
      <c r="AC17" s="2956"/>
      <c r="AD17" s="2956"/>
      <c r="AH17" s="2955"/>
    </row>
    <row r="18" spans="1:35">
      <c r="A18" s="3319">
        <v>3</v>
      </c>
      <c r="B18" s="3315" t="s">
        <v>2882</v>
      </c>
      <c r="C18" s="3320" t="s">
        <v>2883</v>
      </c>
      <c r="D18" s="3321" t="s">
        <v>2884</v>
      </c>
      <c r="E18" s="3322"/>
      <c r="F18" s="3319">
        <v>327</v>
      </c>
      <c r="G18" s="3315" t="s">
        <v>2885</v>
      </c>
      <c r="H18" s="3320" t="s">
        <v>2886</v>
      </c>
      <c r="I18" s="3321" t="s">
        <v>2887</v>
      </c>
      <c r="J18" s="3322"/>
      <c r="K18" s="3319">
        <v>651</v>
      </c>
      <c r="L18" s="3315" t="s">
        <v>2888</v>
      </c>
      <c r="M18" s="3320" t="s">
        <v>2889</v>
      </c>
      <c r="N18" s="3321" t="s">
        <v>2890</v>
      </c>
      <c r="O18" s="3322"/>
      <c r="P18" s="3319">
        <v>975</v>
      </c>
      <c r="Q18" s="3315" t="s">
        <v>2891</v>
      </c>
      <c r="R18" s="3320" t="s">
        <v>2892</v>
      </c>
      <c r="S18" s="3321" t="s">
        <v>2893</v>
      </c>
      <c r="T18" s="2814"/>
      <c r="U18" s="2961" t="s">
        <v>2829</v>
      </c>
      <c r="V18" s="2961"/>
      <c r="W18" s="3322"/>
      <c r="X18" s="3325"/>
      <c r="Y18" s="2956"/>
      <c r="Z18" s="2956"/>
      <c r="AA18" s="2956"/>
      <c r="AB18" s="2956"/>
      <c r="AC18" s="2956"/>
      <c r="AD18" s="2956"/>
      <c r="AH18" s="2955"/>
    </row>
    <row r="19" spans="1:35">
      <c r="A19" s="3319">
        <v>4</v>
      </c>
      <c r="B19" s="3315" t="s">
        <v>2894</v>
      </c>
      <c r="C19" s="3320" t="s">
        <v>2895</v>
      </c>
      <c r="D19" s="3321" t="s">
        <v>2896</v>
      </c>
      <c r="E19" s="3322"/>
      <c r="F19" s="3319">
        <v>328</v>
      </c>
      <c r="G19" s="3315" t="s">
        <v>2897</v>
      </c>
      <c r="H19" s="3320" t="s">
        <v>2898</v>
      </c>
      <c r="I19" s="3321" t="s">
        <v>2899</v>
      </c>
      <c r="J19" s="3322"/>
      <c r="K19" s="3319">
        <v>652</v>
      </c>
      <c r="L19" s="3315" t="s">
        <v>2900</v>
      </c>
      <c r="M19" s="3320" t="s">
        <v>2901</v>
      </c>
      <c r="N19" s="3321" t="s">
        <v>2902</v>
      </c>
      <c r="O19" s="3322"/>
      <c r="P19" s="3319">
        <v>976</v>
      </c>
      <c r="Q19" s="3315" t="s">
        <v>2903</v>
      </c>
      <c r="R19" s="3320" t="s">
        <v>2904</v>
      </c>
      <c r="S19" s="3321" t="s">
        <v>2905</v>
      </c>
      <c r="T19" s="2814"/>
      <c r="U19" s="3299" t="s">
        <v>2830</v>
      </c>
      <c r="V19" s="3323" t="s">
        <v>2831</v>
      </c>
      <c r="W19" s="3324"/>
      <c r="X19" s="3325"/>
      <c r="Y19" s="2956"/>
      <c r="Z19" s="2956"/>
      <c r="AA19" s="2956"/>
      <c r="AB19" s="2956"/>
      <c r="AC19" s="2956"/>
      <c r="AD19" s="2956"/>
      <c r="AH19" s="2955"/>
      <c r="AI19" s="2955"/>
    </row>
    <row r="20" spans="1:35">
      <c r="A20" s="3319">
        <v>5</v>
      </c>
      <c r="B20" s="3315" t="s">
        <v>2906</v>
      </c>
      <c r="C20" s="3320" t="s">
        <v>2907</v>
      </c>
      <c r="D20" s="3321" t="s">
        <v>2908</v>
      </c>
      <c r="E20" s="3322"/>
      <c r="F20" s="3319">
        <v>329</v>
      </c>
      <c r="G20" s="3315" t="s">
        <v>2909</v>
      </c>
      <c r="H20" s="3320" t="s">
        <v>2910</v>
      </c>
      <c r="I20" s="3321" t="s">
        <v>2911</v>
      </c>
      <c r="J20" s="3322"/>
      <c r="K20" s="3319">
        <v>653</v>
      </c>
      <c r="L20" s="3315" t="s">
        <v>2912</v>
      </c>
      <c r="M20" s="3320" t="s">
        <v>2913</v>
      </c>
      <c r="N20" s="3321" t="s">
        <v>2914</v>
      </c>
      <c r="O20" s="3322"/>
      <c r="P20" s="3319">
        <v>977</v>
      </c>
      <c r="Q20" s="3315" t="s">
        <v>2915</v>
      </c>
      <c r="R20" s="3320" t="s">
        <v>2916</v>
      </c>
      <c r="S20" s="3321" t="s">
        <v>2917</v>
      </c>
      <c r="T20" s="2814"/>
      <c r="U20" s="3326"/>
      <c r="V20" s="2961" t="s">
        <v>2918</v>
      </c>
      <c r="W20" s="3322"/>
      <c r="X20" s="3325"/>
      <c r="Y20" s="2956"/>
      <c r="Z20" s="2956"/>
      <c r="AA20" s="2956"/>
      <c r="AB20" s="2956"/>
      <c r="AC20" s="2956"/>
      <c r="AD20" s="2956"/>
    </row>
    <row r="21" spans="1:35">
      <c r="A21" s="3319">
        <v>6</v>
      </c>
      <c r="B21" s="3315">
        <v>2795</v>
      </c>
      <c r="C21" s="3320" t="s">
        <v>2919</v>
      </c>
      <c r="D21" s="3321" t="s">
        <v>2920</v>
      </c>
      <c r="E21" s="3322"/>
      <c r="F21" s="3319">
        <v>330</v>
      </c>
      <c r="G21" s="3315" t="s">
        <v>2921</v>
      </c>
      <c r="H21" s="3320" t="s">
        <v>2922</v>
      </c>
      <c r="I21" s="3321" t="s">
        <v>2923</v>
      </c>
      <c r="J21" s="3322"/>
      <c r="K21" s="3319">
        <v>654</v>
      </c>
      <c r="L21" s="3315" t="s">
        <v>2924</v>
      </c>
      <c r="M21" s="3320" t="s">
        <v>2925</v>
      </c>
      <c r="N21" s="3321" t="s">
        <v>2926</v>
      </c>
      <c r="O21" s="3322"/>
      <c r="P21" s="3319">
        <v>978</v>
      </c>
      <c r="Q21" s="3315" t="s">
        <v>2927</v>
      </c>
      <c r="R21" s="3320" t="s">
        <v>2928</v>
      </c>
      <c r="S21" s="3321" t="s">
        <v>2929</v>
      </c>
      <c r="T21" s="2814"/>
      <c r="U21" s="3322"/>
      <c r="V21" s="3322"/>
      <c r="W21" s="3322"/>
      <c r="X21" s="3322"/>
      <c r="Y21" s="3322"/>
      <c r="Z21" s="3322"/>
      <c r="AA21" s="3322"/>
      <c r="AB21" s="3322"/>
      <c r="AC21" s="3322"/>
      <c r="AD21" s="3322"/>
    </row>
    <row r="22" spans="1:35">
      <c r="A22" s="3319">
        <v>7</v>
      </c>
      <c r="B22" s="3315">
        <v>2796</v>
      </c>
      <c r="C22" s="3320" t="s">
        <v>2930</v>
      </c>
      <c r="D22" s="3321" t="s">
        <v>2931</v>
      </c>
      <c r="E22" s="3322"/>
      <c r="F22" s="3319">
        <v>331</v>
      </c>
      <c r="G22" s="3315" t="s">
        <v>2932</v>
      </c>
      <c r="H22" s="3320" t="s">
        <v>2933</v>
      </c>
      <c r="I22" s="3321" t="s">
        <v>2934</v>
      </c>
      <c r="J22" s="3322"/>
      <c r="K22" s="3319">
        <v>655</v>
      </c>
      <c r="L22" s="3315" t="s">
        <v>2935</v>
      </c>
      <c r="M22" s="3320" t="s">
        <v>2936</v>
      </c>
      <c r="N22" s="3321" t="s">
        <v>2937</v>
      </c>
      <c r="O22" s="3322"/>
      <c r="P22" s="3319">
        <v>979</v>
      </c>
      <c r="Q22" s="3315" t="s">
        <v>2938</v>
      </c>
      <c r="R22" s="3320" t="s">
        <v>2939</v>
      </c>
      <c r="S22" s="3321" t="s">
        <v>2940</v>
      </c>
      <c r="T22" s="2814"/>
      <c r="U22" s="3322"/>
      <c r="V22" s="3322"/>
      <c r="W22" s="3322"/>
      <c r="X22" s="3324"/>
      <c r="Y22" s="3324"/>
      <c r="Z22" s="3324"/>
      <c r="AA22" s="3324"/>
      <c r="AB22" s="3324"/>
      <c r="AC22" s="3324"/>
      <c r="AD22" s="3322"/>
    </row>
    <row r="23" spans="1:35">
      <c r="A23" s="3319">
        <v>8</v>
      </c>
      <c r="B23" s="3315">
        <v>2797</v>
      </c>
      <c r="C23" s="3320" t="s">
        <v>2941</v>
      </c>
      <c r="D23" s="3321" t="s">
        <v>2942</v>
      </c>
      <c r="E23" s="3322"/>
      <c r="F23" s="3319">
        <v>332</v>
      </c>
      <c r="G23" s="3315" t="s">
        <v>2943</v>
      </c>
      <c r="H23" s="3320" t="s">
        <v>2944</v>
      </c>
      <c r="I23" s="3321" t="s">
        <v>2945</v>
      </c>
      <c r="J23" s="3322"/>
      <c r="K23" s="3319">
        <v>656</v>
      </c>
      <c r="L23" s="3315" t="s">
        <v>2946</v>
      </c>
      <c r="M23" s="3320" t="s">
        <v>2947</v>
      </c>
      <c r="N23" s="3321" t="s">
        <v>2948</v>
      </c>
      <c r="O23" s="3322"/>
      <c r="P23" s="3319">
        <v>980</v>
      </c>
      <c r="Q23" s="3315" t="s">
        <v>2949</v>
      </c>
      <c r="R23" s="3320" t="s">
        <v>2950</v>
      </c>
      <c r="S23" s="3321" t="s">
        <v>2951</v>
      </c>
      <c r="T23" s="2814"/>
      <c r="U23" s="3324" t="s">
        <v>2952</v>
      </c>
      <c r="V23" s="3324"/>
      <c r="W23" s="3324"/>
      <c r="X23" s="3324"/>
      <c r="Y23" s="3322"/>
      <c r="Z23" s="3322"/>
      <c r="AA23" s="3322"/>
      <c r="AB23" s="3322"/>
      <c r="AC23" s="3322"/>
      <c r="AD23" s="3322"/>
      <c r="AE23" s="2814"/>
    </row>
    <row r="24" spans="1:35">
      <c r="A24" s="3319">
        <v>9</v>
      </c>
      <c r="B24" s="3315" t="s">
        <v>2953</v>
      </c>
      <c r="C24" s="3320" t="s">
        <v>2954</v>
      </c>
      <c r="D24" s="3321" t="s">
        <v>2955</v>
      </c>
      <c r="E24" s="3322"/>
      <c r="F24" s="3319">
        <v>333</v>
      </c>
      <c r="G24" s="3315" t="s">
        <v>2956</v>
      </c>
      <c r="H24" s="3320" t="s">
        <v>2957</v>
      </c>
      <c r="I24" s="3321" t="s">
        <v>2958</v>
      </c>
      <c r="J24" s="3322"/>
      <c r="K24" s="3319">
        <v>657</v>
      </c>
      <c r="L24" s="3315" t="s">
        <v>2959</v>
      </c>
      <c r="M24" s="3320" t="s">
        <v>2960</v>
      </c>
      <c r="N24" s="3321" t="s">
        <v>2961</v>
      </c>
      <c r="O24" s="3322"/>
      <c r="P24" s="3319">
        <v>981</v>
      </c>
      <c r="Q24" s="3315" t="s">
        <v>2962</v>
      </c>
      <c r="R24" s="3320" t="s">
        <v>2963</v>
      </c>
      <c r="S24" s="3321" t="s">
        <v>2964</v>
      </c>
      <c r="T24" s="2814"/>
      <c r="U24" s="3324" t="s">
        <v>2965</v>
      </c>
      <c r="V24" s="3324"/>
      <c r="W24" s="3324"/>
      <c r="X24" s="3324"/>
      <c r="Y24" s="3322"/>
      <c r="Z24" s="3322"/>
      <c r="AA24" s="3322"/>
      <c r="AB24" s="3322"/>
      <c r="AC24" s="3322"/>
      <c r="AD24" s="3322"/>
    </row>
    <row r="25" spans="1:35">
      <c r="A25" s="3319">
        <v>10</v>
      </c>
      <c r="B25" s="3315" t="s">
        <v>2966</v>
      </c>
      <c r="C25" s="3320" t="s">
        <v>2967</v>
      </c>
      <c r="E25" s="3322"/>
      <c r="F25" s="3319">
        <v>334</v>
      </c>
      <c r="G25" s="3315" t="s">
        <v>2968</v>
      </c>
      <c r="H25" s="3320" t="s">
        <v>2969</v>
      </c>
      <c r="I25" s="3321" t="s">
        <v>2970</v>
      </c>
      <c r="J25" s="3322"/>
      <c r="K25" s="3319">
        <v>658</v>
      </c>
      <c r="L25" s="3315" t="s">
        <v>2971</v>
      </c>
      <c r="M25" s="3320" t="s">
        <v>2972</v>
      </c>
      <c r="N25" s="3321" t="s">
        <v>2973</v>
      </c>
      <c r="O25" s="3322"/>
      <c r="P25" s="3319">
        <v>982</v>
      </c>
      <c r="Q25" s="3315" t="s">
        <v>2974</v>
      </c>
      <c r="R25" s="3320" t="s">
        <v>2975</v>
      </c>
      <c r="S25" s="3321" t="s">
        <v>2976</v>
      </c>
      <c r="T25" s="2814"/>
      <c r="U25" s="3324"/>
      <c r="V25" s="3324" t="s">
        <v>2977</v>
      </c>
      <c r="W25" s="3324"/>
      <c r="X25" s="3324"/>
      <c r="Y25" s="3322"/>
      <c r="Z25" s="3322"/>
      <c r="AA25" s="3322"/>
      <c r="AB25" s="3322"/>
      <c r="AC25" s="3322"/>
      <c r="AD25" s="3322"/>
    </row>
    <row r="26" spans="1:35">
      <c r="A26" s="3319">
        <v>11</v>
      </c>
      <c r="B26" s="3315" t="s">
        <v>2978</v>
      </c>
      <c r="C26" s="3320" t="s">
        <v>2979</v>
      </c>
      <c r="E26" s="3322"/>
      <c r="F26" s="3319">
        <v>335</v>
      </c>
      <c r="G26" s="3315" t="s">
        <v>2980</v>
      </c>
      <c r="H26" s="3320" t="s">
        <v>2981</v>
      </c>
      <c r="I26" s="3321" t="s">
        <v>2982</v>
      </c>
      <c r="J26" s="3322"/>
      <c r="K26" s="3319">
        <v>659</v>
      </c>
      <c r="L26" s="3315" t="s">
        <v>2983</v>
      </c>
      <c r="M26" s="3320" t="s">
        <v>2984</v>
      </c>
      <c r="N26" s="3321" t="s">
        <v>2985</v>
      </c>
      <c r="O26" s="3322"/>
      <c r="P26" s="3319">
        <v>983</v>
      </c>
      <c r="Q26" s="3315" t="s">
        <v>2986</v>
      </c>
      <c r="R26" s="3320" t="s">
        <v>2987</v>
      </c>
      <c r="S26" s="3321" t="s">
        <v>2988</v>
      </c>
      <c r="T26" s="2814"/>
      <c r="U26" s="3324"/>
      <c r="V26" s="3324" t="s">
        <v>2989</v>
      </c>
      <c r="W26" s="3324"/>
      <c r="X26" s="3324"/>
      <c r="Y26" s="3322"/>
      <c r="Z26" s="3322"/>
      <c r="AA26" s="3322"/>
      <c r="AB26" s="3322"/>
      <c r="AC26" s="3322"/>
      <c r="AD26" s="3322"/>
    </row>
    <row r="27" spans="1:35">
      <c r="A27" s="3319">
        <v>12</v>
      </c>
      <c r="B27" s="3315">
        <v>3030</v>
      </c>
      <c r="C27" s="3320" t="s">
        <v>2990</v>
      </c>
      <c r="E27" s="3322"/>
      <c r="F27" s="3319">
        <v>336</v>
      </c>
      <c r="G27" s="3315" t="s">
        <v>2991</v>
      </c>
      <c r="H27" s="3320" t="s">
        <v>2992</v>
      </c>
      <c r="I27" s="3321" t="s">
        <v>2993</v>
      </c>
      <c r="J27" s="3322"/>
      <c r="K27" s="3319">
        <v>660</v>
      </c>
      <c r="L27" s="3315" t="s">
        <v>2994</v>
      </c>
      <c r="M27" s="3320" t="s">
        <v>2995</v>
      </c>
      <c r="N27" s="3321" t="s">
        <v>2996</v>
      </c>
      <c r="O27" s="3322"/>
      <c r="P27" s="3319">
        <v>984</v>
      </c>
      <c r="Q27" s="3315" t="s">
        <v>2997</v>
      </c>
      <c r="R27" s="3320" t="s">
        <v>2998</v>
      </c>
      <c r="S27" s="3321" t="s">
        <v>2999</v>
      </c>
      <c r="T27" s="2814"/>
      <c r="U27" s="3326"/>
      <c r="V27" s="3322"/>
      <c r="W27" s="3322"/>
      <c r="X27" s="3322"/>
      <c r="Y27" s="3322"/>
      <c r="Z27" s="3322"/>
      <c r="AA27" s="3322"/>
      <c r="AB27" s="3322"/>
      <c r="AC27" s="3322"/>
      <c r="AD27" s="3322"/>
    </row>
    <row r="28" spans="1:35">
      <c r="A28" s="3319">
        <v>13</v>
      </c>
      <c r="B28" s="3315" t="s">
        <v>3000</v>
      </c>
      <c r="C28" s="3320" t="s">
        <v>3001</v>
      </c>
      <c r="E28" s="3322"/>
      <c r="F28" s="3319">
        <v>337</v>
      </c>
      <c r="G28" s="3315" t="s">
        <v>3002</v>
      </c>
      <c r="H28" s="3320" t="s">
        <v>3003</v>
      </c>
      <c r="I28" s="3321" t="s">
        <v>3004</v>
      </c>
      <c r="J28" s="3322"/>
      <c r="K28" s="3319">
        <v>661</v>
      </c>
      <c r="L28" s="3315" t="s">
        <v>3005</v>
      </c>
      <c r="M28" s="3320" t="s">
        <v>3006</v>
      </c>
      <c r="N28" s="3321" t="s">
        <v>3007</v>
      </c>
      <c r="O28" s="3322"/>
      <c r="P28" s="3319">
        <v>985</v>
      </c>
      <c r="Q28" s="3315" t="s">
        <v>3008</v>
      </c>
      <c r="R28" s="3320" t="s">
        <v>3009</v>
      </c>
      <c r="S28" s="3321" t="s">
        <v>3010</v>
      </c>
      <c r="T28" s="2814"/>
      <c r="U28" s="2814"/>
      <c r="V28" s="2814"/>
      <c r="W28" s="2814"/>
      <c r="X28" s="2814"/>
      <c r="Y28" s="2814"/>
      <c r="Z28" s="2814"/>
      <c r="AA28" s="2814"/>
      <c r="AB28" s="2814"/>
      <c r="AC28" s="2814"/>
      <c r="AD28" s="2814"/>
      <c r="AE28" s="2814"/>
      <c r="AF28" s="2814"/>
      <c r="AG28" s="2814"/>
    </row>
    <row r="29" spans="1:35">
      <c r="A29" s="3319">
        <v>14</v>
      </c>
      <c r="B29" s="3315" t="s">
        <v>3011</v>
      </c>
      <c r="C29" s="3320" t="s">
        <v>3012</v>
      </c>
      <c r="E29" s="3322"/>
      <c r="F29" s="3319">
        <v>338</v>
      </c>
      <c r="G29" s="3315" t="s">
        <v>3013</v>
      </c>
      <c r="H29" s="3320" t="s">
        <v>3014</v>
      </c>
      <c r="I29" s="3321" t="s">
        <v>3015</v>
      </c>
      <c r="J29" s="3322"/>
      <c r="K29" s="3319">
        <v>662</v>
      </c>
      <c r="L29" s="3315" t="s">
        <v>3016</v>
      </c>
      <c r="M29" s="3320" t="s">
        <v>3017</v>
      </c>
      <c r="N29" s="3321" t="s">
        <v>3018</v>
      </c>
      <c r="O29" s="3322"/>
      <c r="P29" s="3319">
        <v>986</v>
      </c>
      <c r="Q29" s="3315" t="s">
        <v>3019</v>
      </c>
      <c r="R29" s="3320" t="s">
        <v>3020</v>
      </c>
      <c r="S29" s="3321" t="s">
        <v>3021</v>
      </c>
      <c r="T29" s="2814"/>
      <c r="U29" s="2814"/>
      <c r="V29" s="2814"/>
      <c r="W29" s="2814"/>
      <c r="X29" s="2814"/>
      <c r="Y29" s="2814"/>
      <c r="Z29" s="2814"/>
      <c r="AA29" s="2814"/>
      <c r="AB29" s="2814"/>
      <c r="AC29" s="2814"/>
      <c r="AD29" s="2814"/>
    </row>
    <row r="30" spans="1:35">
      <c r="A30" s="3319">
        <v>15</v>
      </c>
      <c r="B30" s="3315">
        <v>2049</v>
      </c>
      <c r="C30" s="3320" t="s">
        <v>3022</v>
      </c>
      <c r="E30" s="3322"/>
      <c r="F30" s="3319">
        <v>339</v>
      </c>
      <c r="G30" s="3315" t="s">
        <v>3023</v>
      </c>
      <c r="H30" s="3320" t="s">
        <v>3024</v>
      </c>
      <c r="I30" s="3321" t="s">
        <v>3025</v>
      </c>
      <c r="J30" s="3322"/>
      <c r="K30" s="3319">
        <v>663</v>
      </c>
      <c r="L30" s="3315" t="s">
        <v>3026</v>
      </c>
      <c r="M30" s="3320" t="s">
        <v>3027</v>
      </c>
      <c r="N30" s="3321" t="s">
        <v>3028</v>
      </c>
      <c r="O30" s="3322"/>
      <c r="P30" s="3319">
        <v>987</v>
      </c>
      <c r="Q30" s="3315" t="s">
        <v>3029</v>
      </c>
      <c r="R30" s="3320" t="s">
        <v>3030</v>
      </c>
      <c r="S30" s="3321" t="s">
        <v>3031</v>
      </c>
      <c r="T30" s="2814"/>
      <c r="U30" s="2814"/>
      <c r="V30" s="2814"/>
      <c r="W30" s="2814"/>
      <c r="X30" s="2814"/>
      <c r="Y30" s="2814"/>
      <c r="Z30" s="2814"/>
      <c r="AA30" s="2814"/>
      <c r="AB30" s="2814"/>
      <c r="AC30" s="2814"/>
      <c r="AD30" s="2814"/>
    </row>
    <row r="31" spans="1:35">
      <c r="A31" s="3319">
        <v>16</v>
      </c>
      <c r="B31" s="3315" t="s">
        <v>3032</v>
      </c>
      <c r="C31" s="3320" t="s">
        <v>3033</v>
      </c>
      <c r="E31" s="3322"/>
      <c r="F31" s="3319">
        <v>340</v>
      </c>
      <c r="G31" s="3315" t="s">
        <v>3034</v>
      </c>
      <c r="H31" s="3320" t="s">
        <v>3035</v>
      </c>
      <c r="I31" s="3321" t="s">
        <v>3036</v>
      </c>
      <c r="J31" s="3322"/>
      <c r="K31" s="3319">
        <v>664</v>
      </c>
      <c r="L31" s="3315" t="s">
        <v>3037</v>
      </c>
      <c r="M31" s="3320" t="s">
        <v>3038</v>
      </c>
      <c r="N31" s="3321" t="s">
        <v>3039</v>
      </c>
      <c r="O31" s="3322"/>
      <c r="P31" s="3319">
        <v>988</v>
      </c>
      <c r="Q31" s="3315" t="s">
        <v>3040</v>
      </c>
      <c r="R31" s="3320" t="s">
        <v>3041</v>
      </c>
      <c r="S31" s="3321" t="s">
        <v>3042</v>
      </c>
      <c r="T31" s="2814"/>
      <c r="U31" s="2814"/>
      <c r="V31" s="2814"/>
      <c r="W31" s="2814"/>
      <c r="X31" s="2814"/>
      <c r="Y31" s="2814"/>
      <c r="Z31" s="2814"/>
      <c r="AA31" s="2814"/>
      <c r="AB31" s="2814"/>
      <c r="AC31" s="2814"/>
      <c r="AD31" s="2814"/>
    </row>
    <row r="32" spans="1:35">
      <c r="A32" s="3319">
        <v>17</v>
      </c>
      <c r="B32" s="3315" t="s">
        <v>3043</v>
      </c>
      <c r="C32" s="3320" t="s">
        <v>3044</v>
      </c>
      <c r="E32" s="3322"/>
      <c r="F32" s="3319">
        <v>341</v>
      </c>
      <c r="G32" s="3315" t="s">
        <v>3045</v>
      </c>
      <c r="H32" s="3320" t="s">
        <v>3046</v>
      </c>
      <c r="I32" s="3321" t="s">
        <v>3047</v>
      </c>
      <c r="J32" s="3322"/>
      <c r="K32" s="3319">
        <v>665</v>
      </c>
      <c r="L32" s="3315" t="s">
        <v>3048</v>
      </c>
      <c r="M32" s="3320" t="s">
        <v>3049</v>
      </c>
      <c r="N32" s="3321" t="s">
        <v>3050</v>
      </c>
      <c r="O32" s="3322"/>
      <c r="P32" s="3319">
        <v>989</v>
      </c>
      <c r="Q32" s="3315" t="s">
        <v>3051</v>
      </c>
      <c r="R32" s="3320" t="s">
        <v>3052</v>
      </c>
      <c r="S32" s="3321" t="s">
        <v>3053</v>
      </c>
      <c r="T32" s="2814"/>
      <c r="U32" s="2814"/>
      <c r="V32" s="2814"/>
      <c r="W32" s="2814"/>
      <c r="X32" s="2814"/>
      <c r="Y32" s="2814"/>
      <c r="Z32" s="2814"/>
      <c r="AA32" s="2814"/>
      <c r="AB32" s="2814"/>
      <c r="AC32" s="2814"/>
      <c r="AD32" s="2814"/>
    </row>
    <row r="33" spans="1:30">
      <c r="A33" s="3319">
        <v>18</v>
      </c>
      <c r="B33" s="3315" t="s">
        <v>3054</v>
      </c>
      <c r="C33" s="3320" t="s">
        <v>3055</v>
      </c>
      <c r="E33" s="3322"/>
      <c r="F33" s="3319">
        <v>342</v>
      </c>
      <c r="G33" s="3315" t="s">
        <v>3056</v>
      </c>
      <c r="H33" s="3320" t="s">
        <v>3057</v>
      </c>
      <c r="I33" s="3321" t="s">
        <v>3058</v>
      </c>
      <c r="J33" s="3322"/>
      <c r="K33" s="3319">
        <v>666</v>
      </c>
      <c r="L33" s="3315" t="s">
        <v>3059</v>
      </c>
      <c r="M33" s="3320" t="s">
        <v>3060</v>
      </c>
      <c r="N33" s="3321" t="s">
        <v>3061</v>
      </c>
      <c r="O33" s="3322"/>
      <c r="P33" s="3319">
        <v>990</v>
      </c>
      <c r="Q33" s="3315" t="s">
        <v>3062</v>
      </c>
      <c r="R33" s="3320" t="s">
        <v>3063</v>
      </c>
      <c r="S33" s="3321" t="s">
        <v>3064</v>
      </c>
      <c r="T33" s="2814"/>
      <c r="U33" s="2814"/>
      <c r="V33" s="2814"/>
      <c r="W33" s="2814"/>
      <c r="X33" s="2814"/>
      <c r="Y33" s="2814"/>
      <c r="Z33" s="2814"/>
      <c r="AA33" s="2814"/>
      <c r="AB33" s="2814"/>
      <c r="AC33" s="2814"/>
      <c r="AD33" s="2814"/>
    </row>
    <row r="34" spans="1:30">
      <c r="A34" s="3319">
        <v>19</v>
      </c>
      <c r="B34" s="3315" t="s">
        <v>3065</v>
      </c>
      <c r="C34" s="3320" t="s">
        <v>3066</v>
      </c>
      <c r="E34" s="3322"/>
      <c r="F34" s="3319">
        <v>343</v>
      </c>
      <c r="G34" s="3315" t="s">
        <v>3067</v>
      </c>
      <c r="H34" s="3320" t="s">
        <v>3068</v>
      </c>
      <c r="I34" s="3321" t="s">
        <v>3069</v>
      </c>
      <c r="J34" s="3322"/>
      <c r="K34" s="3319">
        <v>667</v>
      </c>
      <c r="L34" s="3315" t="s">
        <v>3070</v>
      </c>
      <c r="M34" s="3320" t="s">
        <v>3071</v>
      </c>
      <c r="N34" s="3321" t="s">
        <v>3072</v>
      </c>
      <c r="O34" s="3322"/>
      <c r="P34" s="3319">
        <v>991</v>
      </c>
      <c r="Q34" s="3315" t="s">
        <v>3073</v>
      </c>
      <c r="R34" s="3320" t="s">
        <v>3074</v>
      </c>
      <c r="S34" s="3321" t="s">
        <v>3075</v>
      </c>
      <c r="T34" s="2814"/>
      <c r="U34" s="2814"/>
      <c r="V34" s="2814"/>
      <c r="W34" s="2814"/>
      <c r="X34" s="2814"/>
      <c r="Y34" s="2814"/>
      <c r="Z34" s="2814"/>
      <c r="AA34" s="2814"/>
      <c r="AB34" s="2814"/>
      <c r="AC34" s="2814"/>
      <c r="AD34" s="2814"/>
    </row>
    <row r="35" spans="1:30">
      <c r="A35" s="3319">
        <v>20</v>
      </c>
      <c r="B35" s="3315" t="s">
        <v>3076</v>
      </c>
      <c r="C35" s="3320" t="s">
        <v>3077</v>
      </c>
      <c r="E35" s="3322"/>
      <c r="F35" s="3319">
        <v>344</v>
      </c>
      <c r="G35" s="3315" t="s">
        <v>3078</v>
      </c>
      <c r="H35" s="3320" t="s">
        <v>3079</v>
      </c>
      <c r="I35" s="3321" t="s">
        <v>3080</v>
      </c>
      <c r="J35" s="3322"/>
      <c r="K35" s="3319">
        <v>668</v>
      </c>
      <c r="L35" s="3315" t="s">
        <v>3081</v>
      </c>
      <c r="M35" s="3320" t="s">
        <v>3082</v>
      </c>
      <c r="N35" s="3321" t="s">
        <v>3083</v>
      </c>
      <c r="O35" s="3322"/>
      <c r="P35" s="3319">
        <v>992</v>
      </c>
      <c r="Q35" s="3315" t="s">
        <v>3084</v>
      </c>
      <c r="R35" s="3320" t="s">
        <v>3085</v>
      </c>
      <c r="S35" s="3321" t="s">
        <v>3086</v>
      </c>
      <c r="T35" s="2814"/>
      <c r="U35" s="2814"/>
      <c r="V35" s="2814"/>
      <c r="W35" s="2814"/>
      <c r="X35" s="2814"/>
      <c r="Y35" s="2814"/>
      <c r="Z35" s="2814"/>
      <c r="AA35" s="2814"/>
      <c r="AB35" s="2814"/>
      <c r="AC35" s="2814"/>
      <c r="AD35" s="2814"/>
    </row>
    <row r="36" spans="1:30">
      <c r="A36" s="3319">
        <v>21</v>
      </c>
      <c r="B36" s="3315" t="s">
        <v>3087</v>
      </c>
      <c r="C36" s="3320" t="s">
        <v>3088</v>
      </c>
      <c r="E36" s="3322"/>
      <c r="F36" s="3319">
        <v>345</v>
      </c>
      <c r="G36" s="3315" t="s">
        <v>3089</v>
      </c>
      <c r="H36" s="3320" t="s">
        <v>3090</v>
      </c>
      <c r="I36" s="3321" t="s">
        <v>3091</v>
      </c>
      <c r="J36" s="3322"/>
      <c r="K36" s="3319">
        <v>669</v>
      </c>
      <c r="L36" s="3315" t="s">
        <v>3092</v>
      </c>
      <c r="M36" s="3320" t="s">
        <v>3093</v>
      </c>
      <c r="N36" s="3321" t="s">
        <v>3094</v>
      </c>
      <c r="O36" s="3322"/>
      <c r="P36" s="3319">
        <v>993</v>
      </c>
      <c r="Q36" s="3315" t="s">
        <v>3095</v>
      </c>
      <c r="R36" s="3320" t="s">
        <v>3096</v>
      </c>
      <c r="S36" s="3321" t="s">
        <v>3097</v>
      </c>
      <c r="T36" s="2814"/>
      <c r="U36" s="2814"/>
      <c r="V36" s="2814"/>
      <c r="W36" s="2814"/>
      <c r="X36" s="2814"/>
      <c r="Y36" s="2814"/>
      <c r="Z36" s="2814"/>
      <c r="AA36" s="2814"/>
      <c r="AB36" s="2814"/>
      <c r="AC36" s="2814"/>
      <c r="AD36" s="2814"/>
    </row>
    <row r="37" spans="1:30">
      <c r="A37" s="3319">
        <v>22</v>
      </c>
      <c r="B37" s="3315" t="s">
        <v>3098</v>
      </c>
      <c r="C37" s="3320" t="s">
        <v>3099</v>
      </c>
      <c r="E37" s="3322"/>
      <c r="F37" s="3319">
        <v>346</v>
      </c>
      <c r="G37" s="3315" t="s">
        <v>3100</v>
      </c>
      <c r="H37" s="3320" t="s">
        <v>3101</v>
      </c>
      <c r="I37" s="3321" t="s">
        <v>3102</v>
      </c>
      <c r="J37" s="3322"/>
      <c r="K37" s="3319">
        <v>670</v>
      </c>
      <c r="L37" s="3315" t="s">
        <v>3103</v>
      </c>
      <c r="M37" s="3320" t="s">
        <v>3104</v>
      </c>
      <c r="N37" s="3321" t="s">
        <v>3105</v>
      </c>
      <c r="O37" s="3322"/>
      <c r="P37" s="3319">
        <v>994</v>
      </c>
      <c r="Q37" s="3315" t="s">
        <v>3106</v>
      </c>
      <c r="R37" s="3320" t="s">
        <v>3107</v>
      </c>
      <c r="S37" s="3321" t="s">
        <v>3108</v>
      </c>
      <c r="T37" s="2814"/>
      <c r="U37" s="2814"/>
      <c r="V37" s="2814"/>
      <c r="W37" s="2814"/>
      <c r="X37" s="2814"/>
      <c r="Y37" s="2814"/>
      <c r="Z37" s="2814"/>
      <c r="AA37" s="2814"/>
      <c r="AB37" s="2814"/>
      <c r="AC37" s="2814"/>
      <c r="AD37" s="2814"/>
    </row>
    <row r="38" spans="1:30">
      <c r="A38" s="3319">
        <v>23</v>
      </c>
      <c r="B38" s="3315" t="s">
        <v>3109</v>
      </c>
      <c r="C38" s="3320" t="s">
        <v>3110</v>
      </c>
      <c r="E38" s="3322"/>
      <c r="F38" s="3319">
        <v>347</v>
      </c>
      <c r="G38" s="3315" t="s">
        <v>3111</v>
      </c>
      <c r="H38" s="3320" t="s">
        <v>3112</v>
      </c>
      <c r="I38" s="3321" t="s">
        <v>3113</v>
      </c>
      <c r="J38" s="3322"/>
      <c r="K38" s="3319">
        <v>671</v>
      </c>
      <c r="L38" s="3315" t="s">
        <v>3114</v>
      </c>
      <c r="M38" s="3320" t="s">
        <v>3115</v>
      </c>
      <c r="N38" s="3321" t="s">
        <v>3116</v>
      </c>
      <c r="O38" s="3322"/>
      <c r="P38" s="3319">
        <v>995</v>
      </c>
      <c r="Q38" s="3315" t="s">
        <v>3117</v>
      </c>
      <c r="R38" s="3320" t="s">
        <v>3118</v>
      </c>
      <c r="S38" s="3321" t="s">
        <v>3119</v>
      </c>
      <c r="T38" s="2814"/>
      <c r="U38" s="2814"/>
      <c r="V38" s="2814"/>
      <c r="W38" s="2814"/>
      <c r="X38" s="2814"/>
      <c r="Y38" s="2814"/>
      <c r="Z38" s="2814"/>
      <c r="AA38" s="2814"/>
      <c r="AB38" s="2814"/>
      <c r="AC38" s="2814"/>
      <c r="AD38" s="2814"/>
    </row>
    <row r="39" spans="1:30">
      <c r="A39" s="3319">
        <v>24</v>
      </c>
      <c r="B39" s="3315" t="s">
        <v>3120</v>
      </c>
      <c r="C39" s="3320" t="s">
        <v>3121</v>
      </c>
      <c r="D39" s="3321" t="s">
        <v>3122</v>
      </c>
      <c r="E39" s="3322"/>
      <c r="F39" s="3319">
        <v>348</v>
      </c>
      <c r="G39" s="3315" t="s">
        <v>3123</v>
      </c>
      <c r="H39" s="3320" t="s">
        <v>3124</v>
      </c>
      <c r="I39" s="3321" t="s">
        <v>3125</v>
      </c>
      <c r="J39" s="3322"/>
      <c r="K39" s="3319">
        <v>672</v>
      </c>
      <c r="L39" s="3315" t="s">
        <v>3126</v>
      </c>
      <c r="M39" s="3320" t="s">
        <v>3127</v>
      </c>
      <c r="N39" s="3321" t="s">
        <v>3128</v>
      </c>
      <c r="O39" s="3322"/>
      <c r="P39" s="3319">
        <v>996</v>
      </c>
      <c r="Q39" s="3315" t="s">
        <v>3129</v>
      </c>
      <c r="R39" s="3320" t="s">
        <v>3130</v>
      </c>
      <c r="T39" s="2814"/>
      <c r="U39" s="2814"/>
      <c r="V39" s="2814"/>
      <c r="W39" s="2814"/>
      <c r="X39" s="2814"/>
      <c r="Y39" s="2814"/>
      <c r="Z39" s="2814"/>
      <c r="AA39" s="2814"/>
      <c r="AB39" s="2814"/>
      <c r="AC39" s="2814"/>
      <c r="AD39" s="2814"/>
    </row>
    <row r="40" spans="1:30">
      <c r="A40" s="3319">
        <v>25</v>
      </c>
      <c r="B40" s="3315" t="s">
        <v>3131</v>
      </c>
      <c r="C40" s="3320" t="s">
        <v>3132</v>
      </c>
      <c r="D40" s="3321" t="s">
        <v>3133</v>
      </c>
      <c r="E40" s="3322"/>
      <c r="F40" s="3319">
        <v>349</v>
      </c>
      <c r="G40" s="3315" t="s">
        <v>3134</v>
      </c>
      <c r="H40" s="3320" t="s">
        <v>3135</v>
      </c>
      <c r="I40" s="3321" t="s">
        <v>3136</v>
      </c>
      <c r="J40" s="3322"/>
      <c r="K40" s="3319">
        <v>673</v>
      </c>
      <c r="L40" s="3315" t="s">
        <v>3137</v>
      </c>
      <c r="M40" s="3320" t="s">
        <v>3138</v>
      </c>
      <c r="N40" s="3321" t="s">
        <v>3139</v>
      </c>
      <c r="O40" s="3322"/>
      <c r="P40" s="3319">
        <v>997</v>
      </c>
      <c r="Q40" s="3315" t="s">
        <v>3140</v>
      </c>
      <c r="R40" s="3320" t="s">
        <v>3141</v>
      </c>
      <c r="T40" s="2814"/>
      <c r="U40" s="2814"/>
      <c r="V40" s="2814"/>
      <c r="W40" s="2814"/>
      <c r="X40" s="2814"/>
      <c r="Y40" s="2814"/>
      <c r="Z40" s="2814"/>
      <c r="AA40" s="2814"/>
      <c r="AB40" s="2814"/>
      <c r="AC40" s="2814"/>
      <c r="AD40" s="2814"/>
    </row>
    <row r="41" spans="1:30">
      <c r="A41" s="3319">
        <v>26</v>
      </c>
      <c r="B41" s="3315" t="s">
        <v>3142</v>
      </c>
      <c r="C41" s="3320" t="s">
        <v>3143</v>
      </c>
      <c r="D41" s="3321" t="s">
        <v>3133</v>
      </c>
      <c r="E41" s="3322"/>
      <c r="F41" s="3319">
        <v>350</v>
      </c>
      <c r="G41" s="3315" t="s">
        <v>3144</v>
      </c>
      <c r="H41" s="3320" t="s">
        <v>3145</v>
      </c>
      <c r="I41" s="3321" t="s">
        <v>3146</v>
      </c>
      <c r="J41" s="3322"/>
      <c r="K41" s="3319">
        <v>674</v>
      </c>
      <c r="L41" s="3315" t="s">
        <v>3147</v>
      </c>
      <c r="M41" s="3320" t="s">
        <v>3148</v>
      </c>
      <c r="N41" s="3321" t="s">
        <v>3149</v>
      </c>
      <c r="O41" s="3322"/>
      <c r="P41" s="3319">
        <v>998</v>
      </c>
      <c r="Q41" s="3315" t="s">
        <v>3150</v>
      </c>
      <c r="R41" s="3320" t="s">
        <v>3151</v>
      </c>
      <c r="T41" s="2814"/>
      <c r="U41" s="2814"/>
      <c r="V41" s="2814"/>
      <c r="W41" s="2814"/>
      <c r="X41" s="2814"/>
      <c r="Y41" s="2814"/>
      <c r="Z41" s="2814"/>
      <c r="AA41" s="2814"/>
      <c r="AB41" s="2814"/>
      <c r="AC41" s="2814"/>
      <c r="AD41" s="2814"/>
    </row>
    <row r="42" spans="1:30">
      <c r="A42" s="3319">
        <v>27</v>
      </c>
      <c r="B42" s="3315" t="s">
        <v>3152</v>
      </c>
      <c r="C42" s="3320" t="s">
        <v>3153</v>
      </c>
      <c r="D42" s="3321" t="s">
        <v>3154</v>
      </c>
      <c r="E42" s="3322"/>
      <c r="F42" s="3319">
        <v>351</v>
      </c>
      <c r="G42" s="3315" t="s">
        <v>3155</v>
      </c>
      <c r="H42" s="3320" t="s">
        <v>3156</v>
      </c>
      <c r="I42" s="3321" t="s">
        <v>3157</v>
      </c>
      <c r="J42" s="3322"/>
      <c r="K42" s="3319">
        <v>675</v>
      </c>
      <c r="L42" s="3315" t="s">
        <v>3158</v>
      </c>
      <c r="M42" s="3320" t="s">
        <v>3159</v>
      </c>
      <c r="N42" s="3321" t="s">
        <v>3160</v>
      </c>
      <c r="O42" s="3322"/>
      <c r="P42" s="3319">
        <v>999</v>
      </c>
      <c r="Q42" s="3315" t="s">
        <v>3161</v>
      </c>
      <c r="R42" s="3320" t="s">
        <v>3162</v>
      </c>
      <c r="S42" s="3321" t="s">
        <v>3163</v>
      </c>
      <c r="T42" s="2814"/>
      <c r="U42" s="2814"/>
      <c r="V42" s="2814"/>
      <c r="W42" s="2814"/>
      <c r="X42" s="2814"/>
      <c r="Y42" s="2814"/>
      <c r="Z42" s="2814"/>
      <c r="AA42" s="2814"/>
      <c r="AB42" s="2814"/>
      <c r="AC42" s="2814"/>
      <c r="AD42" s="2814"/>
    </row>
    <row r="43" spans="1:30">
      <c r="A43" s="3319">
        <v>28</v>
      </c>
      <c r="B43" s="3315" t="s">
        <v>3164</v>
      </c>
      <c r="C43" s="3320" t="s">
        <v>3165</v>
      </c>
      <c r="D43" s="3321" t="s">
        <v>3166</v>
      </c>
      <c r="E43" s="3322"/>
      <c r="F43" s="3319">
        <v>352</v>
      </c>
      <c r="G43" s="3315" t="s">
        <v>3167</v>
      </c>
      <c r="H43" s="3320" t="s">
        <v>3168</v>
      </c>
      <c r="I43" s="3321" t="s">
        <v>3169</v>
      </c>
      <c r="J43" s="3322"/>
      <c r="K43" s="3319">
        <v>676</v>
      </c>
      <c r="L43" s="3315" t="s">
        <v>3170</v>
      </c>
      <c r="M43" s="3320" t="s">
        <v>3171</v>
      </c>
      <c r="N43" s="3321" t="s">
        <v>3172</v>
      </c>
      <c r="O43" s="3322"/>
      <c r="P43" s="3319">
        <v>1000</v>
      </c>
      <c r="Q43" s="3315" t="s">
        <v>3173</v>
      </c>
      <c r="R43" s="3320" t="s">
        <v>3174</v>
      </c>
      <c r="S43" s="3321" t="s">
        <v>3175</v>
      </c>
      <c r="T43" s="2814"/>
      <c r="U43" s="2814"/>
      <c r="V43" s="2814"/>
      <c r="W43" s="2814"/>
      <c r="X43" s="2814"/>
      <c r="Y43" s="2814"/>
      <c r="Z43" s="2814"/>
      <c r="AA43" s="2814"/>
      <c r="AB43" s="2814"/>
      <c r="AC43" s="2814"/>
      <c r="AD43" s="2814"/>
    </row>
    <row r="44" spans="1:30">
      <c r="A44" s="3319">
        <v>29</v>
      </c>
      <c r="B44" s="3315" t="s">
        <v>3176</v>
      </c>
      <c r="C44" s="3320" t="s">
        <v>3177</v>
      </c>
      <c r="D44" s="3321" t="s">
        <v>3178</v>
      </c>
      <c r="E44" s="3322"/>
      <c r="F44" s="3319">
        <v>353</v>
      </c>
      <c r="G44" s="3315" t="s">
        <v>3179</v>
      </c>
      <c r="H44" s="3320" t="s">
        <v>3180</v>
      </c>
      <c r="I44" s="3321" t="s">
        <v>3181</v>
      </c>
      <c r="J44" s="3322"/>
      <c r="K44" s="3319">
        <v>677</v>
      </c>
      <c r="L44" s="3315" t="s">
        <v>3182</v>
      </c>
      <c r="M44" s="3320" t="s">
        <v>3183</v>
      </c>
      <c r="N44" s="3321" t="s">
        <v>3184</v>
      </c>
      <c r="O44" s="3322"/>
      <c r="P44" s="3319">
        <v>1001</v>
      </c>
      <c r="Q44" s="3315" t="s">
        <v>3185</v>
      </c>
      <c r="R44" s="3320" t="s">
        <v>3186</v>
      </c>
      <c r="S44" s="3321" t="s">
        <v>3187</v>
      </c>
      <c r="T44" s="2814"/>
      <c r="U44" s="2814"/>
      <c r="V44" s="2814"/>
      <c r="W44" s="2814"/>
      <c r="X44" s="2814"/>
      <c r="Y44" s="2814"/>
      <c r="Z44" s="2814"/>
      <c r="AA44" s="2814"/>
      <c r="AB44" s="2814"/>
      <c r="AC44" s="2814"/>
      <c r="AD44" s="2814"/>
    </row>
    <row r="45" spans="1:30">
      <c r="A45" s="3319">
        <v>30</v>
      </c>
      <c r="B45" s="3315">
        <v>2328</v>
      </c>
      <c r="C45" s="3320" t="s">
        <v>3188</v>
      </c>
      <c r="D45" s="3321" t="s">
        <v>3189</v>
      </c>
      <c r="E45" s="3322"/>
      <c r="F45" s="3319">
        <v>354</v>
      </c>
      <c r="G45" s="3315" t="s">
        <v>3190</v>
      </c>
      <c r="H45" s="3320" t="s">
        <v>3191</v>
      </c>
      <c r="I45" s="3321" t="s">
        <v>3192</v>
      </c>
      <c r="J45" s="3322"/>
      <c r="K45" s="3319">
        <v>678</v>
      </c>
      <c r="L45" s="3315" t="s">
        <v>3193</v>
      </c>
      <c r="M45" s="3320" t="s">
        <v>3194</v>
      </c>
      <c r="N45" s="3321" t="s">
        <v>3195</v>
      </c>
      <c r="O45" s="3322"/>
      <c r="P45" s="3319">
        <v>1002</v>
      </c>
      <c r="Q45" s="3315" t="s">
        <v>3196</v>
      </c>
      <c r="R45" s="3320" t="s">
        <v>3197</v>
      </c>
      <c r="S45" s="3321" t="s">
        <v>3198</v>
      </c>
      <c r="T45" s="2814"/>
      <c r="U45" s="2814"/>
      <c r="V45" s="2814"/>
      <c r="W45" s="2814"/>
      <c r="X45" s="2814"/>
      <c r="Y45" s="2814"/>
      <c r="Z45" s="2814"/>
      <c r="AA45" s="2814"/>
      <c r="AB45" s="2814"/>
      <c r="AC45" s="2814"/>
      <c r="AD45" s="2814"/>
    </row>
    <row r="46" spans="1:30">
      <c r="A46" s="3319">
        <v>31</v>
      </c>
      <c r="B46" s="3315">
        <v>2935</v>
      </c>
      <c r="C46" s="3320" t="s">
        <v>3199</v>
      </c>
      <c r="D46" s="3321" t="s">
        <v>3200</v>
      </c>
      <c r="E46" s="3322"/>
      <c r="F46" s="3319">
        <v>355</v>
      </c>
      <c r="G46" s="3315" t="s">
        <v>3201</v>
      </c>
      <c r="H46" s="3320" t="s">
        <v>3202</v>
      </c>
      <c r="I46" s="3321" t="s">
        <v>3203</v>
      </c>
      <c r="J46" s="3322"/>
      <c r="K46" s="3319">
        <v>679</v>
      </c>
      <c r="L46" s="3315" t="s">
        <v>3204</v>
      </c>
      <c r="M46" s="3320" t="s">
        <v>3205</v>
      </c>
      <c r="N46" s="3321" t="s">
        <v>3206</v>
      </c>
      <c r="O46" s="3322"/>
      <c r="P46" s="3319">
        <v>1003</v>
      </c>
      <c r="Q46" s="3315" t="s">
        <v>3207</v>
      </c>
      <c r="R46" s="3320" t="s">
        <v>3208</v>
      </c>
      <c r="S46" s="3321" t="s">
        <v>3209</v>
      </c>
      <c r="T46" s="2814"/>
      <c r="U46" s="2814"/>
      <c r="V46" s="2814"/>
      <c r="W46" s="2814"/>
      <c r="X46" s="2814"/>
      <c r="Y46" s="2814"/>
      <c r="Z46" s="2814"/>
      <c r="AA46" s="2814"/>
      <c r="AB46" s="2814"/>
      <c r="AC46" s="2814"/>
      <c r="AD46" s="2814"/>
    </row>
    <row r="47" spans="1:30">
      <c r="A47" s="3319">
        <v>32</v>
      </c>
      <c r="B47" s="3315">
        <v>2934</v>
      </c>
      <c r="C47" s="3320" t="s">
        <v>3210</v>
      </c>
      <c r="D47" s="3321" t="s">
        <v>3211</v>
      </c>
      <c r="E47" s="3322"/>
      <c r="F47" s="3319">
        <v>356</v>
      </c>
      <c r="G47" s="3315" t="s">
        <v>3212</v>
      </c>
      <c r="H47" s="3320" t="s">
        <v>3213</v>
      </c>
      <c r="I47" s="3321" t="s">
        <v>3214</v>
      </c>
      <c r="J47" s="3322"/>
      <c r="K47" s="3319">
        <v>680</v>
      </c>
      <c r="L47" s="3315" t="s">
        <v>3215</v>
      </c>
      <c r="M47" s="3320" t="s">
        <v>3216</v>
      </c>
      <c r="N47" s="3321" t="s">
        <v>3217</v>
      </c>
      <c r="O47" s="3322"/>
      <c r="P47" s="3319">
        <v>1004</v>
      </c>
      <c r="Q47" s="3315" t="s">
        <v>3218</v>
      </c>
      <c r="R47" s="3320" t="s">
        <v>3219</v>
      </c>
      <c r="S47" s="3321" t="s">
        <v>3220</v>
      </c>
      <c r="T47" s="2814"/>
      <c r="U47" s="2814"/>
      <c r="V47" s="2814"/>
      <c r="W47" s="2814"/>
      <c r="X47" s="2814"/>
      <c r="Y47" s="2814"/>
      <c r="Z47" s="2814"/>
      <c r="AA47" s="2814"/>
      <c r="AB47" s="2814"/>
      <c r="AC47" s="2814"/>
      <c r="AD47" s="2814"/>
    </row>
    <row r="48" spans="1:30">
      <c r="A48" s="3319">
        <v>33</v>
      </c>
      <c r="B48" s="3315" t="s">
        <v>3221</v>
      </c>
      <c r="C48" s="3320" t="s">
        <v>3222</v>
      </c>
      <c r="D48" s="3321" t="s">
        <v>3223</v>
      </c>
      <c r="E48" s="3322"/>
      <c r="F48" s="3319">
        <v>357</v>
      </c>
      <c r="G48" s="3315" t="s">
        <v>3224</v>
      </c>
      <c r="H48" s="3320" t="s">
        <v>3225</v>
      </c>
      <c r="I48" s="3321" t="s">
        <v>3226</v>
      </c>
      <c r="J48" s="3322"/>
      <c r="K48" s="3319">
        <v>681</v>
      </c>
      <c r="L48" s="3315" t="s">
        <v>3227</v>
      </c>
      <c r="M48" s="3320" t="s">
        <v>3228</v>
      </c>
      <c r="N48" s="3321" t="s">
        <v>3229</v>
      </c>
      <c r="O48" s="3322"/>
      <c r="P48" s="3319">
        <v>1005</v>
      </c>
      <c r="Q48" s="3315" t="s">
        <v>3230</v>
      </c>
      <c r="R48" s="3320" t="s">
        <v>3231</v>
      </c>
      <c r="S48" s="3321" t="s">
        <v>3232</v>
      </c>
      <c r="T48" s="2814"/>
      <c r="U48" s="2814"/>
      <c r="V48" s="2814"/>
      <c r="W48" s="2814"/>
      <c r="X48" s="2814"/>
      <c r="Y48" s="2814"/>
      <c r="Z48" s="2814"/>
      <c r="AA48" s="2814"/>
      <c r="AB48" s="2814"/>
      <c r="AC48" s="2814"/>
      <c r="AD48" s="2814"/>
    </row>
    <row r="49" spans="1:30">
      <c r="A49" s="3319">
        <v>34</v>
      </c>
      <c r="B49" s="3315" t="s">
        <v>3233</v>
      </c>
      <c r="C49" s="3320" t="s">
        <v>3234</v>
      </c>
      <c r="D49" s="3321" t="s">
        <v>3235</v>
      </c>
      <c r="E49" s="3322"/>
      <c r="F49" s="3319">
        <v>358</v>
      </c>
      <c r="G49" s="3315" t="s">
        <v>3236</v>
      </c>
      <c r="H49" s="3320" t="s">
        <v>3237</v>
      </c>
      <c r="I49" s="3321" t="s">
        <v>3238</v>
      </c>
      <c r="J49" s="3322"/>
      <c r="K49" s="3319">
        <v>682</v>
      </c>
      <c r="L49" s="3315" t="s">
        <v>3239</v>
      </c>
      <c r="M49" s="3320" t="s">
        <v>3240</v>
      </c>
      <c r="N49" s="3321" t="s">
        <v>3241</v>
      </c>
      <c r="O49" s="3322"/>
      <c r="P49" s="3319">
        <v>1006</v>
      </c>
      <c r="Q49" s="3315" t="s">
        <v>3242</v>
      </c>
      <c r="R49" s="3320" t="s">
        <v>3243</v>
      </c>
      <c r="S49" s="3321" t="s">
        <v>3244</v>
      </c>
      <c r="T49" s="2814"/>
      <c r="U49" s="2814"/>
      <c r="V49" s="2814"/>
      <c r="W49" s="2814"/>
      <c r="X49" s="2814"/>
      <c r="Y49" s="2814"/>
      <c r="Z49" s="2814"/>
      <c r="AA49" s="2814"/>
      <c r="AB49" s="2814"/>
      <c r="AC49" s="2814"/>
      <c r="AD49" s="2814"/>
    </row>
    <row r="50" spans="1:30">
      <c r="A50" s="3319">
        <v>35</v>
      </c>
      <c r="B50" s="3315" t="s">
        <v>3245</v>
      </c>
      <c r="C50" s="3320" t="s">
        <v>3246</v>
      </c>
      <c r="D50" s="3321" t="s">
        <v>3247</v>
      </c>
      <c r="E50" s="3322"/>
      <c r="F50" s="3319">
        <v>359</v>
      </c>
      <c r="G50" s="3315" t="s">
        <v>3248</v>
      </c>
      <c r="H50" s="3320" t="s">
        <v>3249</v>
      </c>
      <c r="I50" s="3321" t="s">
        <v>3250</v>
      </c>
      <c r="J50" s="3322"/>
      <c r="K50" s="3319">
        <v>683</v>
      </c>
      <c r="L50" s="3315" t="s">
        <v>3251</v>
      </c>
      <c r="M50" s="3320" t="s">
        <v>3252</v>
      </c>
      <c r="N50" s="3321" t="s">
        <v>3253</v>
      </c>
      <c r="O50" s="3322"/>
      <c r="P50" s="3319">
        <v>1007</v>
      </c>
      <c r="Q50" s="3315" t="s">
        <v>3254</v>
      </c>
      <c r="R50" s="3320" t="s">
        <v>3255</v>
      </c>
      <c r="S50" s="3321" t="s">
        <v>3256</v>
      </c>
      <c r="T50" s="2814"/>
      <c r="U50" s="2814"/>
      <c r="V50" s="2814"/>
      <c r="W50" s="2814"/>
      <c r="X50" s="2814"/>
      <c r="Y50" s="2814"/>
      <c r="Z50" s="2814"/>
      <c r="AA50" s="2814"/>
      <c r="AB50" s="2814"/>
      <c r="AC50" s="2814"/>
      <c r="AD50" s="2814"/>
    </row>
    <row r="51" spans="1:30">
      <c r="A51" s="3319">
        <v>36</v>
      </c>
      <c r="B51" s="3315" t="s">
        <v>3257</v>
      </c>
      <c r="C51" s="3320" t="s">
        <v>3258</v>
      </c>
      <c r="D51" s="3321" t="s">
        <v>3259</v>
      </c>
      <c r="E51" s="3322"/>
      <c r="F51" s="3319">
        <v>360</v>
      </c>
      <c r="G51" s="3315" t="s">
        <v>3260</v>
      </c>
      <c r="H51" s="3320" t="s">
        <v>3261</v>
      </c>
      <c r="I51" s="3321" t="s">
        <v>3262</v>
      </c>
      <c r="J51" s="3322"/>
      <c r="K51" s="3319">
        <v>684</v>
      </c>
      <c r="L51" s="3315" t="s">
        <v>3263</v>
      </c>
      <c r="M51" s="3320" t="s">
        <v>3264</v>
      </c>
      <c r="N51" s="3321" t="s">
        <v>3265</v>
      </c>
      <c r="O51" s="3322"/>
      <c r="P51" s="3319">
        <v>1008</v>
      </c>
      <c r="Q51" s="3315" t="s">
        <v>3266</v>
      </c>
      <c r="R51" s="3320" t="s">
        <v>3267</v>
      </c>
      <c r="S51" s="3321" t="s">
        <v>3268</v>
      </c>
      <c r="T51" s="2814"/>
      <c r="U51" s="2814"/>
      <c r="V51" s="2814"/>
      <c r="W51" s="2814"/>
      <c r="X51" s="2814"/>
      <c r="Y51" s="2814"/>
      <c r="Z51" s="2814"/>
      <c r="AA51" s="2814"/>
      <c r="AB51" s="2814"/>
      <c r="AC51" s="2814"/>
      <c r="AD51" s="2814"/>
    </row>
    <row r="52" spans="1:30">
      <c r="A52" s="3319">
        <v>37</v>
      </c>
      <c r="B52" s="3315" t="s">
        <v>3269</v>
      </c>
      <c r="C52" s="3320" t="s">
        <v>3270</v>
      </c>
      <c r="D52" s="3321" t="s">
        <v>3271</v>
      </c>
      <c r="E52" s="3322"/>
      <c r="F52" s="3319">
        <v>361</v>
      </c>
      <c r="G52" s="3315" t="s">
        <v>3272</v>
      </c>
      <c r="H52" s="3320" t="s">
        <v>3273</v>
      </c>
      <c r="I52" s="3321" t="s">
        <v>3274</v>
      </c>
      <c r="J52" s="3322"/>
      <c r="K52" s="3319">
        <v>685</v>
      </c>
      <c r="L52" s="3315" t="s">
        <v>3275</v>
      </c>
      <c r="M52" s="3320" t="s">
        <v>3276</v>
      </c>
      <c r="N52" s="3321" t="s">
        <v>3277</v>
      </c>
      <c r="O52" s="3322"/>
      <c r="P52" s="3319">
        <v>1009</v>
      </c>
      <c r="Q52" s="3315" t="s">
        <v>3278</v>
      </c>
      <c r="R52" s="3320" t="s">
        <v>3279</v>
      </c>
      <c r="S52" s="3321" t="s">
        <v>3280</v>
      </c>
      <c r="T52" s="2814"/>
      <c r="U52" s="2814"/>
      <c r="V52" s="2814"/>
      <c r="W52" s="2814"/>
      <c r="X52" s="2814"/>
      <c r="Y52" s="2814"/>
      <c r="Z52" s="2814"/>
      <c r="AA52" s="2814"/>
      <c r="AB52" s="2814"/>
      <c r="AC52" s="2814"/>
      <c r="AD52" s="2814"/>
    </row>
    <row r="53" spans="1:30">
      <c r="A53" s="3319">
        <v>38</v>
      </c>
      <c r="B53" s="3315" t="s">
        <v>3281</v>
      </c>
      <c r="C53" s="3320" t="s">
        <v>3282</v>
      </c>
      <c r="D53" s="3321" t="s">
        <v>3283</v>
      </c>
      <c r="E53" s="3322"/>
      <c r="F53" s="3319">
        <v>362</v>
      </c>
      <c r="G53" s="3315" t="s">
        <v>3284</v>
      </c>
      <c r="H53" s="3320" t="s">
        <v>3285</v>
      </c>
      <c r="I53" s="3321" t="s">
        <v>3286</v>
      </c>
      <c r="J53" s="3322"/>
      <c r="K53" s="3319">
        <v>686</v>
      </c>
      <c r="L53" s="3315" t="s">
        <v>3287</v>
      </c>
      <c r="M53" s="3320" t="s">
        <v>3288</v>
      </c>
      <c r="N53" s="3321" t="s">
        <v>3289</v>
      </c>
      <c r="O53" s="3322"/>
      <c r="P53" s="3319">
        <v>1010</v>
      </c>
      <c r="Q53" s="3315" t="s">
        <v>3290</v>
      </c>
      <c r="R53" s="3320" t="s">
        <v>3291</v>
      </c>
      <c r="S53" s="3321" t="s">
        <v>3292</v>
      </c>
      <c r="T53" s="2814"/>
      <c r="U53" s="2814"/>
      <c r="V53" s="2814"/>
      <c r="W53" s="2814"/>
      <c r="X53" s="2814"/>
      <c r="Y53" s="2814"/>
      <c r="Z53" s="2814"/>
      <c r="AA53" s="2814"/>
      <c r="AB53" s="2814"/>
      <c r="AC53" s="2814"/>
      <c r="AD53" s="2814"/>
    </row>
    <row r="54" spans="1:30">
      <c r="A54" s="3319">
        <v>39</v>
      </c>
      <c r="B54" s="3315" t="s">
        <v>3293</v>
      </c>
      <c r="C54" s="3320" t="s">
        <v>3294</v>
      </c>
      <c r="D54" s="3321" t="s">
        <v>3295</v>
      </c>
      <c r="E54" s="3322"/>
      <c r="F54" s="3319">
        <v>363</v>
      </c>
      <c r="G54" s="3315" t="s">
        <v>3296</v>
      </c>
      <c r="H54" s="3320" t="s">
        <v>3297</v>
      </c>
      <c r="I54" s="3321" t="s">
        <v>3298</v>
      </c>
      <c r="J54" s="3322"/>
      <c r="K54" s="3319">
        <v>687</v>
      </c>
      <c r="L54" s="3315" t="s">
        <v>3299</v>
      </c>
      <c r="M54" s="3320" t="s">
        <v>3300</v>
      </c>
      <c r="N54" s="3321" t="s">
        <v>3301</v>
      </c>
      <c r="O54" s="3322"/>
      <c r="P54" s="3319">
        <v>1011</v>
      </c>
      <c r="Q54" s="3315" t="s">
        <v>3302</v>
      </c>
      <c r="R54" s="3320" t="s">
        <v>3303</v>
      </c>
      <c r="S54" s="3321" t="s">
        <v>3304</v>
      </c>
      <c r="T54" s="2814"/>
      <c r="U54" s="2814"/>
      <c r="V54" s="2814"/>
      <c r="W54" s="2814"/>
      <c r="X54" s="2814"/>
      <c r="Y54" s="2814"/>
      <c r="Z54" s="2814"/>
      <c r="AA54" s="2814"/>
      <c r="AB54" s="2814"/>
      <c r="AC54" s="2814"/>
      <c r="AD54" s="2814"/>
    </row>
    <row r="55" spans="1:30">
      <c r="A55" s="3319">
        <v>40</v>
      </c>
      <c r="B55" s="3315" t="s">
        <v>3305</v>
      </c>
      <c r="C55" s="3320" t="s">
        <v>3306</v>
      </c>
      <c r="D55" s="3321" t="s">
        <v>3307</v>
      </c>
      <c r="E55" s="3322"/>
      <c r="F55" s="3319">
        <v>364</v>
      </c>
      <c r="G55" s="3315" t="s">
        <v>3308</v>
      </c>
      <c r="H55" s="3320" t="s">
        <v>3309</v>
      </c>
      <c r="I55" s="3321" t="s">
        <v>3310</v>
      </c>
      <c r="J55" s="3322"/>
      <c r="K55" s="3319">
        <v>688</v>
      </c>
      <c r="L55" s="3315" t="s">
        <v>3311</v>
      </c>
      <c r="M55" s="3320" t="s">
        <v>3312</v>
      </c>
      <c r="N55" s="3321" t="s">
        <v>3313</v>
      </c>
      <c r="O55" s="3322"/>
      <c r="P55" s="3319">
        <v>1012</v>
      </c>
      <c r="Q55" s="3315" t="s">
        <v>3314</v>
      </c>
      <c r="R55" s="3320" t="s">
        <v>3315</v>
      </c>
      <c r="S55" s="3321" t="s">
        <v>3316</v>
      </c>
      <c r="T55" s="2814"/>
      <c r="U55" s="2814"/>
      <c r="V55" s="2814"/>
      <c r="W55" s="2814"/>
      <c r="X55" s="2814"/>
      <c r="Y55" s="2814"/>
      <c r="Z55" s="2814"/>
      <c r="AA55" s="2814"/>
      <c r="AB55" s="2814"/>
      <c r="AC55" s="2814"/>
      <c r="AD55" s="2814"/>
    </row>
    <row r="56" spans="1:30">
      <c r="A56" s="3319">
        <v>41</v>
      </c>
      <c r="B56" s="3315">
        <v>2197</v>
      </c>
      <c r="C56" s="3320" t="s">
        <v>3317</v>
      </c>
      <c r="D56" s="3321" t="s">
        <v>3318</v>
      </c>
      <c r="E56" s="3322"/>
      <c r="F56" s="3319">
        <v>365</v>
      </c>
      <c r="G56" s="3315" t="s">
        <v>3319</v>
      </c>
      <c r="H56" s="3320" t="s">
        <v>3320</v>
      </c>
      <c r="I56" s="3321" t="s">
        <v>3321</v>
      </c>
      <c r="J56" s="3322"/>
      <c r="K56" s="3319">
        <v>689</v>
      </c>
      <c r="L56" s="3315" t="s">
        <v>3322</v>
      </c>
      <c r="M56" s="3320" t="s">
        <v>3323</v>
      </c>
      <c r="N56" s="3321" t="s">
        <v>3250</v>
      </c>
      <c r="O56" s="3322"/>
      <c r="P56" s="3319">
        <v>1013</v>
      </c>
      <c r="Q56" s="3315" t="s">
        <v>3324</v>
      </c>
      <c r="R56" s="3320" t="s">
        <v>3325</v>
      </c>
      <c r="S56" s="3321" t="s">
        <v>3326</v>
      </c>
      <c r="T56" s="2814"/>
      <c r="U56" s="2814"/>
      <c r="V56" s="2814"/>
      <c r="W56" s="2814"/>
      <c r="X56" s="2814"/>
      <c r="Y56" s="2814"/>
      <c r="Z56" s="2814"/>
      <c r="AA56" s="2814"/>
      <c r="AB56" s="2814"/>
      <c r="AC56" s="2814"/>
      <c r="AD56" s="2814"/>
    </row>
    <row r="57" spans="1:30">
      <c r="A57" s="3319">
        <v>42</v>
      </c>
      <c r="B57" s="3315" t="s">
        <v>3327</v>
      </c>
      <c r="C57" s="3320" t="s">
        <v>3328</v>
      </c>
      <c r="D57" s="3321" t="s">
        <v>3329</v>
      </c>
      <c r="E57" s="3322"/>
      <c r="F57" s="3319">
        <v>366</v>
      </c>
      <c r="G57" s="3315" t="s">
        <v>3330</v>
      </c>
      <c r="H57" s="3320" t="s">
        <v>3331</v>
      </c>
      <c r="I57" s="3321" t="s">
        <v>3332</v>
      </c>
      <c r="J57" s="3322"/>
      <c r="K57" s="3319">
        <v>690</v>
      </c>
      <c r="L57" s="3315" t="s">
        <v>3333</v>
      </c>
      <c r="M57" s="3320" t="s">
        <v>3334</v>
      </c>
      <c r="N57" s="3321" t="s">
        <v>3335</v>
      </c>
      <c r="O57" s="3322"/>
      <c r="P57" s="3319">
        <v>1014</v>
      </c>
      <c r="Q57" s="3315" t="s">
        <v>3336</v>
      </c>
      <c r="R57" s="3320" t="s">
        <v>3337</v>
      </c>
      <c r="S57" s="3321" t="s">
        <v>3338</v>
      </c>
      <c r="T57" s="2814"/>
      <c r="U57" s="2814"/>
      <c r="V57" s="2814"/>
      <c r="W57" s="2814"/>
      <c r="X57" s="2814"/>
      <c r="Y57" s="2814"/>
      <c r="Z57" s="2814"/>
      <c r="AA57" s="2814"/>
      <c r="AB57" s="2814"/>
      <c r="AC57" s="2814"/>
      <c r="AD57" s="2814"/>
    </row>
    <row r="58" spans="1:30">
      <c r="A58" s="3319">
        <v>43</v>
      </c>
      <c r="B58" s="3315" t="s">
        <v>3339</v>
      </c>
      <c r="C58" s="3320" t="s">
        <v>3340</v>
      </c>
      <c r="D58" s="3321" t="s">
        <v>3341</v>
      </c>
      <c r="E58" s="3322"/>
      <c r="F58" s="3319">
        <v>367</v>
      </c>
      <c r="G58" s="3315" t="s">
        <v>3342</v>
      </c>
      <c r="H58" s="3320" t="s">
        <v>3343</v>
      </c>
      <c r="I58" s="3321" t="s">
        <v>3344</v>
      </c>
      <c r="J58" s="3322"/>
      <c r="K58" s="3319">
        <v>691</v>
      </c>
      <c r="L58" s="3315" t="s">
        <v>3345</v>
      </c>
      <c r="M58" s="3320" t="s">
        <v>3346</v>
      </c>
      <c r="N58" s="3321" t="s">
        <v>3347</v>
      </c>
      <c r="O58" s="3322"/>
      <c r="P58" s="3319">
        <v>1015</v>
      </c>
      <c r="Q58" s="3315" t="s">
        <v>3348</v>
      </c>
      <c r="R58" s="3320" t="s">
        <v>3349</v>
      </c>
      <c r="S58" s="3321" t="s">
        <v>3350</v>
      </c>
      <c r="T58" s="2814"/>
      <c r="U58" s="2814"/>
      <c r="V58" s="2814"/>
      <c r="W58" s="2814"/>
      <c r="X58" s="2814"/>
      <c r="Y58" s="2814"/>
      <c r="Z58" s="2814"/>
      <c r="AA58" s="2814"/>
      <c r="AB58" s="2814"/>
      <c r="AC58" s="2814"/>
      <c r="AD58" s="2814"/>
    </row>
    <row r="59" spans="1:30">
      <c r="A59" s="3319">
        <v>44</v>
      </c>
      <c r="B59" s="3315">
        <v>2198</v>
      </c>
      <c r="C59" s="3320" t="s">
        <v>3351</v>
      </c>
      <c r="D59" s="3321" t="s">
        <v>3352</v>
      </c>
      <c r="E59" s="3322"/>
      <c r="F59" s="3319">
        <v>368</v>
      </c>
      <c r="G59" s="3315" t="s">
        <v>3353</v>
      </c>
      <c r="H59" s="3320" t="s">
        <v>3354</v>
      </c>
      <c r="I59" s="3321" t="s">
        <v>3355</v>
      </c>
      <c r="J59" s="3322"/>
      <c r="K59" s="3319">
        <v>692</v>
      </c>
      <c r="L59" s="3315" t="s">
        <v>3356</v>
      </c>
      <c r="M59" s="3320" t="s">
        <v>3357</v>
      </c>
      <c r="N59" s="3321" t="s">
        <v>3358</v>
      </c>
      <c r="O59" s="3322"/>
      <c r="P59" s="3319">
        <v>1016</v>
      </c>
      <c r="Q59" s="3315" t="s">
        <v>3359</v>
      </c>
      <c r="R59" s="3320" t="s">
        <v>3360</v>
      </c>
      <c r="S59" s="3321" t="s">
        <v>3361</v>
      </c>
      <c r="T59" s="2814"/>
      <c r="U59" s="2814"/>
      <c r="V59" s="2814"/>
      <c r="W59" s="2814"/>
      <c r="X59" s="2814"/>
      <c r="Y59" s="2814"/>
      <c r="Z59" s="2814"/>
      <c r="AA59" s="2814"/>
      <c r="AB59" s="2814"/>
      <c r="AC59" s="2814"/>
      <c r="AD59" s="2814"/>
    </row>
    <row r="60" spans="1:30">
      <c r="A60" s="3319">
        <v>45</v>
      </c>
      <c r="B60" s="3315">
        <v>2199</v>
      </c>
      <c r="C60" s="3320" t="s">
        <v>3362</v>
      </c>
      <c r="D60" s="3321" t="s">
        <v>3363</v>
      </c>
      <c r="E60" s="3322"/>
      <c r="F60" s="3319">
        <v>369</v>
      </c>
      <c r="G60" s="3315" t="s">
        <v>3364</v>
      </c>
      <c r="H60" s="3320" t="s">
        <v>3365</v>
      </c>
      <c r="I60" s="3321" t="s">
        <v>3366</v>
      </c>
      <c r="J60" s="3322"/>
      <c r="K60" s="3319">
        <v>693</v>
      </c>
      <c r="L60" s="3315" t="s">
        <v>3367</v>
      </c>
      <c r="M60" s="3320" t="s">
        <v>3368</v>
      </c>
      <c r="N60" s="3321" t="s">
        <v>3369</v>
      </c>
      <c r="O60" s="3322"/>
      <c r="P60" s="3319">
        <v>1017</v>
      </c>
      <c r="Q60" s="3315" t="s">
        <v>3370</v>
      </c>
      <c r="R60" s="3320" t="s">
        <v>3371</v>
      </c>
      <c r="S60" s="3321" t="s">
        <v>3372</v>
      </c>
      <c r="T60" s="2814"/>
      <c r="U60" s="2814"/>
      <c r="V60" s="2814"/>
      <c r="W60" s="2814"/>
      <c r="X60" s="2814"/>
      <c r="Y60" s="2814"/>
      <c r="Z60" s="2814"/>
      <c r="AA60" s="2814"/>
      <c r="AB60" s="2814"/>
      <c r="AC60" s="2814"/>
      <c r="AD60" s="2814"/>
    </row>
    <row r="61" spans="1:30">
      <c r="A61" s="3319">
        <v>46</v>
      </c>
      <c r="B61" s="3315" t="s">
        <v>3373</v>
      </c>
      <c r="C61" s="3320" t="s">
        <v>3374</v>
      </c>
      <c r="D61" s="3321" t="s">
        <v>3375</v>
      </c>
      <c r="E61" s="3322"/>
      <c r="F61" s="3319">
        <v>370</v>
      </c>
      <c r="G61" s="3315" t="s">
        <v>3376</v>
      </c>
      <c r="H61" s="3320" t="s">
        <v>3377</v>
      </c>
      <c r="I61" s="3321" t="s">
        <v>3378</v>
      </c>
      <c r="J61" s="3322"/>
      <c r="K61" s="3319">
        <v>694</v>
      </c>
      <c r="L61" s="3315" t="s">
        <v>3379</v>
      </c>
      <c r="M61" s="3320" t="s">
        <v>3380</v>
      </c>
      <c r="N61" s="3321" t="s">
        <v>3381</v>
      </c>
      <c r="O61" s="3322"/>
      <c r="P61" s="3319">
        <v>1018</v>
      </c>
      <c r="Q61" s="3315" t="s">
        <v>3382</v>
      </c>
      <c r="R61" s="3320" t="s">
        <v>3383</v>
      </c>
      <c r="S61" s="3321" t="s">
        <v>3384</v>
      </c>
      <c r="T61" s="2814"/>
      <c r="U61" s="2814"/>
      <c r="V61" s="2814"/>
      <c r="W61" s="2814"/>
      <c r="X61" s="2814"/>
      <c r="Y61" s="2814"/>
      <c r="Z61" s="2814"/>
      <c r="AA61" s="2814"/>
      <c r="AB61" s="2814"/>
      <c r="AC61" s="2814"/>
      <c r="AD61" s="2814"/>
    </row>
    <row r="62" spans="1:30">
      <c r="A62" s="3319">
        <v>47</v>
      </c>
      <c r="B62" s="3315">
        <v>2196</v>
      </c>
      <c r="C62" s="3320" t="s">
        <v>3385</v>
      </c>
      <c r="D62" s="3321" t="s">
        <v>3386</v>
      </c>
      <c r="E62" s="3322"/>
      <c r="F62" s="3319">
        <v>371</v>
      </c>
      <c r="G62" s="3315" t="s">
        <v>3387</v>
      </c>
      <c r="H62" s="3320" t="s">
        <v>3388</v>
      </c>
      <c r="I62" s="3321" t="s">
        <v>3389</v>
      </c>
      <c r="J62" s="3322"/>
      <c r="K62" s="3319">
        <v>695</v>
      </c>
      <c r="L62" s="3315" t="s">
        <v>3390</v>
      </c>
      <c r="M62" s="3320" t="s">
        <v>3391</v>
      </c>
      <c r="N62" s="3321" t="s">
        <v>3392</v>
      </c>
      <c r="O62" s="3322"/>
      <c r="P62" s="3319">
        <v>1019</v>
      </c>
      <c r="Q62" s="3315" t="s">
        <v>3393</v>
      </c>
      <c r="R62" s="3320" t="s">
        <v>3394</v>
      </c>
      <c r="S62" s="3321" t="s">
        <v>3395</v>
      </c>
      <c r="T62" s="2814"/>
      <c r="U62" s="2814"/>
      <c r="V62" s="2814"/>
      <c r="W62" s="2814"/>
      <c r="X62" s="2814"/>
      <c r="Y62" s="2814"/>
      <c r="Z62" s="2814"/>
      <c r="AA62" s="2814"/>
      <c r="AB62" s="2814"/>
      <c r="AC62" s="2814"/>
      <c r="AD62" s="2814"/>
    </row>
    <row r="63" spans="1:30">
      <c r="A63" s="3319">
        <v>48</v>
      </c>
      <c r="B63" s="3315">
        <v>2194</v>
      </c>
      <c r="C63" s="3320" t="s">
        <v>3396</v>
      </c>
      <c r="D63" s="3321" t="s">
        <v>3397</v>
      </c>
      <c r="E63" s="3322"/>
      <c r="F63" s="3319">
        <v>372</v>
      </c>
      <c r="G63" s="3315" t="s">
        <v>3398</v>
      </c>
      <c r="H63" s="3320" t="s">
        <v>3399</v>
      </c>
      <c r="I63" s="3321" t="s">
        <v>3400</v>
      </c>
      <c r="J63" s="3322"/>
      <c r="K63" s="3319">
        <v>696</v>
      </c>
      <c r="L63" s="3315" t="s">
        <v>3401</v>
      </c>
      <c r="M63" s="3320" t="s">
        <v>3402</v>
      </c>
      <c r="N63" s="3321" t="s">
        <v>3403</v>
      </c>
      <c r="O63" s="3322"/>
      <c r="P63" s="3319">
        <v>1020</v>
      </c>
      <c r="Q63" s="3315" t="s">
        <v>3404</v>
      </c>
      <c r="R63" s="3320" t="s">
        <v>3405</v>
      </c>
      <c r="S63" s="3321" t="s">
        <v>3406</v>
      </c>
      <c r="T63" s="2814"/>
      <c r="U63" s="2814"/>
      <c r="V63" s="2814"/>
      <c r="W63" s="2814"/>
      <c r="X63" s="2814"/>
      <c r="Y63" s="2814"/>
      <c r="Z63" s="2814"/>
      <c r="AA63" s="2814"/>
      <c r="AB63" s="2814"/>
      <c r="AC63" s="2814"/>
      <c r="AD63" s="2814"/>
    </row>
    <row r="64" spans="1:30">
      <c r="A64" s="3319">
        <v>49</v>
      </c>
      <c r="B64" s="3315">
        <v>2195</v>
      </c>
      <c r="C64" s="3320" t="s">
        <v>3407</v>
      </c>
      <c r="D64" s="3321" t="s">
        <v>3408</v>
      </c>
      <c r="E64" s="3322"/>
      <c r="F64" s="3319">
        <v>373</v>
      </c>
      <c r="G64" s="3315" t="s">
        <v>3409</v>
      </c>
      <c r="H64" s="3320" t="s">
        <v>3410</v>
      </c>
      <c r="I64" s="3321" t="s">
        <v>3411</v>
      </c>
      <c r="J64" s="3322"/>
      <c r="K64" s="3319">
        <v>697</v>
      </c>
      <c r="L64" s="3315" t="s">
        <v>3412</v>
      </c>
      <c r="M64" s="3320" t="s">
        <v>3413</v>
      </c>
      <c r="N64" s="3321" t="s">
        <v>3414</v>
      </c>
      <c r="O64" s="3322"/>
      <c r="P64" s="3319">
        <v>1021</v>
      </c>
      <c r="Q64" s="3315" t="s">
        <v>3415</v>
      </c>
      <c r="R64" s="3320" t="s">
        <v>3416</v>
      </c>
      <c r="S64" s="3321" t="s">
        <v>3417</v>
      </c>
      <c r="T64" s="2814"/>
      <c r="U64" s="2814"/>
      <c r="V64" s="2814"/>
      <c r="W64" s="2814"/>
      <c r="X64" s="2814"/>
      <c r="Y64" s="2814"/>
      <c r="Z64" s="2814"/>
      <c r="AA64" s="2814"/>
      <c r="AB64" s="2814"/>
      <c r="AC64" s="2814"/>
      <c r="AD64" s="2814"/>
    </row>
    <row r="65" spans="1:30">
      <c r="A65" s="3319">
        <v>50</v>
      </c>
      <c r="B65" s="3315" t="s">
        <v>3418</v>
      </c>
      <c r="C65" s="3320" t="s">
        <v>649</v>
      </c>
      <c r="D65" s="3321" t="s">
        <v>3419</v>
      </c>
      <c r="E65" s="3322"/>
      <c r="F65" s="3319">
        <v>374</v>
      </c>
      <c r="G65" s="3315" t="s">
        <v>3420</v>
      </c>
      <c r="H65" s="3320" t="s">
        <v>3421</v>
      </c>
      <c r="I65" s="3321" t="s">
        <v>3422</v>
      </c>
      <c r="J65" s="3322"/>
      <c r="K65" s="3319">
        <v>698</v>
      </c>
      <c r="L65" s="3315" t="s">
        <v>3423</v>
      </c>
      <c r="M65" s="3320" t="s">
        <v>3424</v>
      </c>
      <c r="N65" s="3321" t="s">
        <v>3425</v>
      </c>
      <c r="O65" s="3322"/>
      <c r="P65" s="3319">
        <v>1022</v>
      </c>
      <c r="Q65" s="3315" t="s">
        <v>3426</v>
      </c>
      <c r="R65" s="3320" t="s">
        <v>3427</v>
      </c>
      <c r="S65" s="3321" t="s">
        <v>3428</v>
      </c>
      <c r="T65" s="2814"/>
      <c r="U65" s="2814"/>
      <c r="V65" s="2814"/>
      <c r="W65" s="2814"/>
      <c r="X65" s="2814"/>
      <c r="Y65" s="2814"/>
      <c r="Z65" s="2814"/>
      <c r="AA65" s="2814"/>
      <c r="AB65" s="2814"/>
      <c r="AC65" s="2814"/>
      <c r="AD65" s="2814"/>
    </row>
    <row r="66" spans="1:30">
      <c r="A66" s="3319">
        <v>51</v>
      </c>
      <c r="B66" s="3315" t="s">
        <v>3429</v>
      </c>
      <c r="C66" s="3320" t="s">
        <v>652</v>
      </c>
      <c r="D66" s="3321" t="s">
        <v>3430</v>
      </c>
      <c r="E66" s="3322"/>
      <c r="F66" s="3319">
        <v>375</v>
      </c>
      <c r="G66" s="3315" t="s">
        <v>3431</v>
      </c>
      <c r="H66" s="3320" t="s">
        <v>3432</v>
      </c>
      <c r="I66" s="3321" t="s">
        <v>3433</v>
      </c>
      <c r="J66" s="3322"/>
      <c r="K66" s="3319">
        <v>699</v>
      </c>
      <c r="L66" s="3315" t="s">
        <v>3434</v>
      </c>
      <c r="M66" s="3320" t="s">
        <v>3435</v>
      </c>
      <c r="N66" s="3321" t="s">
        <v>3436</v>
      </c>
      <c r="O66" s="3322"/>
      <c r="P66" s="3319">
        <v>1023</v>
      </c>
      <c r="Q66" s="3315" t="s">
        <v>3437</v>
      </c>
      <c r="R66" s="3320" t="s">
        <v>3438</v>
      </c>
      <c r="S66" s="3321" t="s">
        <v>3439</v>
      </c>
      <c r="T66" s="2814"/>
      <c r="U66" s="2814"/>
      <c r="V66" s="2814"/>
      <c r="W66" s="2814"/>
      <c r="X66" s="2814"/>
      <c r="Y66" s="2814"/>
      <c r="Z66" s="2814"/>
      <c r="AA66" s="2814"/>
      <c r="AB66" s="2814"/>
      <c r="AC66" s="2814"/>
      <c r="AD66" s="2814"/>
    </row>
    <row r="67" spans="1:30" ht="51">
      <c r="A67" s="3319">
        <v>52</v>
      </c>
      <c r="B67" s="3315">
        <v>2600</v>
      </c>
      <c r="C67" s="3320" t="s">
        <v>3440</v>
      </c>
      <c r="D67" s="3321" t="s">
        <v>3441</v>
      </c>
      <c r="E67" s="3322"/>
      <c r="F67" s="3319">
        <v>376</v>
      </c>
      <c r="G67" s="3315" t="s">
        <v>3442</v>
      </c>
      <c r="H67" s="3320" t="s">
        <v>3443</v>
      </c>
      <c r="I67" s="3321" t="s">
        <v>3444</v>
      </c>
      <c r="J67" s="3322"/>
      <c r="K67" s="3319">
        <v>700</v>
      </c>
      <c r="L67" s="3315" t="s">
        <v>3445</v>
      </c>
      <c r="M67" s="3320" t="s">
        <v>3446</v>
      </c>
      <c r="N67" s="3321" t="s">
        <v>3447</v>
      </c>
      <c r="O67" s="3322"/>
      <c r="P67" s="3319">
        <v>1024</v>
      </c>
      <c r="Q67" s="3315" t="s">
        <v>3448</v>
      </c>
      <c r="R67" s="3320" t="s">
        <v>3449</v>
      </c>
      <c r="S67" s="3321" t="s">
        <v>3450</v>
      </c>
      <c r="T67" s="2814"/>
      <c r="U67" s="2814"/>
      <c r="V67" s="2814"/>
      <c r="W67" s="2814"/>
      <c r="X67" s="2814"/>
      <c r="Y67" s="2814"/>
      <c r="Z67" s="2814"/>
      <c r="AA67" s="2814"/>
      <c r="AB67" s="2814"/>
      <c r="AC67" s="2814"/>
      <c r="AD67" s="2814"/>
    </row>
    <row r="68" spans="1:30" ht="51">
      <c r="A68" s="3319">
        <v>53</v>
      </c>
      <c r="B68" s="3315">
        <v>2601</v>
      </c>
      <c r="C68" s="3320" t="s">
        <v>3451</v>
      </c>
      <c r="D68" s="3321" t="s">
        <v>3452</v>
      </c>
      <c r="E68" s="3322"/>
      <c r="F68" s="3319">
        <v>377</v>
      </c>
      <c r="G68" s="3315" t="s">
        <v>3453</v>
      </c>
      <c r="H68" s="3320" t="s">
        <v>3454</v>
      </c>
      <c r="I68" s="3321" t="s">
        <v>3455</v>
      </c>
      <c r="J68" s="3322"/>
      <c r="K68" s="3319">
        <v>701</v>
      </c>
      <c r="L68" s="3315" t="s">
        <v>3456</v>
      </c>
      <c r="M68" s="3320" t="s">
        <v>3457</v>
      </c>
      <c r="N68" s="3321" t="s">
        <v>3458</v>
      </c>
      <c r="O68" s="3322"/>
      <c r="P68" s="3319">
        <v>1025</v>
      </c>
      <c r="Q68" s="3315" t="s">
        <v>3459</v>
      </c>
      <c r="R68" s="3320" t="s">
        <v>3460</v>
      </c>
      <c r="S68" s="3321" t="s">
        <v>3461</v>
      </c>
      <c r="T68" s="2814"/>
      <c r="U68" s="2814"/>
      <c r="V68" s="2814"/>
      <c r="W68" s="2814"/>
      <c r="X68" s="2814"/>
      <c r="Y68" s="2814"/>
      <c r="Z68" s="2814"/>
      <c r="AA68" s="2814"/>
      <c r="AB68" s="2814"/>
      <c r="AC68" s="2814"/>
      <c r="AD68" s="2814"/>
    </row>
    <row r="69" spans="1:30">
      <c r="A69" s="3319">
        <v>54</v>
      </c>
      <c r="B69" s="3315">
        <v>2602</v>
      </c>
      <c r="C69" s="3320" t="s">
        <v>3462</v>
      </c>
      <c r="D69" s="3321" t="s">
        <v>3463</v>
      </c>
      <c r="E69" s="3322"/>
      <c r="F69" s="3319">
        <v>378</v>
      </c>
      <c r="G69" s="3315" t="s">
        <v>3464</v>
      </c>
      <c r="H69" s="3320" t="s">
        <v>3465</v>
      </c>
      <c r="I69" s="3321" t="s">
        <v>3466</v>
      </c>
      <c r="J69" s="3322"/>
      <c r="K69" s="3319">
        <v>702</v>
      </c>
      <c r="L69" s="3315" t="s">
        <v>3467</v>
      </c>
      <c r="M69" s="3320" t="s">
        <v>3468</v>
      </c>
      <c r="N69" s="3321" t="s">
        <v>3469</v>
      </c>
      <c r="O69" s="3322"/>
      <c r="P69" s="3319">
        <v>1026</v>
      </c>
      <c r="Q69" s="3315" t="s">
        <v>3470</v>
      </c>
      <c r="R69" s="3320" t="s">
        <v>3471</v>
      </c>
      <c r="S69" s="3321" t="s">
        <v>3472</v>
      </c>
      <c r="T69" s="2814"/>
      <c r="U69" s="2814"/>
      <c r="V69" s="2814"/>
      <c r="W69" s="2814"/>
      <c r="X69" s="2814"/>
      <c r="Y69" s="2814"/>
      <c r="Z69" s="2814"/>
      <c r="AA69" s="2814"/>
      <c r="AB69" s="2814"/>
      <c r="AC69" s="2814"/>
      <c r="AD69" s="2814"/>
    </row>
    <row r="70" spans="1:30">
      <c r="A70" s="3319">
        <v>55</v>
      </c>
      <c r="B70" s="3315">
        <v>2603</v>
      </c>
      <c r="C70" s="3320" t="s">
        <v>3473</v>
      </c>
      <c r="D70" s="3321" t="s">
        <v>3474</v>
      </c>
      <c r="E70" s="3322"/>
      <c r="F70" s="3319">
        <v>379</v>
      </c>
      <c r="G70" s="3315" t="s">
        <v>3475</v>
      </c>
      <c r="H70" s="3320" t="s">
        <v>3476</v>
      </c>
      <c r="I70" s="3321" t="s">
        <v>3477</v>
      </c>
      <c r="J70" s="3322"/>
      <c r="K70" s="3319">
        <v>703</v>
      </c>
      <c r="L70" s="3315" t="s">
        <v>3478</v>
      </c>
      <c r="M70" s="3320" t="s">
        <v>3479</v>
      </c>
      <c r="N70" s="3321" t="s">
        <v>3480</v>
      </c>
      <c r="O70" s="3322"/>
      <c r="P70" s="3319">
        <v>1027</v>
      </c>
      <c r="Q70" s="3315" t="s">
        <v>3481</v>
      </c>
      <c r="R70" s="3320" t="s">
        <v>3482</v>
      </c>
      <c r="S70" s="3321" t="s">
        <v>3483</v>
      </c>
      <c r="T70" s="2814"/>
      <c r="U70" s="2814"/>
      <c r="V70" s="2814"/>
      <c r="W70" s="2814"/>
      <c r="X70" s="2814"/>
      <c r="Y70" s="2814"/>
      <c r="Z70" s="2814"/>
      <c r="AA70" s="2814"/>
      <c r="AB70" s="2814"/>
      <c r="AC70" s="2814"/>
      <c r="AD70" s="2814"/>
    </row>
    <row r="71" spans="1:30">
      <c r="A71" s="3319">
        <v>56</v>
      </c>
      <c r="B71" s="3315">
        <v>2604</v>
      </c>
      <c r="C71" s="3320" t="s">
        <v>3484</v>
      </c>
      <c r="D71" s="3321" t="s">
        <v>3485</v>
      </c>
      <c r="E71" s="3322"/>
      <c r="F71" s="3319">
        <v>380</v>
      </c>
      <c r="G71" s="3315" t="s">
        <v>3486</v>
      </c>
      <c r="H71" s="3320" t="s">
        <v>3487</v>
      </c>
      <c r="I71" s="3321" t="s">
        <v>3488</v>
      </c>
      <c r="J71" s="3322"/>
      <c r="K71" s="3319">
        <v>704</v>
      </c>
      <c r="L71" s="3315" t="s">
        <v>3489</v>
      </c>
      <c r="M71" s="3320" t="s">
        <v>3490</v>
      </c>
      <c r="N71" s="3321" t="s">
        <v>3491</v>
      </c>
      <c r="O71" s="3322"/>
      <c r="P71" s="3319">
        <v>1028</v>
      </c>
      <c r="Q71" s="3315" t="s">
        <v>3492</v>
      </c>
      <c r="R71" s="3320" t="s">
        <v>3493</v>
      </c>
      <c r="S71" s="3321" t="s">
        <v>3494</v>
      </c>
      <c r="T71" s="2814"/>
      <c r="U71" s="2814"/>
      <c r="V71" s="2814"/>
      <c r="W71" s="2814"/>
      <c r="X71" s="2814"/>
      <c r="Y71" s="2814"/>
      <c r="Z71" s="2814"/>
      <c r="AA71" s="2814"/>
      <c r="AB71" s="2814"/>
      <c r="AC71" s="2814"/>
      <c r="AD71" s="2814"/>
    </row>
    <row r="72" spans="1:30">
      <c r="A72" s="3319">
        <v>57</v>
      </c>
      <c r="B72" s="3315" t="s">
        <v>3495</v>
      </c>
      <c r="C72" s="3320" t="s">
        <v>3496</v>
      </c>
      <c r="D72" s="3321" t="s">
        <v>3497</v>
      </c>
      <c r="E72" s="3322"/>
      <c r="F72" s="3319">
        <v>381</v>
      </c>
      <c r="G72" s="3315" t="s">
        <v>3498</v>
      </c>
      <c r="H72" s="3320" t="s">
        <v>3499</v>
      </c>
      <c r="I72" s="3321" t="s">
        <v>3500</v>
      </c>
      <c r="J72" s="3322"/>
      <c r="K72" s="3319">
        <v>705</v>
      </c>
      <c r="L72" s="3315" t="s">
        <v>3501</v>
      </c>
      <c r="M72" s="3320" t="s">
        <v>3502</v>
      </c>
      <c r="N72" s="3321" t="s">
        <v>3503</v>
      </c>
      <c r="O72" s="3322"/>
      <c r="P72" s="3319">
        <v>1029</v>
      </c>
      <c r="Q72" s="3315" t="s">
        <v>3504</v>
      </c>
      <c r="R72" s="3320" t="s">
        <v>3505</v>
      </c>
      <c r="S72" s="3321" t="s">
        <v>3506</v>
      </c>
      <c r="T72" s="2814"/>
      <c r="U72" s="2814"/>
      <c r="V72" s="2814"/>
      <c r="W72" s="2814"/>
      <c r="X72" s="2814"/>
      <c r="Y72" s="2814"/>
      <c r="Z72" s="2814"/>
      <c r="AA72" s="2814"/>
      <c r="AB72" s="2814"/>
      <c r="AC72" s="2814"/>
      <c r="AD72" s="2814"/>
    </row>
    <row r="73" spans="1:30">
      <c r="A73" s="3319">
        <v>58</v>
      </c>
      <c r="B73" s="3315">
        <v>2611</v>
      </c>
      <c r="C73" s="3320" t="s">
        <v>3507</v>
      </c>
      <c r="D73" s="3321" t="s">
        <v>3508</v>
      </c>
      <c r="E73" s="3322"/>
      <c r="F73" s="3319">
        <v>382</v>
      </c>
      <c r="G73" s="3315" t="s">
        <v>3509</v>
      </c>
      <c r="H73" s="3320" t="s">
        <v>3510</v>
      </c>
      <c r="I73" s="3321" t="s">
        <v>3511</v>
      </c>
      <c r="J73" s="3322"/>
      <c r="K73" s="3319">
        <v>706</v>
      </c>
      <c r="L73" s="3315" t="s">
        <v>3512</v>
      </c>
      <c r="M73" s="3320" t="s">
        <v>3513</v>
      </c>
      <c r="N73" s="3321" t="s">
        <v>3514</v>
      </c>
      <c r="O73" s="3322"/>
      <c r="P73" s="3319">
        <v>1030</v>
      </c>
      <c r="Q73" s="3315" t="s">
        <v>3515</v>
      </c>
      <c r="R73" s="3320" t="s">
        <v>3516</v>
      </c>
      <c r="S73" s="3321" t="s">
        <v>3517</v>
      </c>
      <c r="T73" s="2814"/>
      <c r="U73" s="2814"/>
      <c r="V73" s="2814"/>
      <c r="W73" s="2814"/>
      <c r="X73" s="2814"/>
      <c r="Y73" s="2814"/>
      <c r="Z73" s="2814"/>
      <c r="AA73" s="2814"/>
      <c r="AB73" s="2814"/>
      <c r="AC73" s="2814"/>
      <c r="AD73" s="2814"/>
    </row>
    <row r="74" spans="1:30">
      <c r="A74" s="3319">
        <v>59</v>
      </c>
      <c r="B74" s="3315">
        <v>2620</v>
      </c>
      <c r="C74" s="3320" t="s">
        <v>3518</v>
      </c>
      <c r="D74" s="3321" t="s">
        <v>3519</v>
      </c>
      <c r="E74" s="3322"/>
      <c r="F74" s="3319">
        <v>383</v>
      </c>
      <c r="G74" s="3315" t="s">
        <v>3520</v>
      </c>
      <c r="H74" s="3320" t="s">
        <v>3521</v>
      </c>
      <c r="I74" s="3321" t="s">
        <v>3522</v>
      </c>
      <c r="J74" s="3322"/>
      <c r="K74" s="3319">
        <v>707</v>
      </c>
      <c r="L74" s="3315" t="s">
        <v>3523</v>
      </c>
      <c r="M74" s="3320" t="s">
        <v>3524</v>
      </c>
      <c r="N74" s="3321" t="s">
        <v>3525</v>
      </c>
      <c r="O74" s="3322"/>
      <c r="P74" s="3319">
        <v>1031</v>
      </c>
      <c r="Q74" s="3315" t="s">
        <v>3526</v>
      </c>
      <c r="R74" s="3320" t="s">
        <v>3527</v>
      </c>
      <c r="T74" s="2814"/>
      <c r="U74" s="2814"/>
      <c r="V74" s="2814"/>
      <c r="W74" s="2814"/>
      <c r="X74" s="2814"/>
      <c r="Y74" s="2814"/>
      <c r="Z74" s="2814"/>
      <c r="AA74" s="2814"/>
      <c r="AB74" s="2814"/>
      <c r="AC74" s="2814"/>
      <c r="AD74" s="2814"/>
    </row>
    <row r="75" spans="1:30">
      <c r="A75" s="3319">
        <v>60</v>
      </c>
      <c r="B75" s="3315">
        <v>2622</v>
      </c>
      <c r="C75" s="3320" t="s">
        <v>3528</v>
      </c>
      <c r="D75" s="3321" t="s">
        <v>3529</v>
      </c>
      <c r="E75" s="3322"/>
      <c r="F75" s="3319">
        <v>384</v>
      </c>
      <c r="G75" s="3315" t="s">
        <v>3530</v>
      </c>
      <c r="H75" s="3320" t="s">
        <v>3531</v>
      </c>
      <c r="I75" s="3321" t="s">
        <v>3532</v>
      </c>
      <c r="J75" s="3322"/>
      <c r="K75" s="3319">
        <v>708</v>
      </c>
      <c r="L75" s="3315" t="s">
        <v>3533</v>
      </c>
      <c r="M75" s="3320" t="s">
        <v>3534</v>
      </c>
      <c r="N75" s="3321" t="s">
        <v>3535</v>
      </c>
      <c r="O75" s="3322"/>
      <c r="P75" s="3319">
        <v>1032</v>
      </c>
      <c r="Q75" s="3315" t="s">
        <v>3536</v>
      </c>
      <c r="R75" s="3320" t="s">
        <v>3537</v>
      </c>
      <c r="S75" s="3321" t="s">
        <v>3538</v>
      </c>
      <c r="T75" s="2814"/>
      <c r="U75" s="2814"/>
      <c r="V75" s="2814"/>
      <c r="W75" s="2814"/>
      <c r="X75" s="2814"/>
      <c r="Y75" s="2814"/>
      <c r="Z75" s="2814"/>
      <c r="AA75" s="2814"/>
      <c r="AB75" s="2814"/>
      <c r="AC75" s="2814"/>
      <c r="AD75" s="2814"/>
    </row>
    <row r="76" spans="1:30">
      <c r="A76" s="3319">
        <v>61</v>
      </c>
      <c r="B76" s="3315">
        <v>2623</v>
      </c>
      <c r="C76" s="3320" t="s">
        <v>3539</v>
      </c>
      <c r="D76" s="3321" t="s">
        <v>3540</v>
      </c>
      <c r="E76" s="3322"/>
      <c r="F76" s="3319">
        <v>385</v>
      </c>
      <c r="G76" s="3315" t="s">
        <v>3541</v>
      </c>
      <c r="H76" s="3320" t="s">
        <v>3542</v>
      </c>
      <c r="I76" s="3321" t="s">
        <v>3543</v>
      </c>
      <c r="J76" s="3322"/>
      <c r="K76" s="3319">
        <v>709</v>
      </c>
      <c r="L76" s="3315" t="s">
        <v>3544</v>
      </c>
      <c r="M76" s="3320" t="s">
        <v>3545</v>
      </c>
      <c r="N76" s="3321" t="s">
        <v>3546</v>
      </c>
      <c r="O76" s="3322"/>
      <c r="P76" s="3319">
        <v>1033</v>
      </c>
      <c r="Q76" s="3315" t="s">
        <v>3547</v>
      </c>
      <c r="R76" s="3320" t="s">
        <v>3548</v>
      </c>
      <c r="S76" s="3321" t="s">
        <v>3549</v>
      </c>
      <c r="T76" s="2814"/>
      <c r="U76" s="2814"/>
      <c r="V76" s="2814"/>
      <c r="W76" s="2814"/>
      <c r="X76" s="2814"/>
      <c r="Y76" s="2814"/>
      <c r="Z76" s="2814"/>
      <c r="AA76" s="2814"/>
      <c r="AB76" s="2814"/>
      <c r="AC76" s="2814"/>
      <c r="AD76" s="2814"/>
    </row>
    <row r="77" spans="1:30">
      <c r="A77" s="3319">
        <v>62</v>
      </c>
      <c r="B77" s="3315">
        <v>2626</v>
      </c>
      <c r="C77" s="3320" t="s">
        <v>3550</v>
      </c>
      <c r="D77" s="3321" t="s">
        <v>3551</v>
      </c>
      <c r="E77" s="3322"/>
      <c r="F77" s="3319">
        <v>386</v>
      </c>
      <c r="G77" s="3315" t="s">
        <v>3552</v>
      </c>
      <c r="H77" s="3320" t="s">
        <v>3553</v>
      </c>
      <c r="I77" s="3321" t="s">
        <v>3554</v>
      </c>
      <c r="J77" s="3322"/>
      <c r="K77" s="3319">
        <v>710</v>
      </c>
      <c r="L77" s="3315" t="s">
        <v>3555</v>
      </c>
      <c r="M77" s="3320" t="s">
        <v>3556</v>
      </c>
      <c r="N77" s="3321" t="s">
        <v>3557</v>
      </c>
      <c r="O77" s="3322"/>
      <c r="P77" s="3319">
        <v>1034</v>
      </c>
      <c r="Q77" s="3315" t="s">
        <v>3558</v>
      </c>
      <c r="R77" s="3320" t="s">
        <v>3559</v>
      </c>
      <c r="S77" s="3321" t="s">
        <v>3560</v>
      </c>
      <c r="T77" s="2814"/>
      <c r="U77" s="2814"/>
      <c r="V77" s="2814"/>
      <c r="W77" s="2814"/>
      <c r="X77" s="2814"/>
      <c r="Y77" s="2814"/>
      <c r="Z77" s="2814"/>
      <c r="AA77" s="2814"/>
      <c r="AB77" s="2814"/>
      <c r="AC77" s="2814"/>
      <c r="AD77" s="2814"/>
    </row>
    <row r="78" spans="1:30">
      <c r="A78" s="3319">
        <v>63</v>
      </c>
      <c r="B78" s="3315" t="s">
        <v>3561</v>
      </c>
      <c r="C78" s="3320" t="s">
        <v>3562</v>
      </c>
      <c r="D78" s="3321" t="s">
        <v>3563</v>
      </c>
      <c r="E78" s="3322"/>
      <c r="F78" s="3319">
        <v>387</v>
      </c>
      <c r="G78" s="3315" t="s">
        <v>3564</v>
      </c>
      <c r="H78" s="3320" t="s">
        <v>3565</v>
      </c>
      <c r="I78" s="3321" t="s">
        <v>3566</v>
      </c>
      <c r="J78" s="3322"/>
      <c r="K78" s="3319">
        <v>711</v>
      </c>
      <c r="L78" s="3315" t="s">
        <v>3567</v>
      </c>
      <c r="M78" s="3320" t="s">
        <v>3568</v>
      </c>
      <c r="N78" s="3321" t="s">
        <v>3569</v>
      </c>
      <c r="O78" s="3322"/>
      <c r="P78" s="3319">
        <v>1035</v>
      </c>
      <c r="Q78" s="3315" t="s">
        <v>3570</v>
      </c>
      <c r="R78" s="3320" t="s">
        <v>3571</v>
      </c>
      <c r="S78" s="3321" t="s">
        <v>3572</v>
      </c>
      <c r="T78" s="2814"/>
      <c r="U78" s="2814"/>
      <c r="V78" s="2814"/>
      <c r="W78" s="2814"/>
      <c r="X78" s="2814"/>
      <c r="Y78" s="2814"/>
      <c r="Z78" s="2814"/>
      <c r="AA78" s="2814"/>
      <c r="AB78" s="2814"/>
      <c r="AC78" s="2814"/>
      <c r="AD78" s="2814"/>
    </row>
    <row r="79" spans="1:30">
      <c r="A79" s="3319">
        <v>64</v>
      </c>
      <c r="B79" s="3315" t="s">
        <v>3573</v>
      </c>
      <c r="C79" s="3320" t="s">
        <v>3574</v>
      </c>
      <c r="D79" s="3321" t="s">
        <v>3575</v>
      </c>
      <c r="E79" s="3322"/>
      <c r="F79" s="3319">
        <v>388</v>
      </c>
      <c r="G79" s="3315" t="s">
        <v>3576</v>
      </c>
      <c r="H79" s="3320" t="s">
        <v>3577</v>
      </c>
      <c r="I79" s="3321" t="s">
        <v>3578</v>
      </c>
      <c r="J79" s="3322"/>
      <c r="K79" s="3319">
        <v>712</v>
      </c>
      <c r="L79" s="3315" t="s">
        <v>3579</v>
      </c>
      <c r="M79" s="3320" t="s">
        <v>3580</v>
      </c>
      <c r="N79" s="3321" t="s">
        <v>3581</v>
      </c>
      <c r="O79" s="3322"/>
      <c r="P79" s="3319">
        <v>1036</v>
      </c>
      <c r="Q79" s="3315" t="s">
        <v>3582</v>
      </c>
      <c r="R79" s="3320" t="s">
        <v>3583</v>
      </c>
      <c r="S79" s="3321" t="s">
        <v>3584</v>
      </c>
      <c r="T79" s="2814"/>
      <c r="U79" s="2814"/>
      <c r="V79" s="2814"/>
      <c r="W79" s="2814"/>
      <c r="X79" s="2814"/>
      <c r="Y79" s="2814"/>
      <c r="Z79" s="2814"/>
      <c r="AA79" s="2814"/>
      <c r="AB79" s="2814"/>
      <c r="AC79" s="2814"/>
      <c r="AD79" s="2814"/>
    </row>
    <row r="80" spans="1:30">
      <c r="A80" s="3319">
        <v>65</v>
      </c>
      <c r="B80" s="3315" t="s">
        <v>3585</v>
      </c>
      <c r="C80" s="3320" t="s">
        <v>3586</v>
      </c>
      <c r="D80" s="3321" t="s">
        <v>3587</v>
      </c>
      <c r="E80" s="3322"/>
      <c r="F80" s="3319">
        <v>389</v>
      </c>
      <c r="G80" s="3315" t="s">
        <v>3588</v>
      </c>
      <c r="H80" s="3320" t="s">
        <v>3589</v>
      </c>
      <c r="I80" s="3321" t="s">
        <v>3590</v>
      </c>
      <c r="J80" s="3322"/>
      <c r="K80" s="3319">
        <v>713</v>
      </c>
      <c r="L80" s="3315" t="s">
        <v>3591</v>
      </c>
      <c r="M80" s="3320" t="s">
        <v>3592</v>
      </c>
      <c r="N80" s="3321" t="s">
        <v>3593</v>
      </c>
      <c r="O80" s="3322"/>
      <c r="P80" s="3319">
        <v>1037</v>
      </c>
      <c r="Q80" s="3315" t="s">
        <v>3594</v>
      </c>
      <c r="R80" s="3320" t="s">
        <v>3595</v>
      </c>
      <c r="S80" s="3321" t="s">
        <v>3596</v>
      </c>
      <c r="T80" s="2814"/>
      <c r="U80" s="2814"/>
      <c r="V80" s="2814"/>
      <c r="W80" s="2814"/>
      <c r="X80" s="2814"/>
      <c r="Y80" s="2814"/>
      <c r="Z80" s="2814"/>
      <c r="AA80" s="2814"/>
      <c r="AB80" s="2814"/>
      <c r="AC80" s="2814"/>
      <c r="AD80" s="2814"/>
    </row>
    <row r="81" spans="1:30">
      <c r="A81" s="3319">
        <v>66</v>
      </c>
      <c r="B81" s="3315">
        <v>2638</v>
      </c>
      <c r="C81" s="3320" t="s">
        <v>3597</v>
      </c>
      <c r="D81" s="3321" t="s">
        <v>3598</v>
      </c>
      <c r="E81" s="3322"/>
      <c r="F81" s="3319">
        <v>390</v>
      </c>
      <c r="G81" s="3315" t="s">
        <v>3599</v>
      </c>
      <c r="H81" s="3320" t="s">
        <v>3600</v>
      </c>
      <c r="I81" s="3321" t="s">
        <v>3601</v>
      </c>
      <c r="J81" s="3322"/>
      <c r="K81" s="3319">
        <v>714</v>
      </c>
      <c r="L81" s="3315" t="s">
        <v>3602</v>
      </c>
      <c r="M81" s="3320" t="s">
        <v>3603</v>
      </c>
      <c r="N81" s="3321" t="s">
        <v>3604</v>
      </c>
      <c r="O81" s="3322"/>
      <c r="P81" s="3319">
        <v>1038</v>
      </c>
      <c r="Q81" s="3315" t="s">
        <v>3605</v>
      </c>
      <c r="R81" s="3320" t="s">
        <v>3606</v>
      </c>
      <c r="S81" s="3321" t="s">
        <v>3607</v>
      </c>
      <c r="T81" s="2814"/>
      <c r="U81" s="2814"/>
      <c r="V81" s="2814"/>
      <c r="W81" s="2814"/>
      <c r="X81" s="2814"/>
      <c r="Y81" s="2814"/>
      <c r="Z81" s="2814"/>
      <c r="AA81" s="2814"/>
      <c r="AB81" s="2814"/>
      <c r="AC81" s="2814"/>
      <c r="AD81" s="2814"/>
    </row>
    <row r="82" spans="1:30">
      <c r="A82" s="3319">
        <v>67</v>
      </c>
      <c r="B82" s="3315">
        <v>2639</v>
      </c>
      <c r="C82" s="3320" t="s">
        <v>3608</v>
      </c>
      <c r="D82" s="3321" t="s">
        <v>3609</v>
      </c>
      <c r="E82" s="3322"/>
      <c r="F82" s="3319">
        <v>391</v>
      </c>
      <c r="G82" s="3315" t="s">
        <v>3610</v>
      </c>
      <c r="H82" s="3320" t="s">
        <v>3611</v>
      </c>
      <c r="I82" s="3321" t="s">
        <v>3612</v>
      </c>
      <c r="J82" s="3322"/>
      <c r="K82" s="3319">
        <v>715</v>
      </c>
      <c r="L82" s="3315" t="s">
        <v>3613</v>
      </c>
      <c r="M82" s="3320" t="s">
        <v>3614</v>
      </c>
      <c r="N82" s="3321" t="s">
        <v>3615</v>
      </c>
      <c r="O82" s="3322"/>
      <c r="P82" s="3319">
        <v>1039</v>
      </c>
      <c r="Q82" s="3315" t="s">
        <v>3616</v>
      </c>
      <c r="R82" s="3320" t="s">
        <v>2852</v>
      </c>
      <c r="S82" s="3321" t="s">
        <v>3617</v>
      </c>
      <c r="T82" s="2814"/>
      <c r="U82" s="2814"/>
      <c r="V82" s="2814"/>
      <c r="W82" s="2814"/>
      <c r="X82" s="2814"/>
      <c r="Y82" s="2814"/>
      <c r="Z82" s="2814"/>
      <c r="AA82" s="2814"/>
      <c r="AB82" s="2814"/>
      <c r="AC82" s="2814"/>
      <c r="AD82" s="2814"/>
    </row>
    <row r="83" spans="1:30">
      <c r="A83" s="3319">
        <v>68</v>
      </c>
      <c r="B83" s="3315" t="s">
        <v>3618</v>
      </c>
      <c r="C83" s="3320" t="s">
        <v>3619</v>
      </c>
      <c r="D83" s="3321" t="s">
        <v>3620</v>
      </c>
      <c r="E83" s="3322"/>
      <c r="F83" s="3319">
        <v>392</v>
      </c>
      <c r="G83" s="3315" t="s">
        <v>3621</v>
      </c>
      <c r="H83" s="3320" t="s">
        <v>3622</v>
      </c>
      <c r="I83" s="3321" t="s">
        <v>3623</v>
      </c>
      <c r="J83" s="3322"/>
      <c r="K83" s="3319">
        <v>716</v>
      </c>
      <c r="L83" s="3315" t="s">
        <v>3624</v>
      </c>
      <c r="M83" s="3320" t="s">
        <v>3625</v>
      </c>
      <c r="N83" s="3321" t="s">
        <v>3626</v>
      </c>
      <c r="O83" s="3322"/>
      <c r="P83" s="3319">
        <v>1040</v>
      </c>
      <c r="Q83" s="3315" t="s">
        <v>3627</v>
      </c>
      <c r="R83" s="3320" t="s">
        <v>3628</v>
      </c>
      <c r="S83" s="3321" t="s">
        <v>3629</v>
      </c>
      <c r="T83" s="2814"/>
      <c r="U83" s="2814"/>
      <c r="V83" s="2814"/>
      <c r="W83" s="2814"/>
      <c r="X83" s="2814"/>
      <c r="Y83" s="2814"/>
      <c r="Z83" s="2814"/>
      <c r="AA83" s="2814"/>
      <c r="AB83" s="2814"/>
      <c r="AC83" s="2814"/>
      <c r="AD83" s="2814"/>
    </row>
    <row r="84" spans="1:30">
      <c r="A84" s="3319">
        <v>69</v>
      </c>
      <c r="B84" s="3315">
        <v>2640</v>
      </c>
      <c r="C84" s="3320" t="s">
        <v>607</v>
      </c>
      <c r="D84" s="3321" t="s">
        <v>3630</v>
      </c>
      <c r="E84" s="3322"/>
      <c r="F84" s="3319">
        <v>393</v>
      </c>
      <c r="G84" s="3315" t="s">
        <v>3631</v>
      </c>
      <c r="H84" s="3320" t="s">
        <v>3632</v>
      </c>
      <c r="I84" s="3321" t="s">
        <v>3633</v>
      </c>
      <c r="J84" s="3322"/>
      <c r="K84" s="3319">
        <v>717</v>
      </c>
      <c r="L84" s="3315" t="s">
        <v>3634</v>
      </c>
      <c r="M84" s="3320" t="s">
        <v>3635</v>
      </c>
      <c r="N84" s="3321" t="s">
        <v>3042</v>
      </c>
      <c r="O84" s="3322"/>
      <c r="P84" s="3319">
        <v>1041</v>
      </c>
      <c r="Q84" s="3315" t="s">
        <v>3636</v>
      </c>
      <c r="R84" s="3320" t="s">
        <v>3637</v>
      </c>
      <c r="S84" s="3321" t="s">
        <v>3638</v>
      </c>
      <c r="T84" s="2814"/>
      <c r="U84" s="2814"/>
      <c r="V84" s="2814"/>
      <c r="W84" s="2814"/>
      <c r="X84" s="2814"/>
      <c r="Y84" s="2814"/>
      <c r="Z84" s="2814"/>
      <c r="AA84" s="2814"/>
      <c r="AB84" s="2814"/>
      <c r="AC84" s="2814"/>
      <c r="AD84" s="2814"/>
    </row>
    <row r="85" spans="1:30">
      <c r="A85" s="3319">
        <v>70</v>
      </c>
      <c r="B85" s="3315">
        <v>2642</v>
      </c>
      <c r="C85" s="3320" t="s">
        <v>606</v>
      </c>
      <c r="D85" s="3321" t="s">
        <v>3639</v>
      </c>
      <c r="E85" s="3322"/>
      <c r="F85" s="3319">
        <v>394</v>
      </c>
      <c r="G85" s="3315" t="s">
        <v>3640</v>
      </c>
      <c r="H85" s="3320" t="s">
        <v>3641</v>
      </c>
      <c r="I85" s="3321" t="s">
        <v>3642</v>
      </c>
      <c r="J85" s="3322"/>
      <c r="K85" s="3319">
        <v>718</v>
      </c>
      <c r="L85" s="3315" t="s">
        <v>3643</v>
      </c>
      <c r="M85" s="3320" t="s">
        <v>3644</v>
      </c>
      <c r="N85" s="3321" t="s">
        <v>3645</v>
      </c>
      <c r="O85" s="3322"/>
      <c r="P85" s="3319">
        <v>1042</v>
      </c>
      <c r="Q85" s="3315" t="s">
        <v>3646</v>
      </c>
      <c r="R85" s="3320" t="s">
        <v>3647</v>
      </c>
      <c r="S85" s="3321" t="s">
        <v>3648</v>
      </c>
      <c r="T85" s="2814"/>
      <c r="U85" s="2814"/>
      <c r="V85" s="2814"/>
      <c r="W85" s="2814"/>
      <c r="X85" s="2814"/>
      <c r="Y85" s="2814"/>
      <c r="Z85" s="2814"/>
      <c r="AA85" s="2814"/>
      <c r="AB85" s="2814"/>
      <c r="AC85" s="2814"/>
      <c r="AD85" s="2814"/>
    </row>
    <row r="86" spans="1:30">
      <c r="A86" s="3319">
        <v>71</v>
      </c>
      <c r="B86" s="3315">
        <v>2648</v>
      </c>
      <c r="C86" s="3320" t="s">
        <v>3649</v>
      </c>
      <c r="D86" s="3321" t="s">
        <v>3650</v>
      </c>
      <c r="E86" s="3322"/>
      <c r="F86" s="3319">
        <v>395</v>
      </c>
      <c r="G86" s="3315" t="s">
        <v>3651</v>
      </c>
      <c r="H86" s="3320" t="s">
        <v>3652</v>
      </c>
      <c r="I86" s="3321" t="s">
        <v>3653</v>
      </c>
      <c r="J86" s="3322"/>
      <c r="K86" s="3319">
        <v>719</v>
      </c>
      <c r="L86" s="3315" t="s">
        <v>3654</v>
      </c>
      <c r="M86" s="3320" t="s">
        <v>3655</v>
      </c>
      <c r="N86" s="3321" t="s">
        <v>3656</v>
      </c>
      <c r="O86" s="3322"/>
      <c r="P86" s="3319">
        <v>1043</v>
      </c>
      <c r="Q86" s="3315" t="s">
        <v>3657</v>
      </c>
      <c r="R86" s="3320" t="s">
        <v>3658</v>
      </c>
      <c r="S86" s="3321" t="s">
        <v>3659</v>
      </c>
      <c r="T86" s="2814"/>
      <c r="U86" s="2814"/>
      <c r="V86" s="2814"/>
      <c r="W86" s="2814"/>
      <c r="X86" s="2814"/>
      <c r="Y86" s="2814"/>
      <c r="Z86" s="2814"/>
      <c r="AA86" s="2814"/>
      <c r="AB86" s="2814"/>
      <c r="AC86" s="2814"/>
      <c r="AD86" s="2814"/>
    </row>
    <row r="87" spans="1:30">
      <c r="A87" s="3319">
        <v>72</v>
      </c>
      <c r="B87" s="3315">
        <v>2649</v>
      </c>
      <c r="C87" s="3320" t="s">
        <v>3660</v>
      </c>
      <c r="D87" s="3321" t="s">
        <v>3661</v>
      </c>
      <c r="E87" s="3322"/>
      <c r="F87" s="3319">
        <v>396</v>
      </c>
      <c r="G87" s="3315" t="s">
        <v>3662</v>
      </c>
      <c r="H87" s="3320" t="s">
        <v>3663</v>
      </c>
      <c r="I87" s="3321" t="s">
        <v>3664</v>
      </c>
      <c r="J87" s="3322"/>
      <c r="K87" s="3319">
        <v>720</v>
      </c>
      <c r="L87" s="3315" t="s">
        <v>3665</v>
      </c>
      <c r="M87" s="3320" t="s">
        <v>3666</v>
      </c>
      <c r="N87" s="3321" t="s">
        <v>3667</v>
      </c>
      <c r="O87" s="3322"/>
      <c r="P87" s="3319">
        <v>1044</v>
      </c>
      <c r="Q87" s="3315" t="s">
        <v>3668</v>
      </c>
      <c r="R87" s="3320" t="s">
        <v>3669</v>
      </c>
      <c r="S87" s="3321" t="s">
        <v>3670</v>
      </c>
      <c r="T87" s="2814"/>
      <c r="U87" s="2814"/>
      <c r="V87" s="2814"/>
      <c r="W87" s="2814"/>
      <c r="X87" s="2814"/>
      <c r="Y87" s="2814"/>
      <c r="Z87" s="2814"/>
      <c r="AA87" s="2814"/>
      <c r="AB87" s="2814"/>
      <c r="AC87" s="2814"/>
      <c r="AD87" s="2814"/>
    </row>
    <row r="88" spans="1:30">
      <c r="A88" s="3319">
        <v>73</v>
      </c>
      <c r="B88" s="3315" t="s">
        <v>3671</v>
      </c>
      <c r="C88" s="3320" t="s">
        <v>3672</v>
      </c>
      <c r="D88" s="3321" t="s">
        <v>3673</v>
      </c>
      <c r="E88" s="3322"/>
      <c r="F88" s="3319">
        <v>397</v>
      </c>
      <c r="G88" s="3315" t="s">
        <v>3674</v>
      </c>
      <c r="H88" s="3320" t="s">
        <v>3675</v>
      </c>
      <c r="I88" s="3321" t="s">
        <v>3676</v>
      </c>
      <c r="J88" s="3322"/>
      <c r="K88" s="3319">
        <v>721</v>
      </c>
      <c r="L88" s="3315" t="s">
        <v>3677</v>
      </c>
      <c r="M88" s="3320" t="s">
        <v>3678</v>
      </c>
      <c r="N88" s="3321" t="s">
        <v>3679</v>
      </c>
      <c r="O88" s="3322"/>
      <c r="P88" s="3319">
        <v>1045</v>
      </c>
      <c r="Q88" s="3315" t="s">
        <v>3680</v>
      </c>
      <c r="R88" s="3320" t="s">
        <v>3681</v>
      </c>
      <c r="S88" s="3321" t="s">
        <v>3682</v>
      </c>
      <c r="T88" s="2814"/>
      <c r="U88" s="2814"/>
      <c r="V88" s="2814"/>
      <c r="W88" s="2814"/>
      <c r="X88" s="2814"/>
      <c r="Y88" s="2814"/>
      <c r="Z88" s="2814"/>
      <c r="AA88" s="2814"/>
      <c r="AB88" s="2814"/>
      <c r="AC88" s="2814"/>
      <c r="AD88" s="2814"/>
    </row>
    <row r="89" spans="1:30">
      <c r="A89" s="3319">
        <v>74</v>
      </c>
      <c r="B89" s="3315" t="s">
        <v>3683</v>
      </c>
      <c r="C89" s="3320" t="s">
        <v>3684</v>
      </c>
      <c r="D89" s="3321" t="s">
        <v>3685</v>
      </c>
      <c r="E89" s="3322"/>
      <c r="F89" s="3319">
        <v>398</v>
      </c>
      <c r="G89" s="3315" t="s">
        <v>3686</v>
      </c>
      <c r="H89" s="3320" t="s">
        <v>3687</v>
      </c>
      <c r="I89" s="3321" t="s">
        <v>3688</v>
      </c>
      <c r="J89" s="3322"/>
      <c r="K89" s="3319">
        <v>722</v>
      </c>
      <c r="L89" s="3315" t="s">
        <v>3689</v>
      </c>
      <c r="M89" s="3320" t="s">
        <v>3690</v>
      </c>
      <c r="N89" s="3321" t="s">
        <v>3691</v>
      </c>
      <c r="O89" s="3322"/>
      <c r="P89" s="3319">
        <v>1046</v>
      </c>
      <c r="Q89" s="3315" t="s">
        <v>3692</v>
      </c>
      <c r="R89" s="3320" t="s">
        <v>3693</v>
      </c>
      <c r="S89" s="3321" t="s">
        <v>3694</v>
      </c>
      <c r="T89" s="2814"/>
      <c r="U89" s="2814"/>
      <c r="V89" s="2814"/>
      <c r="W89" s="2814"/>
      <c r="X89" s="2814"/>
      <c r="Y89" s="2814"/>
      <c r="Z89" s="2814"/>
      <c r="AA89" s="2814"/>
      <c r="AB89" s="2814"/>
      <c r="AC89" s="2814"/>
      <c r="AD89" s="2814"/>
    </row>
    <row r="90" spans="1:30">
      <c r="A90" s="3319">
        <v>75</v>
      </c>
      <c r="B90" s="3315" t="s">
        <v>3695</v>
      </c>
      <c r="C90" s="3320" t="s">
        <v>3696</v>
      </c>
      <c r="D90" s="3321" t="s">
        <v>3697</v>
      </c>
      <c r="E90" s="3322"/>
      <c r="F90" s="3319">
        <v>399</v>
      </c>
      <c r="G90" s="3315" t="s">
        <v>3698</v>
      </c>
      <c r="H90" s="3320" t="s">
        <v>3699</v>
      </c>
      <c r="I90" s="3321" t="s">
        <v>3700</v>
      </c>
      <c r="J90" s="3322"/>
      <c r="K90" s="3319">
        <v>723</v>
      </c>
      <c r="L90" s="3315" t="s">
        <v>3701</v>
      </c>
      <c r="M90" s="3320" t="s">
        <v>3702</v>
      </c>
      <c r="N90" s="3321" t="s">
        <v>3703</v>
      </c>
      <c r="O90" s="3322"/>
      <c r="P90" s="3319">
        <v>1047</v>
      </c>
      <c r="Q90" s="3315" t="s">
        <v>3704</v>
      </c>
      <c r="R90" s="3320" t="s">
        <v>3705</v>
      </c>
      <c r="S90" s="3321" t="s">
        <v>3706</v>
      </c>
      <c r="T90" s="2814"/>
      <c r="U90" s="2814"/>
      <c r="V90" s="2814"/>
      <c r="W90" s="2814"/>
      <c r="X90" s="2814"/>
      <c r="Y90" s="2814"/>
      <c r="Z90" s="2814"/>
      <c r="AA90" s="2814"/>
      <c r="AB90" s="2814"/>
      <c r="AC90" s="2814"/>
      <c r="AD90" s="2814"/>
    </row>
    <row r="91" spans="1:30">
      <c r="A91" s="3319">
        <v>76</v>
      </c>
      <c r="B91" s="3315" t="s">
        <v>3707</v>
      </c>
      <c r="C91" s="3320" t="s">
        <v>3708</v>
      </c>
      <c r="D91" s="3321" t="s">
        <v>3709</v>
      </c>
      <c r="E91" s="3322"/>
      <c r="F91" s="3319">
        <v>400</v>
      </c>
      <c r="G91" s="3315" t="s">
        <v>3710</v>
      </c>
      <c r="H91" s="3320" t="s">
        <v>3711</v>
      </c>
      <c r="I91" s="3321" t="s">
        <v>3712</v>
      </c>
      <c r="J91" s="3322"/>
      <c r="K91" s="3319">
        <v>724</v>
      </c>
      <c r="L91" s="3315" t="s">
        <v>3713</v>
      </c>
      <c r="M91" s="3320" t="s">
        <v>3714</v>
      </c>
      <c r="N91" s="3321" t="s">
        <v>3715</v>
      </c>
      <c r="O91" s="3322"/>
      <c r="P91" s="3319">
        <v>1048</v>
      </c>
      <c r="Q91" s="3315" t="s">
        <v>3716</v>
      </c>
      <c r="R91" s="3320" t="s">
        <v>3717</v>
      </c>
      <c r="S91" s="3321" t="s">
        <v>3718</v>
      </c>
      <c r="T91" s="2814"/>
      <c r="U91" s="2814"/>
      <c r="V91" s="2814"/>
      <c r="W91" s="2814"/>
      <c r="X91" s="2814"/>
      <c r="Y91" s="2814"/>
      <c r="Z91" s="2814"/>
      <c r="AA91" s="2814"/>
      <c r="AB91" s="2814"/>
      <c r="AC91" s="2814"/>
      <c r="AD91" s="2814"/>
    </row>
    <row r="92" spans="1:30">
      <c r="A92" s="3319">
        <v>77</v>
      </c>
      <c r="B92" s="3315" t="s">
        <v>3719</v>
      </c>
      <c r="C92" s="3320" t="s">
        <v>3720</v>
      </c>
      <c r="D92" s="3321" t="s">
        <v>249</v>
      </c>
      <c r="E92" s="3322"/>
      <c r="F92" s="3319">
        <v>401</v>
      </c>
      <c r="G92" s="3315" t="s">
        <v>3721</v>
      </c>
      <c r="H92" s="3320" t="s">
        <v>3722</v>
      </c>
      <c r="I92" s="3321" t="s">
        <v>3723</v>
      </c>
      <c r="J92" s="3322"/>
      <c r="K92" s="3319">
        <v>725</v>
      </c>
      <c r="L92" s="3315" t="s">
        <v>3724</v>
      </c>
      <c r="M92" s="3320" t="s">
        <v>3725</v>
      </c>
      <c r="N92" s="3321" t="s">
        <v>3726</v>
      </c>
      <c r="O92" s="3322"/>
      <c r="P92" s="3319">
        <v>1049</v>
      </c>
      <c r="Q92" s="3315" t="s">
        <v>3727</v>
      </c>
      <c r="R92" s="3320" t="s">
        <v>3728</v>
      </c>
      <c r="S92" s="3321" t="s">
        <v>3729</v>
      </c>
      <c r="T92" s="2814"/>
      <c r="U92" s="2814"/>
      <c r="V92" s="2814"/>
      <c r="W92" s="2814"/>
      <c r="X92" s="2814"/>
      <c r="Y92" s="2814"/>
      <c r="Z92" s="2814"/>
      <c r="AA92" s="2814"/>
      <c r="AB92" s="2814"/>
      <c r="AC92" s="2814"/>
      <c r="AD92" s="2814"/>
    </row>
    <row r="93" spans="1:30">
      <c r="A93" s="3319">
        <v>78</v>
      </c>
      <c r="B93" s="3315" t="s">
        <v>3730</v>
      </c>
      <c r="C93" s="3320" t="s">
        <v>3731</v>
      </c>
      <c r="D93" s="3321" t="s">
        <v>3732</v>
      </c>
      <c r="E93" s="3322"/>
      <c r="F93" s="3319">
        <v>402</v>
      </c>
      <c r="G93" s="3315" t="s">
        <v>3733</v>
      </c>
      <c r="H93" s="3320" t="s">
        <v>3734</v>
      </c>
      <c r="I93" s="3321" t="s">
        <v>3735</v>
      </c>
      <c r="J93" s="3322"/>
      <c r="K93" s="3319">
        <v>726</v>
      </c>
      <c r="L93" s="3315" t="s">
        <v>3736</v>
      </c>
      <c r="M93" s="3320" t="s">
        <v>3737</v>
      </c>
      <c r="N93" s="3321" t="s">
        <v>3738</v>
      </c>
      <c r="O93" s="3322"/>
      <c r="P93" s="3319">
        <v>1050</v>
      </c>
      <c r="Q93" s="3315" t="s">
        <v>3739</v>
      </c>
      <c r="R93" s="3320" t="s">
        <v>3740</v>
      </c>
      <c r="S93" s="3321" t="s">
        <v>3741</v>
      </c>
      <c r="T93" s="2814"/>
      <c r="U93" s="2814"/>
      <c r="V93" s="2814"/>
      <c r="W93" s="2814"/>
      <c r="X93" s="2814"/>
      <c r="Y93" s="2814"/>
      <c r="Z93" s="2814"/>
      <c r="AA93" s="2814"/>
      <c r="AB93" s="2814"/>
      <c r="AC93" s="2814"/>
      <c r="AD93" s="2814"/>
    </row>
    <row r="94" spans="1:30">
      <c r="A94" s="3319">
        <v>79</v>
      </c>
      <c r="B94" s="3315">
        <v>2650</v>
      </c>
      <c r="C94" s="3320" t="s">
        <v>3742</v>
      </c>
      <c r="D94" s="3321" t="s">
        <v>3743</v>
      </c>
      <c r="E94" s="3322"/>
      <c r="F94" s="3319">
        <v>403</v>
      </c>
      <c r="G94" s="3315" t="s">
        <v>3744</v>
      </c>
      <c r="H94" s="3320" t="s">
        <v>3745</v>
      </c>
      <c r="I94" s="3321" t="s">
        <v>3746</v>
      </c>
      <c r="J94" s="3322"/>
      <c r="K94" s="3319">
        <v>727</v>
      </c>
      <c r="L94" s="3315" t="s">
        <v>3747</v>
      </c>
      <c r="M94" s="3320" t="s">
        <v>3748</v>
      </c>
      <c r="N94" s="3321" t="s">
        <v>3749</v>
      </c>
      <c r="O94" s="3322"/>
      <c r="P94" s="3319">
        <v>1051</v>
      </c>
      <c r="Q94" s="3315" t="s">
        <v>3750</v>
      </c>
      <c r="R94" s="3320" t="s">
        <v>3751</v>
      </c>
      <c r="S94" s="3321" t="s">
        <v>3752</v>
      </c>
      <c r="T94" s="2814"/>
      <c r="U94" s="2814"/>
      <c r="V94" s="2814"/>
      <c r="W94" s="2814"/>
      <c r="X94" s="2814"/>
      <c r="Y94" s="2814"/>
      <c r="Z94" s="2814"/>
      <c r="AA94" s="2814"/>
      <c r="AB94" s="2814"/>
      <c r="AC94" s="2814"/>
      <c r="AD94" s="2814"/>
    </row>
    <row r="95" spans="1:30">
      <c r="A95" s="3319">
        <v>80</v>
      </c>
      <c r="B95" s="3315">
        <v>2651</v>
      </c>
      <c r="C95" s="3320" t="s">
        <v>3753</v>
      </c>
      <c r="D95" s="3321" t="s">
        <v>3754</v>
      </c>
      <c r="E95" s="3322"/>
      <c r="F95" s="3319">
        <v>404</v>
      </c>
      <c r="G95" s="3315" t="s">
        <v>3755</v>
      </c>
      <c r="H95" s="3320" t="s">
        <v>3756</v>
      </c>
      <c r="I95" s="3321" t="s">
        <v>3757</v>
      </c>
      <c r="J95" s="3322"/>
      <c r="K95" s="3319">
        <v>728</v>
      </c>
      <c r="L95" s="3315" t="s">
        <v>3758</v>
      </c>
      <c r="M95" s="3320" t="s">
        <v>3759</v>
      </c>
      <c r="N95" s="3321" t="s">
        <v>3760</v>
      </c>
      <c r="O95" s="3322"/>
      <c r="P95" s="3319">
        <v>1052</v>
      </c>
      <c r="Q95" s="3315" t="s">
        <v>3761</v>
      </c>
      <c r="R95" s="3320" t="s">
        <v>3762</v>
      </c>
      <c r="S95" s="3321" t="s">
        <v>3763</v>
      </c>
      <c r="T95" s="2814"/>
      <c r="U95" s="2814"/>
      <c r="V95" s="2814"/>
      <c r="W95" s="2814"/>
      <c r="X95" s="2814"/>
      <c r="Y95" s="2814"/>
      <c r="Z95" s="2814"/>
      <c r="AA95" s="2814"/>
      <c r="AB95" s="2814"/>
      <c r="AC95" s="2814"/>
      <c r="AD95" s="2814"/>
    </row>
    <row r="96" spans="1:30">
      <c r="A96" s="3319">
        <v>81</v>
      </c>
      <c r="B96" s="3315">
        <v>2652</v>
      </c>
      <c r="C96" s="3320" t="s">
        <v>3764</v>
      </c>
      <c r="D96" s="3321" t="s">
        <v>3765</v>
      </c>
      <c r="E96" s="3322"/>
      <c r="F96" s="3319">
        <v>405</v>
      </c>
      <c r="G96" s="3315" t="s">
        <v>3766</v>
      </c>
      <c r="H96" s="3320" t="s">
        <v>3767</v>
      </c>
      <c r="I96" s="3321" t="s">
        <v>3768</v>
      </c>
      <c r="J96" s="3322"/>
      <c r="K96" s="3319">
        <v>729</v>
      </c>
      <c r="L96" s="3315" t="s">
        <v>3769</v>
      </c>
      <c r="M96" s="3320" t="s">
        <v>3770</v>
      </c>
      <c r="N96" s="3321" t="s">
        <v>3771</v>
      </c>
      <c r="O96" s="3322"/>
      <c r="P96" s="3319">
        <v>1053</v>
      </c>
      <c r="Q96" s="3315" t="s">
        <v>3772</v>
      </c>
      <c r="R96" s="3320" t="s">
        <v>3773</v>
      </c>
      <c r="S96" s="3321" t="s">
        <v>3774</v>
      </c>
      <c r="T96" s="2814"/>
      <c r="U96" s="2814"/>
      <c r="V96" s="2814"/>
      <c r="W96" s="2814"/>
      <c r="X96" s="2814"/>
      <c r="Y96" s="2814"/>
      <c r="Z96" s="2814"/>
      <c r="AA96" s="2814"/>
      <c r="AB96" s="2814"/>
      <c r="AC96" s="2814"/>
      <c r="AD96" s="2814"/>
    </row>
    <row r="97" spans="1:30">
      <c r="A97" s="3319">
        <v>82</v>
      </c>
      <c r="B97" s="3315">
        <v>2653</v>
      </c>
      <c r="C97" s="3320" t="s">
        <v>3775</v>
      </c>
      <c r="D97" s="3321" t="s">
        <v>3776</v>
      </c>
      <c r="E97" s="3322"/>
      <c r="F97" s="3319">
        <v>406</v>
      </c>
      <c r="G97" s="3315" t="s">
        <v>3777</v>
      </c>
      <c r="H97" s="3320" t="s">
        <v>3778</v>
      </c>
      <c r="I97" s="3321" t="s">
        <v>3779</v>
      </c>
      <c r="J97" s="3322"/>
      <c r="K97" s="3319">
        <v>730</v>
      </c>
      <c r="L97" s="3315" t="s">
        <v>3780</v>
      </c>
      <c r="M97" s="3320" t="s">
        <v>3781</v>
      </c>
      <c r="N97" s="3321" t="s">
        <v>3782</v>
      </c>
      <c r="O97" s="3322"/>
      <c r="P97" s="3319">
        <v>1054</v>
      </c>
      <c r="Q97" s="3315" t="s">
        <v>3783</v>
      </c>
      <c r="R97" s="3320" t="s">
        <v>2846</v>
      </c>
      <c r="S97" s="3321" t="s">
        <v>3784</v>
      </c>
      <c r="T97" s="2814"/>
      <c r="U97" s="2814"/>
      <c r="V97" s="2814"/>
      <c r="W97" s="2814"/>
      <c r="X97" s="2814"/>
      <c r="Y97" s="2814"/>
      <c r="Z97" s="2814"/>
      <c r="AA97" s="2814"/>
      <c r="AB97" s="2814"/>
      <c r="AC97" s="2814"/>
      <c r="AD97" s="2814"/>
    </row>
    <row r="98" spans="1:30">
      <c r="A98" s="3319">
        <v>83</v>
      </c>
      <c r="B98" s="3315" t="s">
        <v>3785</v>
      </c>
      <c r="C98" s="3320" t="s">
        <v>3786</v>
      </c>
      <c r="D98" s="3321" t="s">
        <v>3787</v>
      </c>
      <c r="E98" s="3322"/>
      <c r="F98" s="3319">
        <v>407</v>
      </c>
      <c r="G98" s="3315" t="s">
        <v>3788</v>
      </c>
      <c r="H98" s="3320" t="s">
        <v>3789</v>
      </c>
      <c r="I98" s="3321" t="s">
        <v>3790</v>
      </c>
      <c r="J98" s="3322"/>
      <c r="K98" s="3319">
        <v>731</v>
      </c>
      <c r="L98" s="3315" t="s">
        <v>3791</v>
      </c>
      <c r="M98" s="3320" t="s">
        <v>3792</v>
      </c>
      <c r="N98" s="3321" t="s">
        <v>3793</v>
      </c>
      <c r="O98" s="3322"/>
      <c r="P98" s="3319">
        <v>1055</v>
      </c>
      <c r="Q98" s="3315" t="s">
        <v>3794</v>
      </c>
      <c r="R98" s="3320" t="s">
        <v>3795</v>
      </c>
      <c r="S98" s="3321" t="s">
        <v>3796</v>
      </c>
      <c r="T98" s="2814"/>
      <c r="U98" s="2814"/>
      <c r="V98" s="2814"/>
      <c r="W98" s="2814"/>
      <c r="X98" s="2814"/>
      <c r="Y98" s="2814"/>
      <c r="Z98" s="2814"/>
      <c r="AA98" s="2814"/>
      <c r="AB98" s="2814"/>
      <c r="AC98" s="2814"/>
      <c r="AD98" s="2814"/>
    </row>
    <row r="99" spans="1:30">
      <c r="A99" s="3319">
        <v>84</v>
      </c>
      <c r="B99" s="3315">
        <v>2660</v>
      </c>
      <c r="C99" s="3320" t="s">
        <v>610</v>
      </c>
      <c r="D99" s="3321" t="s">
        <v>3797</v>
      </c>
      <c r="E99" s="3322"/>
      <c r="F99" s="3319">
        <v>408</v>
      </c>
      <c r="G99" s="3315" t="s">
        <v>3798</v>
      </c>
      <c r="H99" s="3320" t="s">
        <v>3799</v>
      </c>
      <c r="I99" s="3321" t="s">
        <v>3800</v>
      </c>
      <c r="J99" s="3322"/>
      <c r="K99" s="3319">
        <v>732</v>
      </c>
      <c r="L99" s="3315" t="s">
        <v>3801</v>
      </c>
      <c r="M99" s="3320" t="s">
        <v>3802</v>
      </c>
      <c r="N99" s="3321" t="s">
        <v>3803</v>
      </c>
      <c r="O99" s="3322"/>
      <c r="P99" s="3319">
        <v>1056</v>
      </c>
      <c r="Q99" s="3315" t="s">
        <v>3804</v>
      </c>
      <c r="R99" s="3320" t="s">
        <v>3805</v>
      </c>
      <c r="S99" s="3321" t="s">
        <v>3806</v>
      </c>
      <c r="T99" s="2814"/>
      <c r="U99" s="2814"/>
      <c r="V99" s="2814"/>
      <c r="W99" s="2814"/>
      <c r="X99" s="2814"/>
      <c r="Y99" s="2814"/>
      <c r="Z99" s="2814"/>
      <c r="AA99" s="2814"/>
      <c r="AB99" s="2814"/>
      <c r="AC99" s="2814"/>
      <c r="AD99" s="2814"/>
    </row>
    <row r="100" spans="1:30">
      <c r="A100" s="3319">
        <v>85</v>
      </c>
      <c r="B100" s="3315">
        <v>2663</v>
      </c>
      <c r="C100" s="3320" t="s">
        <v>3807</v>
      </c>
      <c r="D100" s="3321" t="s">
        <v>3808</v>
      </c>
      <c r="E100" s="3322"/>
      <c r="F100" s="3319">
        <v>409</v>
      </c>
      <c r="G100" s="3315" t="s">
        <v>3809</v>
      </c>
      <c r="H100" s="3320" t="s">
        <v>3810</v>
      </c>
      <c r="I100" s="3321" t="s">
        <v>3811</v>
      </c>
      <c r="J100" s="3322"/>
      <c r="K100" s="3319">
        <v>733</v>
      </c>
      <c r="L100" s="3315" t="s">
        <v>3812</v>
      </c>
      <c r="M100" s="3320" t="s">
        <v>3813</v>
      </c>
      <c r="N100" s="3321" t="s">
        <v>3814</v>
      </c>
      <c r="O100" s="3322"/>
      <c r="P100" s="3319">
        <v>1057</v>
      </c>
      <c r="Q100" s="3315" t="s">
        <v>3815</v>
      </c>
      <c r="R100" s="3320" t="s">
        <v>3816</v>
      </c>
      <c r="S100" s="3321" t="s">
        <v>3817</v>
      </c>
      <c r="T100" s="2814"/>
      <c r="U100" s="2814"/>
      <c r="V100" s="2814"/>
      <c r="W100" s="2814"/>
      <c r="X100" s="2814"/>
      <c r="Y100" s="2814"/>
      <c r="Z100" s="2814"/>
      <c r="AA100" s="2814"/>
      <c r="AB100" s="2814"/>
      <c r="AC100" s="2814"/>
      <c r="AD100" s="2814"/>
    </row>
    <row r="101" spans="1:30">
      <c r="A101" s="3319">
        <v>86</v>
      </c>
      <c r="B101" s="3315">
        <v>2665</v>
      </c>
      <c r="C101" s="3320" t="s">
        <v>3818</v>
      </c>
      <c r="D101" s="3321" t="s">
        <v>3819</v>
      </c>
      <c r="E101" s="3322"/>
      <c r="F101" s="3319">
        <v>410</v>
      </c>
      <c r="G101" s="3315" t="s">
        <v>3820</v>
      </c>
      <c r="H101" s="3320" t="s">
        <v>3821</v>
      </c>
      <c r="I101" s="3321" t="s">
        <v>3822</v>
      </c>
      <c r="J101" s="3322"/>
      <c r="K101" s="3319">
        <v>734</v>
      </c>
      <c r="L101" s="3315" t="s">
        <v>3823</v>
      </c>
      <c r="M101" s="3320" t="s">
        <v>3824</v>
      </c>
      <c r="N101" s="3321" t="s">
        <v>3825</v>
      </c>
      <c r="O101" s="3322"/>
      <c r="P101" s="3319">
        <v>1058</v>
      </c>
      <c r="Q101" s="3315" t="s">
        <v>3826</v>
      </c>
      <c r="R101" s="3320" t="s">
        <v>3827</v>
      </c>
      <c r="S101" s="3321" t="s">
        <v>3828</v>
      </c>
      <c r="T101" s="2814"/>
      <c r="U101" s="2814"/>
      <c r="V101" s="2814"/>
      <c r="W101" s="2814"/>
      <c r="X101" s="2814"/>
      <c r="Y101" s="2814"/>
      <c r="Z101" s="2814"/>
      <c r="AA101" s="2814"/>
      <c r="AB101" s="2814"/>
      <c r="AC101" s="2814"/>
      <c r="AD101" s="2814"/>
    </row>
    <row r="102" spans="1:30">
      <c r="A102" s="3319">
        <v>87</v>
      </c>
      <c r="B102" s="3315">
        <v>2666</v>
      </c>
      <c r="C102" s="3320" t="s">
        <v>3829</v>
      </c>
      <c r="D102" s="3321" t="s">
        <v>3830</v>
      </c>
      <c r="E102" s="3322"/>
      <c r="F102" s="3319">
        <v>411</v>
      </c>
      <c r="G102" s="3315" t="s">
        <v>3831</v>
      </c>
      <c r="H102" s="3320" t="s">
        <v>3832</v>
      </c>
      <c r="I102" s="3321" t="s">
        <v>3833</v>
      </c>
      <c r="J102" s="3322"/>
      <c r="K102" s="3319">
        <v>735</v>
      </c>
      <c r="L102" s="3315" t="s">
        <v>3834</v>
      </c>
      <c r="M102" s="3320" t="s">
        <v>3835</v>
      </c>
      <c r="N102" s="3321" t="s">
        <v>3836</v>
      </c>
      <c r="O102" s="3322"/>
      <c r="P102" s="3319">
        <v>1059</v>
      </c>
      <c r="Q102" s="3315" t="s">
        <v>3837</v>
      </c>
      <c r="R102" s="3320" t="s">
        <v>3838</v>
      </c>
      <c r="S102" s="3321" t="s">
        <v>3839</v>
      </c>
      <c r="T102" s="2814"/>
      <c r="U102" s="2814"/>
      <c r="V102" s="2814"/>
      <c r="W102" s="2814"/>
      <c r="X102" s="2814"/>
      <c r="Y102" s="2814"/>
      <c r="Z102" s="2814"/>
      <c r="AA102" s="2814"/>
      <c r="AB102" s="2814"/>
      <c r="AC102" s="2814"/>
      <c r="AD102" s="2814"/>
    </row>
    <row r="103" spans="1:30">
      <c r="A103" s="3319">
        <v>88</v>
      </c>
      <c r="B103" s="3315">
        <v>2668</v>
      </c>
      <c r="C103" s="3320" t="s">
        <v>3840</v>
      </c>
      <c r="D103" s="3321" t="s">
        <v>3841</v>
      </c>
      <c r="E103" s="3322"/>
      <c r="F103" s="3319">
        <v>412</v>
      </c>
      <c r="G103" s="3315" t="s">
        <v>3842</v>
      </c>
      <c r="H103" s="3320" t="s">
        <v>3843</v>
      </c>
      <c r="I103" s="3321" t="s">
        <v>3844</v>
      </c>
      <c r="J103" s="3322"/>
      <c r="K103" s="3319">
        <v>736</v>
      </c>
      <c r="L103" s="3315" t="s">
        <v>3845</v>
      </c>
      <c r="M103" s="3320" t="s">
        <v>3846</v>
      </c>
      <c r="N103" s="3321" t="s">
        <v>3604</v>
      </c>
      <c r="O103" s="3322"/>
      <c r="P103" s="3319">
        <v>1060</v>
      </c>
      <c r="Q103" s="3315" t="s">
        <v>3847</v>
      </c>
      <c r="R103" s="3320" t="s">
        <v>3848</v>
      </c>
      <c r="S103" s="3321" t="s">
        <v>3849</v>
      </c>
      <c r="T103" s="2814"/>
      <c r="U103" s="2814"/>
      <c r="V103" s="2814"/>
      <c r="W103" s="2814"/>
      <c r="X103" s="2814"/>
      <c r="Y103" s="2814"/>
      <c r="Z103" s="2814"/>
      <c r="AA103" s="2814"/>
      <c r="AB103" s="2814"/>
      <c r="AC103" s="2814"/>
      <c r="AD103" s="2814"/>
    </row>
    <row r="104" spans="1:30">
      <c r="A104" s="3319">
        <v>89</v>
      </c>
      <c r="B104" s="3315">
        <v>2702</v>
      </c>
      <c r="C104" s="3320" t="s">
        <v>3850</v>
      </c>
      <c r="D104" s="3321" t="s">
        <v>3851</v>
      </c>
      <c r="E104" s="3322"/>
      <c r="F104" s="3319">
        <v>413</v>
      </c>
      <c r="G104" s="3315" t="s">
        <v>3852</v>
      </c>
      <c r="H104" s="3320" t="s">
        <v>3853</v>
      </c>
      <c r="I104" s="3321" t="s">
        <v>3854</v>
      </c>
      <c r="J104" s="3322"/>
      <c r="K104" s="3319">
        <v>737</v>
      </c>
      <c r="L104" s="3315" t="s">
        <v>3855</v>
      </c>
      <c r="M104" s="3320" t="s">
        <v>3856</v>
      </c>
      <c r="N104" s="3321" t="s">
        <v>3857</v>
      </c>
      <c r="O104" s="3322"/>
      <c r="P104" s="3319">
        <v>1061</v>
      </c>
      <c r="Q104" s="3315" t="s">
        <v>3858</v>
      </c>
      <c r="R104" s="3320" t="s">
        <v>3859</v>
      </c>
      <c r="S104" s="3321" t="s">
        <v>3860</v>
      </c>
      <c r="T104" s="2814"/>
      <c r="U104" s="2814"/>
      <c r="V104" s="2814"/>
      <c r="W104" s="2814"/>
      <c r="X104" s="2814"/>
      <c r="Y104" s="2814"/>
      <c r="Z104" s="2814"/>
      <c r="AA104" s="2814"/>
      <c r="AB104" s="2814"/>
      <c r="AC104" s="2814"/>
      <c r="AD104" s="2814"/>
    </row>
    <row r="105" spans="1:30">
      <c r="A105" s="3319">
        <v>90</v>
      </c>
      <c r="B105" s="3315">
        <v>2708</v>
      </c>
      <c r="C105" s="3320" t="s">
        <v>3861</v>
      </c>
      <c r="D105" s="3321" t="s">
        <v>3862</v>
      </c>
      <c r="E105" s="3322"/>
      <c r="F105" s="3319">
        <v>414</v>
      </c>
      <c r="G105" s="3315" t="s">
        <v>3863</v>
      </c>
      <c r="H105" s="3320" t="s">
        <v>3864</v>
      </c>
      <c r="I105" s="3321" t="s">
        <v>3865</v>
      </c>
      <c r="J105" s="3322"/>
      <c r="K105" s="3319">
        <v>738</v>
      </c>
      <c r="L105" s="3315" t="s">
        <v>3866</v>
      </c>
      <c r="M105" s="3320" t="s">
        <v>3867</v>
      </c>
      <c r="N105" s="3321" t="s">
        <v>3868</v>
      </c>
      <c r="O105" s="3322"/>
      <c r="P105" s="3319">
        <v>1062</v>
      </c>
      <c r="Q105" s="3315" t="s">
        <v>3869</v>
      </c>
      <c r="R105" s="3320" t="s">
        <v>3870</v>
      </c>
      <c r="S105" s="3321" t="s">
        <v>3871</v>
      </c>
      <c r="T105" s="2814"/>
      <c r="U105" s="2814"/>
      <c r="V105" s="2814"/>
      <c r="W105" s="2814"/>
      <c r="X105" s="2814"/>
      <c r="Y105" s="2814"/>
      <c r="Z105" s="2814"/>
      <c r="AA105" s="2814"/>
      <c r="AB105" s="2814"/>
      <c r="AC105" s="2814"/>
      <c r="AD105" s="2814"/>
    </row>
    <row r="106" spans="1:30">
      <c r="A106" s="3319">
        <v>91</v>
      </c>
      <c r="B106" s="3315">
        <v>2709</v>
      </c>
      <c r="C106" s="3320" t="s">
        <v>3872</v>
      </c>
      <c r="D106" s="3321" t="s">
        <v>3873</v>
      </c>
      <c r="E106" s="3322"/>
      <c r="F106" s="3319">
        <v>415</v>
      </c>
      <c r="G106" s="3315" t="s">
        <v>3874</v>
      </c>
      <c r="H106" s="3320" t="s">
        <v>3875</v>
      </c>
      <c r="I106" s="3321" t="s">
        <v>3876</v>
      </c>
      <c r="J106" s="3322"/>
      <c r="K106" s="3319">
        <v>739</v>
      </c>
      <c r="L106" s="3315" t="s">
        <v>3877</v>
      </c>
      <c r="M106" s="3320" t="s">
        <v>3878</v>
      </c>
      <c r="N106" s="3321" t="s">
        <v>3879</v>
      </c>
      <c r="O106" s="3322"/>
      <c r="P106" s="3319">
        <v>1063</v>
      </c>
      <c r="Q106" s="3315" t="s">
        <v>3880</v>
      </c>
      <c r="R106" s="3320" t="s">
        <v>3881</v>
      </c>
      <c r="S106" s="3321" t="s">
        <v>3882</v>
      </c>
      <c r="T106" s="2814"/>
      <c r="U106" s="2814"/>
      <c r="V106" s="2814"/>
      <c r="W106" s="2814"/>
      <c r="X106" s="2814"/>
      <c r="Y106" s="2814"/>
      <c r="Z106" s="2814"/>
      <c r="AA106" s="2814"/>
      <c r="AB106" s="2814"/>
      <c r="AC106" s="2814"/>
      <c r="AD106" s="2814"/>
    </row>
    <row r="107" spans="1:30">
      <c r="A107" s="3319">
        <v>92</v>
      </c>
      <c r="B107" s="3315" t="s">
        <v>3883</v>
      </c>
      <c r="C107" s="3320" t="s">
        <v>3884</v>
      </c>
      <c r="D107" s="3321" t="s">
        <v>3885</v>
      </c>
      <c r="E107" s="3322"/>
      <c r="F107" s="3319">
        <v>416</v>
      </c>
      <c r="G107" s="3315" t="s">
        <v>3886</v>
      </c>
      <c r="H107" s="3320" t="s">
        <v>3887</v>
      </c>
      <c r="I107" s="3321" t="s">
        <v>3888</v>
      </c>
      <c r="J107" s="3322"/>
      <c r="K107" s="3319">
        <v>740</v>
      </c>
      <c r="L107" s="3315" t="s">
        <v>3889</v>
      </c>
      <c r="M107" s="3320" t="s">
        <v>3890</v>
      </c>
      <c r="N107" s="3321" t="s">
        <v>3891</v>
      </c>
      <c r="O107" s="3322"/>
      <c r="P107" s="3319">
        <v>1064</v>
      </c>
      <c r="Q107" s="3315" t="s">
        <v>3892</v>
      </c>
      <c r="R107" s="3320" t="s">
        <v>3893</v>
      </c>
      <c r="S107" s="3321" t="s">
        <v>3894</v>
      </c>
      <c r="T107" s="2814"/>
      <c r="U107" s="2814"/>
      <c r="V107" s="2814"/>
      <c r="W107" s="2814"/>
      <c r="X107" s="2814"/>
      <c r="Y107" s="2814"/>
      <c r="Z107" s="2814"/>
      <c r="AA107" s="2814"/>
      <c r="AB107" s="2814"/>
      <c r="AC107" s="2814"/>
      <c r="AD107" s="2814"/>
    </row>
    <row r="108" spans="1:30">
      <c r="A108" s="3319">
        <v>93</v>
      </c>
      <c r="B108" s="3315" t="s">
        <v>3895</v>
      </c>
      <c r="C108" s="3320" t="s">
        <v>3896</v>
      </c>
      <c r="D108" s="3321" t="s">
        <v>3897</v>
      </c>
      <c r="E108" s="3322"/>
      <c r="F108" s="3319">
        <v>417</v>
      </c>
      <c r="G108" s="3315" t="s">
        <v>3898</v>
      </c>
      <c r="H108" s="3320" t="s">
        <v>3899</v>
      </c>
      <c r="I108" s="3321" t="s">
        <v>3900</v>
      </c>
      <c r="J108" s="3322"/>
      <c r="K108" s="3319">
        <v>741</v>
      </c>
      <c r="L108" s="3315" t="s">
        <v>3901</v>
      </c>
      <c r="M108" s="3320" t="s">
        <v>3902</v>
      </c>
      <c r="N108" s="3321" t="s">
        <v>3903</v>
      </c>
      <c r="O108" s="3322"/>
      <c r="P108" s="3319">
        <v>1065</v>
      </c>
      <c r="Q108" s="3315" t="s">
        <v>3904</v>
      </c>
      <c r="R108" s="3320" t="s">
        <v>3905</v>
      </c>
      <c r="S108" s="3321" t="s">
        <v>3906</v>
      </c>
      <c r="T108" s="2814"/>
      <c r="U108" s="2814"/>
      <c r="V108" s="2814"/>
      <c r="W108" s="2814"/>
      <c r="X108" s="2814"/>
      <c r="Y108" s="2814"/>
      <c r="Z108" s="2814"/>
      <c r="AA108" s="2814"/>
      <c r="AB108" s="2814"/>
      <c r="AC108" s="2814"/>
      <c r="AD108" s="2814"/>
    </row>
    <row r="109" spans="1:30">
      <c r="A109" s="3319">
        <v>94</v>
      </c>
      <c r="B109" s="3315" t="s">
        <v>3907</v>
      </c>
      <c r="C109" s="3320" t="s">
        <v>3908</v>
      </c>
      <c r="D109" s="3321" t="s">
        <v>3909</v>
      </c>
      <c r="E109" s="3322"/>
      <c r="F109" s="3319">
        <v>418</v>
      </c>
      <c r="G109" s="3315" t="s">
        <v>3910</v>
      </c>
      <c r="H109" s="3320" t="s">
        <v>3911</v>
      </c>
      <c r="I109" s="3321" t="s">
        <v>3912</v>
      </c>
      <c r="J109" s="3322"/>
      <c r="K109" s="3319">
        <v>742</v>
      </c>
      <c r="L109" s="3315" t="s">
        <v>3913</v>
      </c>
      <c r="M109" s="3320" t="s">
        <v>3914</v>
      </c>
      <c r="N109" s="3321" t="s">
        <v>3915</v>
      </c>
      <c r="O109" s="3322"/>
      <c r="P109" s="3319">
        <v>1066</v>
      </c>
      <c r="Q109" s="3315" t="s">
        <v>3916</v>
      </c>
      <c r="R109" s="3320" t="s">
        <v>3917</v>
      </c>
      <c r="S109" s="3321" t="s">
        <v>3918</v>
      </c>
      <c r="T109" s="2814"/>
      <c r="U109" s="2814"/>
      <c r="V109" s="2814"/>
      <c r="W109" s="2814"/>
      <c r="X109" s="2814"/>
      <c r="Y109" s="2814"/>
      <c r="Z109" s="2814"/>
      <c r="AA109" s="2814"/>
      <c r="AB109" s="2814"/>
      <c r="AC109" s="2814"/>
      <c r="AD109" s="2814"/>
    </row>
    <row r="110" spans="1:30">
      <c r="A110" s="3319">
        <v>95</v>
      </c>
      <c r="B110" s="3315">
        <v>2712</v>
      </c>
      <c r="C110" s="3320" t="s">
        <v>3919</v>
      </c>
      <c r="D110" s="3321" t="s">
        <v>3920</v>
      </c>
      <c r="E110" s="3322"/>
      <c r="F110" s="3319">
        <v>419</v>
      </c>
      <c r="G110" s="3315" t="s">
        <v>3921</v>
      </c>
      <c r="H110" s="3320" t="s">
        <v>3922</v>
      </c>
      <c r="I110" s="3321" t="s">
        <v>3923</v>
      </c>
      <c r="J110" s="3322"/>
      <c r="K110" s="3319">
        <v>743</v>
      </c>
      <c r="L110" s="3315" t="s">
        <v>3924</v>
      </c>
      <c r="M110" s="3320" t="s">
        <v>3925</v>
      </c>
      <c r="N110" s="3321" t="s">
        <v>3926</v>
      </c>
      <c r="O110" s="3322"/>
      <c r="P110" s="3319">
        <v>1067</v>
      </c>
      <c r="Q110" s="3315" t="s">
        <v>3927</v>
      </c>
      <c r="R110" s="3320" t="s">
        <v>3928</v>
      </c>
      <c r="S110" s="3321" t="s">
        <v>3929</v>
      </c>
      <c r="T110" s="2814"/>
      <c r="U110" s="2814"/>
      <c r="V110" s="2814"/>
      <c r="W110" s="2814"/>
      <c r="X110" s="2814"/>
      <c r="Y110" s="2814"/>
      <c r="Z110" s="2814"/>
      <c r="AA110" s="2814"/>
      <c r="AB110" s="2814"/>
      <c r="AC110" s="2814"/>
      <c r="AD110" s="2814"/>
    </row>
    <row r="111" spans="1:30">
      <c r="A111" s="3319">
        <v>96</v>
      </c>
      <c r="B111" s="3315">
        <v>2714</v>
      </c>
      <c r="C111" s="3320" t="s">
        <v>3930</v>
      </c>
      <c r="D111" s="3321" t="s">
        <v>3931</v>
      </c>
      <c r="E111" s="3322"/>
      <c r="F111" s="3319">
        <v>420</v>
      </c>
      <c r="G111" s="3315" t="s">
        <v>3932</v>
      </c>
      <c r="H111" s="3320" t="s">
        <v>3933</v>
      </c>
      <c r="I111" s="3321" t="s">
        <v>3934</v>
      </c>
      <c r="J111" s="3322"/>
      <c r="K111" s="3319">
        <v>744</v>
      </c>
      <c r="L111" s="3315" t="s">
        <v>3935</v>
      </c>
      <c r="M111" s="3320" t="s">
        <v>3936</v>
      </c>
      <c r="N111" s="3321" t="s">
        <v>3937</v>
      </c>
      <c r="O111" s="3322"/>
      <c r="P111" s="3319">
        <v>1068</v>
      </c>
      <c r="Q111" s="3315" t="s">
        <v>3938</v>
      </c>
      <c r="R111" s="3320" t="s">
        <v>3939</v>
      </c>
      <c r="S111" s="3321" t="s">
        <v>3940</v>
      </c>
      <c r="T111" s="2814"/>
      <c r="U111" s="2814"/>
      <c r="V111" s="2814"/>
      <c r="W111" s="2814"/>
      <c r="X111" s="2814"/>
      <c r="Y111" s="2814"/>
      <c r="Z111" s="2814"/>
      <c r="AA111" s="2814"/>
      <c r="AB111" s="2814"/>
      <c r="AC111" s="2814"/>
      <c r="AD111" s="2814"/>
    </row>
    <row r="112" spans="1:30">
      <c r="A112" s="3319">
        <v>97</v>
      </c>
      <c r="B112" s="3315">
        <v>2716</v>
      </c>
      <c r="C112" s="3320" t="s">
        <v>3941</v>
      </c>
      <c r="D112" s="3321" t="s">
        <v>3942</v>
      </c>
      <c r="E112" s="3322"/>
      <c r="F112" s="3319">
        <v>421</v>
      </c>
      <c r="G112" s="3315" t="s">
        <v>3943</v>
      </c>
      <c r="H112" s="3320" t="s">
        <v>3944</v>
      </c>
      <c r="I112" s="3321" t="s">
        <v>3945</v>
      </c>
      <c r="J112" s="3322"/>
      <c r="K112" s="3319">
        <v>745</v>
      </c>
      <c r="L112" s="3315" t="s">
        <v>3946</v>
      </c>
      <c r="M112" s="3320" t="s">
        <v>3947</v>
      </c>
      <c r="N112" s="3321" t="s">
        <v>3948</v>
      </c>
      <c r="O112" s="3322"/>
      <c r="P112" s="3319">
        <v>1069</v>
      </c>
      <c r="Q112" s="3315" t="s">
        <v>3949</v>
      </c>
      <c r="R112" s="3320" t="s">
        <v>3950</v>
      </c>
      <c r="S112" s="3321" t="s">
        <v>3951</v>
      </c>
      <c r="T112" s="2814"/>
      <c r="U112" s="2814"/>
      <c r="V112" s="2814"/>
      <c r="W112" s="2814"/>
      <c r="X112" s="2814"/>
      <c r="Y112" s="2814"/>
      <c r="Z112" s="2814"/>
      <c r="AA112" s="2814"/>
      <c r="AB112" s="2814"/>
      <c r="AC112" s="2814"/>
      <c r="AD112" s="2814"/>
    </row>
    <row r="113" spans="1:30">
      <c r="A113" s="3319">
        <v>98</v>
      </c>
      <c r="B113" s="3315" t="s">
        <v>3952</v>
      </c>
      <c r="C113" s="3320" t="s">
        <v>3953</v>
      </c>
      <c r="D113" s="3321" t="s">
        <v>3954</v>
      </c>
      <c r="E113" s="3322"/>
      <c r="F113" s="3319">
        <v>422</v>
      </c>
      <c r="G113" s="3315" t="s">
        <v>3955</v>
      </c>
      <c r="H113" s="3320" t="s">
        <v>3956</v>
      </c>
      <c r="I113" s="3321" t="s">
        <v>3957</v>
      </c>
      <c r="J113" s="3322"/>
      <c r="K113" s="3319">
        <v>746</v>
      </c>
      <c r="L113" s="3315" t="s">
        <v>3958</v>
      </c>
      <c r="M113" s="3320" t="s">
        <v>3959</v>
      </c>
      <c r="N113" s="3321" t="s">
        <v>3960</v>
      </c>
      <c r="O113" s="3322"/>
      <c r="P113" s="3319">
        <v>1070</v>
      </c>
      <c r="Q113" s="3315" t="s">
        <v>3961</v>
      </c>
      <c r="R113" s="3320" t="s">
        <v>3962</v>
      </c>
      <c r="S113" s="3321" t="s">
        <v>3963</v>
      </c>
      <c r="T113" s="2814"/>
      <c r="U113" s="2814"/>
      <c r="V113" s="2814"/>
      <c r="W113" s="2814"/>
      <c r="X113" s="2814"/>
      <c r="Y113" s="2814"/>
      <c r="Z113" s="2814"/>
      <c r="AA113" s="2814"/>
      <c r="AB113" s="2814"/>
      <c r="AC113" s="2814"/>
      <c r="AD113" s="2814"/>
    </row>
    <row r="114" spans="1:30">
      <c r="A114" s="3319">
        <v>99</v>
      </c>
      <c r="B114" s="3315">
        <v>2721</v>
      </c>
      <c r="C114" s="3320" t="s">
        <v>3964</v>
      </c>
      <c r="D114" s="3321" t="s">
        <v>3965</v>
      </c>
      <c r="E114" s="3322"/>
      <c r="F114" s="3319">
        <v>423</v>
      </c>
      <c r="G114" s="3315" t="s">
        <v>3966</v>
      </c>
      <c r="H114" s="3320" t="s">
        <v>3967</v>
      </c>
      <c r="I114" s="3321" t="s">
        <v>3968</v>
      </c>
      <c r="J114" s="3322"/>
      <c r="K114" s="3319">
        <v>747</v>
      </c>
      <c r="L114" s="3315" t="s">
        <v>3969</v>
      </c>
      <c r="M114" s="3320" t="s">
        <v>3970</v>
      </c>
      <c r="N114" s="3321" t="s">
        <v>3971</v>
      </c>
      <c r="O114" s="3322"/>
      <c r="P114" s="3319">
        <v>1071</v>
      </c>
      <c r="Q114" s="3315" t="s">
        <v>3972</v>
      </c>
      <c r="R114" s="3320" t="s">
        <v>3973</v>
      </c>
      <c r="S114" s="3321" t="s">
        <v>3974</v>
      </c>
      <c r="T114" s="2814"/>
      <c r="U114" s="2814"/>
      <c r="V114" s="2814"/>
      <c r="W114" s="2814"/>
      <c r="X114" s="2814"/>
      <c r="Y114" s="2814"/>
      <c r="Z114" s="2814"/>
      <c r="AA114" s="2814"/>
      <c r="AB114" s="2814"/>
      <c r="AC114" s="2814"/>
      <c r="AD114" s="2814"/>
    </row>
    <row r="115" spans="1:30">
      <c r="A115" s="3319">
        <v>100</v>
      </c>
      <c r="B115" s="3315">
        <v>2733</v>
      </c>
      <c r="C115" s="3320" t="s">
        <v>3975</v>
      </c>
      <c r="D115" s="3321" t="s">
        <v>3976</v>
      </c>
      <c r="E115" s="3322"/>
      <c r="F115" s="3319">
        <v>424</v>
      </c>
      <c r="G115" s="3315" t="s">
        <v>3977</v>
      </c>
      <c r="H115" s="3320" t="s">
        <v>3978</v>
      </c>
      <c r="I115" s="3321" t="s">
        <v>3979</v>
      </c>
      <c r="J115" s="3322"/>
      <c r="K115" s="3319">
        <v>748</v>
      </c>
      <c r="L115" s="3315" t="s">
        <v>3980</v>
      </c>
      <c r="M115" s="3320" t="s">
        <v>3981</v>
      </c>
      <c r="N115" s="3321" t="s">
        <v>3982</v>
      </c>
      <c r="O115" s="3322"/>
      <c r="P115" s="3319">
        <v>1072</v>
      </c>
      <c r="Q115" s="3315" t="s">
        <v>3983</v>
      </c>
      <c r="R115" s="3320" t="s">
        <v>3984</v>
      </c>
      <c r="S115" s="3321" t="s">
        <v>3985</v>
      </c>
      <c r="T115" s="2814"/>
      <c r="U115" s="2814"/>
      <c r="V115" s="2814"/>
      <c r="W115" s="2814"/>
      <c r="X115" s="2814"/>
      <c r="Y115" s="2814"/>
      <c r="Z115" s="2814"/>
      <c r="AA115" s="2814"/>
      <c r="AB115" s="2814"/>
      <c r="AC115" s="2814"/>
      <c r="AD115" s="2814"/>
    </row>
    <row r="116" spans="1:30">
      <c r="A116" s="3319">
        <v>101</v>
      </c>
      <c r="B116" s="3315">
        <v>2734</v>
      </c>
      <c r="C116" s="3320" t="s">
        <v>3986</v>
      </c>
      <c r="D116" s="3321" t="s">
        <v>3987</v>
      </c>
      <c r="E116" s="3322"/>
      <c r="F116" s="3319">
        <v>425</v>
      </c>
      <c r="G116" s="3315" t="s">
        <v>3988</v>
      </c>
      <c r="H116" s="3320" t="s">
        <v>3989</v>
      </c>
      <c r="I116" s="3321" t="s">
        <v>3990</v>
      </c>
      <c r="J116" s="3322"/>
      <c r="K116" s="3319">
        <v>749</v>
      </c>
      <c r="L116" s="3315" t="s">
        <v>3991</v>
      </c>
      <c r="M116" s="3320" t="s">
        <v>3992</v>
      </c>
      <c r="N116" s="3321" t="s">
        <v>3993</v>
      </c>
      <c r="O116" s="3322"/>
      <c r="P116" s="3319">
        <v>1073</v>
      </c>
      <c r="Q116" s="3315" t="s">
        <v>3994</v>
      </c>
      <c r="R116" s="3320" t="s">
        <v>3995</v>
      </c>
      <c r="S116" s="3321" t="s">
        <v>3996</v>
      </c>
      <c r="T116" s="2814"/>
      <c r="U116" s="2814"/>
      <c r="V116" s="2814"/>
      <c r="W116" s="2814"/>
      <c r="X116" s="2814"/>
      <c r="Y116" s="2814"/>
      <c r="Z116" s="2814"/>
      <c r="AA116" s="2814"/>
      <c r="AB116" s="2814"/>
      <c r="AC116" s="2814"/>
      <c r="AD116" s="2814"/>
    </row>
    <row r="117" spans="1:30">
      <c r="A117" s="3319">
        <v>102</v>
      </c>
      <c r="B117" s="3315">
        <v>2744</v>
      </c>
      <c r="C117" s="3320" t="s">
        <v>3997</v>
      </c>
      <c r="D117" s="3321" t="s">
        <v>3998</v>
      </c>
      <c r="E117" s="3322"/>
      <c r="F117" s="3319">
        <v>426</v>
      </c>
      <c r="G117" s="3315" t="s">
        <v>3999</v>
      </c>
      <c r="H117" s="3320" t="s">
        <v>4000</v>
      </c>
      <c r="I117" s="3321" t="s">
        <v>4001</v>
      </c>
      <c r="J117" s="3322"/>
      <c r="K117" s="3319">
        <v>750</v>
      </c>
      <c r="L117" s="3315" t="s">
        <v>4002</v>
      </c>
      <c r="M117" s="3320" t="s">
        <v>4003</v>
      </c>
      <c r="N117" s="3321" t="s">
        <v>4004</v>
      </c>
      <c r="O117" s="3322"/>
      <c r="P117" s="3319">
        <v>1074</v>
      </c>
      <c r="Q117" s="3315" t="s">
        <v>4005</v>
      </c>
      <c r="R117" s="3320" t="s">
        <v>4006</v>
      </c>
      <c r="S117" s="3321" t="s">
        <v>4007</v>
      </c>
      <c r="T117" s="2814"/>
      <c r="U117" s="2814"/>
      <c r="V117" s="2814"/>
      <c r="W117" s="2814"/>
      <c r="X117" s="2814"/>
      <c r="Y117" s="2814"/>
      <c r="Z117" s="2814"/>
      <c r="AA117" s="2814"/>
      <c r="AB117" s="2814"/>
      <c r="AC117" s="2814"/>
      <c r="AD117" s="2814"/>
    </row>
    <row r="118" spans="1:30">
      <c r="A118" s="3319">
        <v>103</v>
      </c>
      <c r="B118" s="3315">
        <v>2747</v>
      </c>
      <c r="C118" s="3320" t="s">
        <v>4008</v>
      </c>
      <c r="D118" s="3321" t="s">
        <v>4009</v>
      </c>
      <c r="E118" s="3322"/>
      <c r="F118" s="3319">
        <v>427</v>
      </c>
      <c r="G118" s="3315" t="s">
        <v>4010</v>
      </c>
      <c r="H118" s="3320" t="s">
        <v>4011</v>
      </c>
      <c r="I118" s="3321" t="s">
        <v>4012</v>
      </c>
      <c r="J118" s="3322"/>
      <c r="K118" s="3319">
        <v>751</v>
      </c>
      <c r="L118" s="3315" t="s">
        <v>4013</v>
      </c>
      <c r="M118" s="3320" t="s">
        <v>4014</v>
      </c>
      <c r="N118" s="3321" t="s">
        <v>4015</v>
      </c>
      <c r="O118" s="3322"/>
      <c r="P118" s="3319">
        <v>1075</v>
      </c>
      <c r="Q118" s="3315" t="s">
        <v>4016</v>
      </c>
      <c r="R118" s="3320" t="s">
        <v>4017</v>
      </c>
      <c r="S118" s="3321" t="s">
        <v>4018</v>
      </c>
      <c r="T118" s="2814"/>
      <c r="U118" s="2814"/>
      <c r="V118" s="2814"/>
      <c r="W118" s="2814"/>
      <c r="X118" s="2814"/>
      <c r="Y118" s="2814"/>
      <c r="Z118" s="2814"/>
      <c r="AA118" s="2814"/>
      <c r="AB118" s="2814"/>
      <c r="AC118" s="2814"/>
      <c r="AD118" s="2814"/>
    </row>
    <row r="119" spans="1:30">
      <c r="A119" s="3319">
        <v>104</v>
      </c>
      <c r="B119" s="3315" t="s">
        <v>4019</v>
      </c>
      <c r="C119" s="3320" t="s">
        <v>4020</v>
      </c>
      <c r="D119" s="3321" t="s">
        <v>4021</v>
      </c>
      <c r="E119" s="3322"/>
      <c r="F119" s="3319">
        <v>428</v>
      </c>
      <c r="G119" s="3315" t="s">
        <v>4022</v>
      </c>
      <c r="H119" s="3320" t="s">
        <v>4023</v>
      </c>
      <c r="I119" s="3321" t="s">
        <v>4024</v>
      </c>
      <c r="J119" s="3322"/>
      <c r="K119" s="3319">
        <v>752</v>
      </c>
      <c r="L119" s="3315" t="s">
        <v>4025</v>
      </c>
      <c r="M119" s="3320" t="s">
        <v>4026</v>
      </c>
      <c r="N119" s="3321" t="s">
        <v>4027</v>
      </c>
      <c r="O119" s="3322"/>
      <c r="P119" s="3319">
        <v>1076</v>
      </c>
      <c r="Q119" s="3315" t="s">
        <v>4028</v>
      </c>
      <c r="R119" s="3320" t="s">
        <v>4029</v>
      </c>
      <c r="S119" s="3321" t="s">
        <v>4030</v>
      </c>
      <c r="T119" s="2814"/>
      <c r="U119" s="2814"/>
      <c r="V119" s="2814"/>
      <c r="W119" s="2814"/>
      <c r="X119" s="2814"/>
      <c r="Y119" s="2814"/>
      <c r="Z119" s="2814"/>
      <c r="AA119" s="2814"/>
      <c r="AB119" s="2814"/>
      <c r="AC119" s="2814"/>
      <c r="AD119" s="2814"/>
    </row>
    <row r="120" spans="1:30">
      <c r="A120" s="3319">
        <v>105</v>
      </c>
      <c r="B120" s="3315">
        <v>2753</v>
      </c>
      <c r="C120" s="3320" t="s">
        <v>4031</v>
      </c>
      <c r="D120" s="3321" t="s">
        <v>4032</v>
      </c>
      <c r="E120" s="3322"/>
      <c r="F120" s="3319">
        <v>429</v>
      </c>
      <c r="G120" s="3315" t="s">
        <v>4033</v>
      </c>
      <c r="H120" s="3320" t="s">
        <v>4034</v>
      </c>
      <c r="I120" s="3321" t="s">
        <v>4035</v>
      </c>
      <c r="J120" s="3322"/>
      <c r="K120" s="3319">
        <v>753</v>
      </c>
      <c r="L120" s="3315" t="s">
        <v>4036</v>
      </c>
      <c r="M120" s="3320" t="s">
        <v>4037</v>
      </c>
      <c r="N120" s="3321" t="s">
        <v>4038</v>
      </c>
      <c r="O120" s="3322"/>
      <c r="P120" s="3319">
        <v>1077</v>
      </c>
      <c r="Q120" s="3315" t="s">
        <v>4039</v>
      </c>
      <c r="R120" s="3320" t="s">
        <v>4040</v>
      </c>
      <c r="S120" s="3321" t="s">
        <v>4041</v>
      </c>
      <c r="T120" s="2814"/>
      <c r="U120" s="2814"/>
      <c r="V120" s="2814"/>
      <c r="W120" s="2814"/>
      <c r="X120" s="2814"/>
      <c r="Y120" s="2814"/>
      <c r="Z120" s="2814"/>
      <c r="AA120" s="2814"/>
      <c r="AB120" s="2814"/>
      <c r="AC120" s="2814"/>
      <c r="AD120" s="2814"/>
    </row>
    <row r="121" spans="1:30">
      <c r="A121" s="3319">
        <v>106</v>
      </c>
      <c r="B121" s="3315">
        <v>2754</v>
      </c>
      <c r="C121" s="3320" t="s">
        <v>4042</v>
      </c>
      <c r="D121" s="3321" t="s">
        <v>4043</v>
      </c>
      <c r="E121" s="3322"/>
      <c r="F121" s="3319">
        <v>430</v>
      </c>
      <c r="G121" s="3315" t="s">
        <v>4044</v>
      </c>
      <c r="H121" s="3320" t="s">
        <v>4045</v>
      </c>
      <c r="I121" s="3321" t="s">
        <v>4046</v>
      </c>
      <c r="J121" s="3322"/>
      <c r="K121" s="3319">
        <v>754</v>
      </c>
      <c r="L121" s="3315" t="s">
        <v>4047</v>
      </c>
      <c r="M121" s="3320" t="s">
        <v>4048</v>
      </c>
      <c r="N121" s="3321" t="s">
        <v>4049</v>
      </c>
      <c r="O121" s="3322"/>
      <c r="P121" s="3319">
        <v>1078</v>
      </c>
      <c r="Q121" s="3315" t="s">
        <v>4050</v>
      </c>
      <c r="R121" s="3320" t="s">
        <v>4051</v>
      </c>
      <c r="S121" s="3321" t="s">
        <v>4052</v>
      </c>
      <c r="T121" s="2814"/>
      <c r="U121" s="2814"/>
      <c r="V121" s="2814"/>
      <c r="W121" s="2814"/>
      <c r="X121" s="2814"/>
      <c r="Y121" s="2814"/>
      <c r="Z121" s="2814"/>
      <c r="AA121" s="2814"/>
      <c r="AB121" s="2814"/>
      <c r="AC121" s="2814"/>
      <c r="AD121" s="2814"/>
    </row>
    <row r="122" spans="1:30">
      <c r="A122" s="3319">
        <v>107</v>
      </c>
      <c r="B122" s="3315">
        <v>2755</v>
      </c>
      <c r="C122" s="3320" t="s">
        <v>4053</v>
      </c>
      <c r="D122" s="3321" t="s">
        <v>4054</v>
      </c>
      <c r="E122" s="3322"/>
      <c r="F122" s="3319">
        <v>431</v>
      </c>
      <c r="G122" s="3315" t="s">
        <v>4055</v>
      </c>
      <c r="H122" s="3320" t="s">
        <v>4056</v>
      </c>
      <c r="I122" s="3321" t="s">
        <v>4057</v>
      </c>
      <c r="J122" s="3322"/>
      <c r="K122" s="3319">
        <v>755</v>
      </c>
      <c r="L122" s="3315" t="s">
        <v>4058</v>
      </c>
      <c r="M122" s="3320" t="s">
        <v>4059</v>
      </c>
      <c r="N122" s="3321" t="s">
        <v>4060</v>
      </c>
      <c r="O122" s="3322"/>
      <c r="P122" s="3319">
        <v>1079</v>
      </c>
      <c r="Q122" s="3315" t="s">
        <v>4061</v>
      </c>
      <c r="R122" s="3320" t="s">
        <v>4062</v>
      </c>
      <c r="S122" s="3321" t="s">
        <v>4063</v>
      </c>
      <c r="T122" s="2814"/>
      <c r="U122" s="2814"/>
      <c r="V122" s="2814"/>
      <c r="W122" s="2814"/>
      <c r="X122" s="2814"/>
      <c r="Y122" s="2814"/>
      <c r="Z122" s="2814"/>
      <c r="AA122" s="2814"/>
      <c r="AB122" s="2814"/>
      <c r="AC122" s="2814"/>
      <c r="AD122" s="2814"/>
    </row>
    <row r="123" spans="1:30">
      <c r="A123" s="3319">
        <v>108</v>
      </c>
      <c r="B123" s="3315">
        <v>2757</v>
      </c>
      <c r="C123" s="3320" t="s">
        <v>4064</v>
      </c>
      <c r="D123" s="3321" t="s">
        <v>4065</v>
      </c>
      <c r="E123" s="3322"/>
      <c r="F123" s="3319">
        <v>432</v>
      </c>
      <c r="G123" s="3315" t="s">
        <v>4066</v>
      </c>
      <c r="H123" s="3320" t="s">
        <v>4067</v>
      </c>
      <c r="I123" s="3321" t="s">
        <v>4068</v>
      </c>
      <c r="J123" s="3322"/>
      <c r="K123" s="3319">
        <v>756</v>
      </c>
      <c r="L123" s="3315" t="s">
        <v>4069</v>
      </c>
      <c r="M123" s="3320" t="s">
        <v>4070</v>
      </c>
      <c r="N123" s="3321" t="s">
        <v>4071</v>
      </c>
      <c r="O123" s="3322"/>
      <c r="P123" s="3319">
        <v>1080</v>
      </c>
      <c r="Q123" s="3315" t="s">
        <v>4072</v>
      </c>
      <c r="R123" s="3320" t="s">
        <v>4073</v>
      </c>
      <c r="S123" s="3321" t="s">
        <v>4074</v>
      </c>
      <c r="T123" s="2814"/>
      <c r="U123" s="2814"/>
      <c r="V123" s="2814"/>
      <c r="W123" s="2814"/>
      <c r="X123" s="2814"/>
      <c r="Y123" s="2814"/>
      <c r="Z123" s="2814"/>
      <c r="AA123" s="2814"/>
      <c r="AB123" s="2814"/>
      <c r="AC123" s="2814"/>
      <c r="AD123" s="2814"/>
    </row>
    <row r="124" spans="1:30">
      <c r="A124" s="3319">
        <v>109</v>
      </c>
      <c r="B124" s="3315">
        <v>2763</v>
      </c>
      <c r="C124" s="3320" t="s">
        <v>4075</v>
      </c>
      <c r="D124" s="3321" t="s">
        <v>4076</v>
      </c>
      <c r="E124" s="3322"/>
      <c r="F124" s="3319">
        <v>433</v>
      </c>
      <c r="G124" s="3315" t="s">
        <v>4077</v>
      </c>
      <c r="H124" s="3320" t="s">
        <v>4078</v>
      </c>
      <c r="I124" s="3321" t="s">
        <v>4079</v>
      </c>
      <c r="J124" s="3322"/>
      <c r="K124" s="3319">
        <v>757</v>
      </c>
      <c r="L124" s="3315" t="s">
        <v>4080</v>
      </c>
      <c r="M124" s="3320" t="s">
        <v>4081</v>
      </c>
      <c r="N124" s="3321" t="s">
        <v>4082</v>
      </c>
      <c r="O124" s="3322"/>
      <c r="P124" s="3319">
        <v>1081</v>
      </c>
      <c r="Q124" s="3315" t="s">
        <v>4083</v>
      </c>
      <c r="R124" s="3320" t="s">
        <v>4084</v>
      </c>
      <c r="S124" s="3321" t="s">
        <v>4085</v>
      </c>
      <c r="T124" s="2814"/>
      <c r="U124" s="2814"/>
      <c r="V124" s="2814"/>
      <c r="W124" s="2814"/>
      <c r="X124" s="2814"/>
      <c r="Y124" s="2814"/>
      <c r="Z124" s="2814"/>
      <c r="AA124" s="2814"/>
      <c r="AB124" s="2814"/>
      <c r="AC124" s="2814"/>
      <c r="AD124" s="2814"/>
    </row>
    <row r="125" spans="1:30">
      <c r="A125" s="3319">
        <v>110</v>
      </c>
      <c r="B125" s="3315">
        <v>2764</v>
      </c>
      <c r="C125" s="3320" t="s">
        <v>4086</v>
      </c>
      <c r="D125" s="3321" t="s">
        <v>4087</v>
      </c>
      <c r="E125" s="3322"/>
      <c r="F125" s="3319">
        <v>434</v>
      </c>
      <c r="G125" s="3315" t="s">
        <v>4088</v>
      </c>
      <c r="H125" s="3320" t="s">
        <v>4089</v>
      </c>
      <c r="I125" s="3321" t="s">
        <v>4090</v>
      </c>
      <c r="J125" s="3322"/>
      <c r="K125" s="3319">
        <v>758</v>
      </c>
      <c r="L125" s="3315" t="s">
        <v>4091</v>
      </c>
      <c r="M125" s="3320" t="s">
        <v>4092</v>
      </c>
      <c r="N125" s="3321" t="s">
        <v>4093</v>
      </c>
      <c r="O125" s="3322"/>
      <c r="P125" s="3319">
        <v>1082</v>
      </c>
      <c r="Q125" s="3315" t="s">
        <v>4094</v>
      </c>
      <c r="R125" s="3320" t="s">
        <v>4095</v>
      </c>
      <c r="S125" s="3321" t="s">
        <v>4096</v>
      </c>
      <c r="T125" s="2814"/>
      <c r="U125" s="2814"/>
      <c r="V125" s="2814"/>
      <c r="W125" s="2814"/>
      <c r="X125" s="2814"/>
      <c r="Y125" s="2814"/>
      <c r="Z125" s="2814"/>
      <c r="AA125" s="2814"/>
      <c r="AB125" s="2814"/>
      <c r="AC125" s="2814"/>
      <c r="AD125" s="2814"/>
    </row>
    <row r="126" spans="1:30">
      <c r="A126" s="3319">
        <v>111</v>
      </c>
      <c r="B126" s="3315">
        <v>2705</v>
      </c>
      <c r="C126" s="3320" t="s">
        <v>4097</v>
      </c>
      <c r="D126" s="3321" t="s">
        <v>4098</v>
      </c>
      <c r="E126" s="3322"/>
      <c r="F126" s="3319">
        <v>435</v>
      </c>
      <c r="G126" s="3315" t="s">
        <v>4099</v>
      </c>
      <c r="H126" s="3320" t="s">
        <v>4100</v>
      </c>
      <c r="I126" s="3321" t="s">
        <v>4101</v>
      </c>
      <c r="J126" s="3322"/>
      <c r="K126" s="3319">
        <v>759</v>
      </c>
      <c r="L126" s="3315" t="s">
        <v>4102</v>
      </c>
      <c r="M126" s="3320" t="s">
        <v>4103</v>
      </c>
      <c r="N126" s="3321" t="s">
        <v>676</v>
      </c>
      <c r="O126" s="3322"/>
      <c r="P126" s="3319">
        <v>1083</v>
      </c>
      <c r="Q126" s="3315" t="s">
        <v>4104</v>
      </c>
      <c r="R126" s="3320" t="s">
        <v>4105</v>
      </c>
      <c r="S126" s="3321" t="s">
        <v>4106</v>
      </c>
      <c r="T126" s="2814"/>
      <c r="U126" s="2814"/>
      <c r="V126" s="2814"/>
      <c r="W126" s="2814"/>
      <c r="X126" s="2814"/>
      <c r="Y126" s="2814"/>
      <c r="Z126" s="2814"/>
      <c r="AA126" s="2814"/>
      <c r="AB126" s="2814"/>
      <c r="AC126" s="2814"/>
      <c r="AD126" s="2814"/>
    </row>
    <row r="127" spans="1:30">
      <c r="A127" s="3319">
        <v>112</v>
      </c>
      <c r="B127" s="3315" t="s">
        <v>4107</v>
      </c>
      <c r="C127" s="3320" t="s">
        <v>4108</v>
      </c>
      <c r="D127" s="3321" t="s">
        <v>4109</v>
      </c>
      <c r="E127" s="3322"/>
      <c r="F127" s="3319">
        <v>436</v>
      </c>
      <c r="G127" s="3315" t="s">
        <v>4110</v>
      </c>
      <c r="H127" s="3320" t="s">
        <v>4111</v>
      </c>
      <c r="I127" s="3321" t="s">
        <v>4112</v>
      </c>
      <c r="J127" s="3322"/>
      <c r="K127" s="3319">
        <v>760</v>
      </c>
      <c r="L127" s="3315" t="s">
        <v>4113</v>
      </c>
      <c r="M127" s="3320" t="s">
        <v>4114</v>
      </c>
      <c r="N127" s="3321" t="s">
        <v>4115</v>
      </c>
      <c r="O127" s="3322"/>
      <c r="P127" s="3319">
        <v>1084</v>
      </c>
      <c r="Q127" s="3315" t="s">
        <v>4116</v>
      </c>
      <c r="R127" s="3320" t="s">
        <v>4117</v>
      </c>
      <c r="S127" s="3321" t="s">
        <v>4118</v>
      </c>
      <c r="T127" s="2814"/>
      <c r="U127" s="2814"/>
      <c r="V127" s="2814"/>
      <c r="W127" s="2814"/>
      <c r="X127" s="2814"/>
      <c r="Y127" s="2814"/>
      <c r="Z127" s="2814"/>
      <c r="AA127" s="2814"/>
      <c r="AB127" s="2814"/>
      <c r="AC127" s="2814"/>
      <c r="AD127" s="2814"/>
    </row>
    <row r="128" spans="1:30">
      <c r="A128" s="3319">
        <v>113</v>
      </c>
      <c r="B128" s="3315" t="s">
        <v>4119</v>
      </c>
      <c r="C128" s="3320" t="s">
        <v>4120</v>
      </c>
      <c r="D128" s="3321" t="s">
        <v>4121</v>
      </c>
      <c r="E128" s="3322"/>
      <c r="F128" s="3319">
        <v>437</v>
      </c>
      <c r="G128" s="3315" t="s">
        <v>4122</v>
      </c>
      <c r="H128" s="3320" t="s">
        <v>4123</v>
      </c>
      <c r="I128" s="3321" t="s">
        <v>4124</v>
      </c>
      <c r="J128" s="3322"/>
      <c r="K128" s="3319">
        <v>761</v>
      </c>
      <c r="L128" s="3315" t="s">
        <v>4125</v>
      </c>
      <c r="M128" s="3320" t="s">
        <v>4126</v>
      </c>
      <c r="N128" s="3321" t="s">
        <v>4127</v>
      </c>
      <c r="O128" s="3322"/>
      <c r="P128" s="3319">
        <v>1085</v>
      </c>
      <c r="Q128" s="3315" t="s">
        <v>4128</v>
      </c>
      <c r="R128" s="3320" t="s">
        <v>4129</v>
      </c>
      <c r="S128" s="3321" t="s">
        <v>4130</v>
      </c>
      <c r="T128" s="2814"/>
      <c r="U128" s="2814"/>
      <c r="V128" s="2814"/>
      <c r="W128" s="2814"/>
      <c r="X128" s="2814"/>
      <c r="Y128" s="2814"/>
      <c r="Z128" s="2814"/>
      <c r="AA128" s="2814"/>
      <c r="AB128" s="2814"/>
      <c r="AC128" s="2814"/>
      <c r="AD128" s="2814"/>
    </row>
    <row r="129" spans="1:30">
      <c r="A129" s="3319">
        <v>114</v>
      </c>
      <c r="B129" s="3315">
        <v>2728</v>
      </c>
      <c r="C129" s="3320" t="s">
        <v>4131</v>
      </c>
      <c r="D129" s="3321" t="s">
        <v>4132</v>
      </c>
      <c r="E129" s="3322"/>
      <c r="F129" s="3319">
        <v>438</v>
      </c>
      <c r="G129" s="3315" t="s">
        <v>4133</v>
      </c>
      <c r="H129" s="3320" t="s">
        <v>4134</v>
      </c>
      <c r="I129" s="3321" t="s">
        <v>4135</v>
      </c>
      <c r="J129" s="3322"/>
      <c r="K129" s="3319">
        <v>762</v>
      </c>
      <c r="L129" s="3315" t="s">
        <v>4136</v>
      </c>
      <c r="M129" s="3320" t="s">
        <v>4137</v>
      </c>
      <c r="N129" s="3321" t="s">
        <v>4138</v>
      </c>
      <c r="O129" s="3322"/>
      <c r="P129" s="3319">
        <v>1086</v>
      </c>
      <c r="Q129" s="3315" t="s">
        <v>4139</v>
      </c>
      <c r="R129" s="3320" t="s">
        <v>4140</v>
      </c>
      <c r="S129" s="3321" t="s">
        <v>4141</v>
      </c>
      <c r="T129" s="2814"/>
      <c r="U129" s="2814"/>
      <c r="V129" s="2814"/>
      <c r="W129" s="2814"/>
      <c r="X129" s="2814"/>
      <c r="Y129" s="2814"/>
      <c r="Z129" s="2814"/>
      <c r="AA129" s="2814"/>
      <c r="AB129" s="2814"/>
      <c r="AC129" s="2814"/>
      <c r="AD129" s="2814"/>
    </row>
    <row r="130" spans="1:30">
      <c r="A130" s="3319">
        <v>115</v>
      </c>
      <c r="B130" s="3315" t="s">
        <v>4142</v>
      </c>
      <c r="C130" s="3320" t="s">
        <v>4143</v>
      </c>
      <c r="D130" s="3321" t="s">
        <v>4144</v>
      </c>
      <c r="E130" s="3322"/>
      <c r="F130" s="3319">
        <v>439</v>
      </c>
      <c r="G130" s="3315" t="s">
        <v>4145</v>
      </c>
      <c r="H130" s="3320" t="s">
        <v>4146</v>
      </c>
      <c r="I130" s="3321" t="s">
        <v>4147</v>
      </c>
      <c r="J130" s="3322"/>
      <c r="K130" s="3319">
        <v>763</v>
      </c>
      <c r="L130" s="3315" t="s">
        <v>4148</v>
      </c>
      <c r="M130" s="3320" t="s">
        <v>4149</v>
      </c>
      <c r="N130" s="3321" t="s">
        <v>4150</v>
      </c>
      <c r="O130" s="3322"/>
      <c r="P130" s="3319">
        <v>1087</v>
      </c>
      <c r="Q130" s="3315" t="s">
        <v>4151</v>
      </c>
      <c r="R130" s="3320" t="s">
        <v>4152</v>
      </c>
      <c r="S130" s="3321" t="s">
        <v>4153</v>
      </c>
      <c r="T130" s="2814"/>
      <c r="U130" s="2814"/>
      <c r="V130" s="2814"/>
      <c r="W130" s="2814"/>
      <c r="X130" s="2814"/>
      <c r="Y130" s="2814"/>
      <c r="Z130" s="2814"/>
      <c r="AA130" s="2814"/>
      <c r="AB130" s="2814"/>
      <c r="AC130" s="2814"/>
      <c r="AD130" s="2814"/>
    </row>
    <row r="131" spans="1:30">
      <c r="A131" s="3319">
        <v>116</v>
      </c>
      <c r="B131" s="3315">
        <v>2614</v>
      </c>
      <c r="C131" s="3320" t="s">
        <v>4154</v>
      </c>
      <c r="D131" s="3321" t="s">
        <v>4155</v>
      </c>
      <c r="E131" s="3322"/>
      <c r="F131" s="3319">
        <v>440</v>
      </c>
      <c r="G131" s="3315" t="s">
        <v>4156</v>
      </c>
      <c r="H131" s="3320" t="s">
        <v>4157</v>
      </c>
      <c r="I131" s="3321" t="s">
        <v>4158</v>
      </c>
      <c r="J131" s="3322"/>
      <c r="K131" s="3319">
        <v>764</v>
      </c>
      <c r="L131" s="3315" t="s">
        <v>4159</v>
      </c>
      <c r="M131" s="3320" t="s">
        <v>4160</v>
      </c>
      <c r="N131" s="3321" t="s">
        <v>4161</v>
      </c>
      <c r="O131" s="3322"/>
      <c r="P131" s="3319">
        <v>1088</v>
      </c>
      <c r="Q131" s="3315" t="s">
        <v>4162</v>
      </c>
      <c r="R131" s="3320" t="s">
        <v>4163</v>
      </c>
      <c r="S131" s="3321" t="s">
        <v>4164</v>
      </c>
      <c r="T131" s="2814"/>
      <c r="U131" s="2814"/>
      <c r="V131" s="2814"/>
      <c r="W131" s="2814"/>
      <c r="X131" s="2814"/>
      <c r="Y131" s="2814"/>
      <c r="Z131" s="2814"/>
      <c r="AA131" s="2814"/>
      <c r="AB131" s="2814"/>
      <c r="AC131" s="2814"/>
      <c r="AD131" s="2814"/>
    </row>
    <row r="132" spans="1:30">
      <c r="A132" s="3319">
        <v>117</v>
      </c>
      <c r="B132" s="3315">
        <v>2615</v>
      </c>
      <c r="C132" s="3320" t="s">
        <v>4165</v>
      </c>
      <c r="D132" s="3321" t="s">
        <v>4166</v>
      </c>
      <c r="E132" s="3322"/>
      <c r="F132" s="3319">
        <v>441</v>
      </c>
      <c r="G132" s="3315" t="s">
        <v>4167</v>
      </c>
      <c r="H132" s="3320" t="s">
        <v>4168</v>
      </c>
      <c r="I132" s="3321" t="s">
        <v>4169</v>
      </c>
      <c r="J132" s="3322"/>
      <c r="K132" s="3319">
        <v>765</v>
      </c>
      <c r="L132" s="3315" t="s">
        <v>4170</v>
      </c>
      <c r="M132" s="3320" t="s">
        <v>4171</v>
      </c>
      <c r="N132" s="3321" t="s">
        <v>4172</v>
      </c>
      <c r="O132" s="3322"/>
      <c r="P132" s="3319">
        <v>1089</v>
      </c>
      <c r="Q132" s="3315" t="s">
        <v>4173</v>
      </c>
      <c r="R132" s="3320" t="s">
        <v>4174</v>
      </c>
      <c r="S132" s="3321" t="s">
        <v>4175</v>
      </c>
      <c r="T132" s="2814"/>
      <c r="U132" s="2814"/>
      <c r="V132" s="2814"/>
      <c r="W132" s="2814"/>
      <c r="X132" s="2814"/>
      <c r="Y132" s="2814"/>
      <c r="Z132" s="2814"/>
      <c r="AA132" s="2814"/>
      <c r="AB132" s="2814"/>
      <c r="AC132" s="2814"/>
      <c r="AD132" s="2814"/>
    </row>
    <row r="133" spans="1:30">
      <c r="A133" s="3319">
        <v>118</v>
      </c>
      <c r="B133" s="3315" t="s">
        <v>4176</v>
      </c>
      <c r="C133" s="3320" t="s">
        <v>4177</v>
      </c>
      <c r="D133" s="3321" t="s">
        <v>4178</v>
      </c>
      <c r="E133" s="3322"/>
      <c r="F133" s="3319">
        <v>442</v>
      </c>
      <c r="G133" s="3315" t="s">
        <v>4179</v>
      </c>
      <c r="H133" s="3320" t="s">
        <v>4180</v>
      </c>
      <c r="I133" s="3321" t="s">
        <v>4181</v>
      </c>
      <c r="J133" s="3322"/>
      <c r="K133" s="3319">
        <v>766</v>
      </c>
      <c r="L133" s="3315" t="s">
        <v>4182</v>
      </c>
      <c r="M133" s="3320" t="s">
        <v>4183</v>
      </c>
      <c r="N133" s="3321" t="s">
        <v>4184</v>
      </c>
      <c r="O133" s="3322"/>
      <c r="P133" s="3319">
        <v>1090</v>
      </c>
      <c r="Q133" s="3315" t="s">
        <v>4185</v>
      </c>
      <c r="R133" s="3320" t="s">
        <v>4186</v>
      </c>
      <c r="S133" s="3321" t="s">
        <v>4187</v>
      </c>
      <c r="T133" s="2814"/>
      <c r="U133" s="2814"/>
      <c r="V133" s="2814"/>
      <c r="W133" s="2814"/>
      <c r="X133" s="2814"/>
      <c r="Y133" s="2814"/>
      <c r="Z133" s="2814"/>
      <c r="AA133" s="2814"/>
      <c r="AB133" s="2814"/>
      <c r="AC133" s="2814"/>
      <c r="AD133" s="2814"/>
    </row>
    <row r="134" spans="1:30">
      <c r="A134" s="3319">
        <v>119</v>
      </c>
      <c r="B134" s="3315" t="s">
        <v>4188</v>
      </c>
      <c r="C134" s="3320" t="s">
        <v>4189</v>
      </c>
      <c r="D134" s="3321" t="s">
        <v>4190</v>
      </c>
      <c r="E134" s="3322"/>
      <c r="F134" s="3319">
        <v>443</v>
      </c>
      <c r="G134" s="3315" t="s">
        <v>4191</v>
      </c>
      <c r="H134" s="3320" t="s">
        <v>4192</v>
      </c>
      <c r="I134" s="3321" t="s">
        <v>4193</v>
      </c>
      <c r="J134" s="3322"/>
      <c r="K134" s="3319">
        <v>767</v>
      </c>
      <c r="L134" s="3315" t="s">
        <v>4194</v>
      </c>
      <c r="M134" s="3320" t="s">
        <v>4195</v>
      </c>
      <c r="N134" s="3321" t="s">
        <v>4196</v>
      </c>
      <c r="O134" s="3322"/>
      <c r="P134" s="3319">
        <v>1091</v>
      </c>
      <c r="Q134" s="3315" t="s">
        <v>4197</v>
      </c>
      <c r="R134" s="3320" t="s">
        <v>4198</v>
      </c>
      <c r="S134" s="3321" t="s">
        <v>4199</v>
      </c>
      <c r="T134" s="2814"/>
      <c r="U134" s="2814"/>
      <c r="V134" s="2814"/>
      <c r="W134" s="2814"/>
      <c r="X134" s="2814"/>
      <c r="Y134" s="2814"/>
      <c r="Z134" s="2814"/>
      <c r="AA134" s="2814"/>
      <c r="AB134" s="2814"/>
      <c r="AC134" s="2814"/>
      <c r="AD134" s="2814"/>
    </row>
    <row r="135" spans="1:30">
      <c r="A135" s="3319">
        <v>120</v>
      </c>
      <c r="B135" s="3315" t="s">
        <v>4200</v>
      </c>
      <c r="C135" s="3320" t="s">
        <v>4201</v>
      </c>
      <c r="D135" s="3321" t="s">
        <v>4202</v>
      </c>
      <c r="E135" s="3322"/>
      <c r="F135" s="3319">
        <v>444</v>
      </c>
      <c r="G135" s="3315" t="s">
        <v>4203</v>
      </c>
      <c r="H135" s="3320" t="s">
        <v>4204</v>
      </c>
      <c r="I135" s="3321" t="s">
        <v>4205</v>
      </c>
      <c r="J135" s="3322"/>
      <c r="K135" s="3319">
        <v>768</v>
      </c>
      <c r="L135" s="3315" t="s">
        <v>4206</v>
      </c>
      <c r="M135" s="3320" t="s">
        <v>4207</v>
      </c>
      <c r="N135" s="3321" t="s">
        <v>4208</v>
      </c>
      <c r="O135" s="3322"/>
      <c r="P135" s="3319">
        <v>1092</v>
      </c>
      <c r="Q135" s="3315" t="s">
        <v>4209</v>
      </c>
      <c r="R135" s="3320" t="s">
        <v>4210</v>
      </c>
      <c r="S135" s="3321" t="s">
        <v>4211</v>
      </c>
      <c r="T135" s="2814"/>
      <c r="U135" s="2814"/>
      <c r="V135" s="2814"/>
      <c r="W135" s="2814"/>
      <c r="X135" s="2814"/>
      <c r="Y135" s="2814"/>
      <c r="Z135" s="2814"/>
      <c r="AA135" s="2814"/>
      <c r="AB135" s="2814"/>
      <c r="AC135" s="2814"/>
      <c r="AD135" s="2814"/>
    </row>
    <row r="136" spans="1:30">
      <c r="A136" s="3319">
        <v>121</v>
      </c>
      <c r="B136" s="3315" t="s">
        <v>4212</v>
      </c>
      <c r="C136" s="3320" t="s">
        <v>4213</v>
      </c>
      <c r="D136" s="3321" t="s">
        <v>4214</v>
      </c>
      <c r="E136" s="3322"/>
      <c r="F136" s="3319">
        <v>445</v>
      </c>
      <c r="G136" s="3315" t="s">
        <v>4215</v>
      </c>
      <c r="H136" s="3320" t="s">
        <v>4216</v>
      </c>
      <c r="I136" s="3321" t="s">
        <v>4217</v>
      </c>
      <c r="J136" s="3322"/>
      <c r="K136" s="3319">
        <v>769</v>
      </c>
      <c r="L136" s="3315" t="s">
        <v>4218</v>
      </c>
      <c r="M136" s="3320" t="s">
        <v>4219</v>
      </c>
      <c r="N136" s="3321" t="s">
        <v>4220</v>
      </c>
      <c r="O136" s="3322"/>
      <c r="P136" s="3319">
        <v>1093</v>
      </c>
      <c r="Q136" s="3315" t="s">
        <v>4221</v>
      </c>
      <c r="R136" s="3320" t="s">
        <v>4222</v>
      </c>
      <c r="S136" s="3321" t="s">
        <v>4223</v>
      </c>
      <c r="T136" s="2814"/>
      <c r="U136" s="2814"/>
      <c r="V136" s="2814"/>
      <c r="W136" s="2814"/>
      <c r="X136" s="2814"/>
      <c r="Y136" s="2814"/>
      <c r="Z136" s="2814"/>
      <c r="AA136" s="2814"/>
      <c r="AB136" s="2814"/>
      <c r="AC136" s="2814"/>
      <c r="AD136" s="2814"/>
    </row>
    <row r="137" spans="1:30">
      <c r="A137" s="3319">
        <v>122</v>
      </c>
      <c r="B137" s="3315" t="s">
        <v>4224</v>
      </c>
      <c r="C137" s="3320" t="s">
        <v>4225</v>
      </c>
      <c r="D137" s="3321" t="s">
        <v>4226</v>
      </c>
      <c r="E137" s="3322"/>
      <c r="F137" s="3319">
        <v>446</v>
      </c>
      <c r="G137" s="3315" t="s">
        <v>4227</v>
      </c>
      <c r="H137" s="3320" t="s">
        <v>4228</v>
      </c>
      <c r="I137" s="3321" t="s">
        <v>4229</v>
      </c>
      <c r="J137" s="3322"/>
      <c r="K137" s="3319">
        <v>770</v>
      </c>
      <c r="L137" s="3315" t="s">
        <v>4230</v>
      </c>
      <c r="M137" s="3320" t="s">
        <v>4231</v>
      </c>
      <c r="N137" s="3321" t="s">
        <v>4232</v>
      </c>
      <c r="O137" s="3322"/>
      <c r="P137" s="3319">
        <v>1094</v>
      </c>
      <c r="Q137" s="3315" t="s">
        <v>4233</v>
      </c>
      <c r="R137" s="3320" t="s">
        <v>4234</v>
      </c>
      <c r="S137" s="3321" t="s">
        <v>4235</v>
      </c>
      <c r="T137" s="2814"/>
      <c r="U137" s="2814"/>
      <c r="V137" s="2814"/>
      <c r="W137" s="2814"/>
      <c r="X137" s="2814"/>
      <c r="Y137" s="2814"/>
      <c r="Z137" s="2814"/>
      <c r="AA137" s="2814"/>
      <c r="AB137" s="2814"/>
      <c r="AC137" s="2814"/>
      <c r="AD137" s="2814"/>
    </row>
    <row r="138" spans="1:30">
      <c r="A138" s="3319">
        <v>123</v>
      </c>
      <c r="B138" s="3315" t="s">
        <v>4236</v>
      </c>
      <c r="C138" s="3320" t="s">
        <v>4237</v>
      </c>
      <c r="D138" s="3321" t="s">
        <v>4238</v>
      </c>
      <c r="E138" s="3322"/>
      <c r="F138" s="3319">
        <v>447</v>
      </c>
      <c r="G138" s="3315" t="s">
        <v>4239</v>
      </c>
      <c r="H138" s="3320" t="s">
        <v>4240</v>
      </c>
      <c r="I138" s="3321" t="s">
        <v>4241</v>
      </c>
      <c r="J138" s="3322"/>
      <c r="K138" s="3319">
        <v>771</v>
      </c>
      <c r="L138" s="3315" t="s">
        <v>4242</v>
      </c>
      <c r="M138" s="3320" t="s">
        <v>4243</v>
      </c>
      <c r="N138" s="3321" t="s">
        <v>4244</v>
      </c>
      <c r="O138" s="3322"/>
      <c r="P138" s="3319">
        <v>1095</v>
      </c>
      <c r="Q138" s="3315" t="s">
        <v>4245</v>
      </c>
      <c r="R138" s="3320" t="s">
        <v>4246</v>
      </c>
      <c r="S138" s="3321" t="s">
        <v>4247</v>
      </c>
      <c r="T138" s="2814"/>
      <c r="U138" s="2814"/>
      <c r="V138" s="2814"/>
      <c r="W138" s="2814"/>
      <c r="X138" s="2814"/>
      <c r="Y138" s="2814"/>
      <c r="Z138" s="2814"/>
      <c r="AA138" s="2814"/>
      <c r="AB138" s="2814"/>
      <c r="AC138" s="2814"/>
      <c r="AD138" s="2814"/>
    </row>
    <row r="139" spans="1:30">
      <c r="A139" s="3319">
        <v>124</v>
      </c>
      <c r="B139" s="3315" t="s">
        <v>4248</v>
      </c>
      <c r="C139" s="3320" t="s">
        <v>4249</v>
      </c>
      <c r="D139" s="3321" t="s">
        <v>4250</v>
      </c>
      <c r="E139" s="3322"/>
      <c r="F139" s="3319">
        <v>448</v>
      </c>
      <c r="G139" s="3315" t="s">
        <v>4251</v>
      </c>
      <c r="H139" s="3320" t="s">
        <v>4252</v>
      </c>
      <c r="I139" s="3321" t="s">
        <v>4253</v>
      </c>
      <c r="J139" s="3322"/>
      <c r="K139" s="3319">
        <v>772</v>
      </c>
      <c r="L139" s="3315" t="s">
        <v>4254</v>
      </c>
      <c r="M139" s="3320" t="s">
        <v>4255</v>
      </c>
      <c r="N139" s="3321" t="s">
        <v>4256</v>
      </c>
      <c r="O139" s="3322"/>
      <c r="P139" s="3319">
        <v>1096</v>
      </c>
      <c r="Q139" s="3315" t="s">
        <v>4257</v>
      </c>
      <c r="R139" s="3320" t="s">
        <v>4258</v>
      </c>
      <c r="S139" s="3321" t="s">
        <v>4259</v>
      </c>
      <c r="T139" s="2814"/>
      <c r="U139" s="2814"/>
      <c r="V139" s="2814"/>
      <c r="W139" s="2814"/>
      <c r="X139" s="2814"/>
      <c r="Y139" s="2814"/>
      <c r="Z139" s="2814"/>
      <c r="AA139" s="2814"/>
      <c r="AB139" s="2814"/>
      <c r="AC139" s="2814"/>
      <c r="AD139" s="2814"/>
    </row>
    <row r="140" spans="1:30">
      <c r="A140" s="3319">
        <v>125</v>
      </c>
      <c r="B140" s="3315" t="s">
        <v>4260</v>
      </c>
      <c r="C140" s="3320" t="s">
        <v>4261</v>
      </c>
      <c r="D140" s="3321" t="s">
        <v>4262</v>
      </c>
      <c r="E140" s="3322"/>
      <c r="F140" s="3319">
        <v>449</v>
      </c>
      <c r="G140" s="3315" t="s">
        <v>4263</v>
      </c>
      <c r="H140" s="3320" t="s">
        <v>4264</v>
      </c>
      <c r="I140" s="3321" t="s">
        <v>4265</v>
      </c>
      <c r="J140" s="3322"/>
      <c r="K140" s="3319">
        <v>773</v>
      </c>
      <c r="L140" s="3315" t="s">
        <v>4266</v>
      </c>
      <c r="M140" s="3320" t="s">
        <v>4267</v>
      </c>
      <c r="N140" s="3321" t="s">
        <v>4268</v>
      </c>
      <c r="O140" s="3322"/>
      <c r="P140" s="3319">
        <v>1097</v>
      </c>
      <c r="Q140" s="3315" t="s">
        <v>4269</v>
      </c>
      <c r="R140" s="3320" t="s">
        <v>4270</v>
      </c>
      <c r="S140" s="3321" t="s">
        <v>4271</v>
      </c>
      <c r="T140" s="2814"/>
      <c r="U140" s="2814"/>
      <c r="V140" s="2814"/>
      <c r="W140" s="2814"/>
      <c r="X140" s="2814"/>
      <c r="Y140" s="2814"/>
      <c r="Z140" s="2814"/>
      <c r="AA140" s="2814"/>
      <c r="AB140" s="2814"/>
      <c r="AC140" s="2814"/>
      <c r="AD140" s="2814"/>
    </row>
    <row r="141" spans="1:30">
      <c r="A141" s="3319">
        <v>126</v>
      </c>
      <c r="B141" s="3315">
        <v>2618</v>
      </c>
      <c r="C141" s="3320" t="s">
        <v>4272</v>
      </c>
      <c r="D141" s="3321" t="s">
        <v>4273</v>
      </c>
      <c r="E141" s="3322"/>
      <c r="F141" s="3319">
        <v>450</v>
      </c>
      <c r="G141" s="3315" t="s">
        <v>4274</v>
      </c>
      <c r="H141" s="3320" t="s">
        <v>4275</v>
      </c>
      <c r="I141" s="3321" t="s">
        <v>4276</v>
      </c>
      <c r="J141" s="3322"/>
      <c r="K141" s="3319">
        <v>774</v>
      </c>
      <c r="L141" s="3315" t="s">
        <v>4277</v>
      </c>
      <c r="M141" s="3320" t="s">
        <v>4278</v>
      </c>
      <c r="N141" s="3321" t="s">
        <v>4279</v>
      </c>
      <c r="O141" s="3322"/>
      <c r="P141" s="3319">
        <v>1098</v>
      </c>
      <c r="Q141" s="3315" t="s">
        <v>4280</v>
      </c>
      <c r="R141" s="3320" t="s">
        <v>4281</v>
      </c>
      <c r="S141" s="3321" t="s">
        <v>4282</v>
      </c>
      <c r="T141" s="2814"/>
      <c r="U141" s="2814"/>
      <c r="V141" s="2814"/>
      <c r="W141" s="2814"/>
      <c r="X141" s="2814"/>
      <c r="Y141" s="2814"/>
      <c r="Z141" s="2814"/>
      <c r="AA141" s="2814"/>
      <c r="AB141" s="2814"/>
      <c r="AC141" s="2814"/>
      <c r="AD141" s="2814"/>
    </row>
    <row r="142" spans="1:30">
      <c r="A142" s="3319">
        <v>127</v>
      </c>
      <c r="B142" s="3315" t="s">
        <v>4283</v>
      </c>
      <c r="C142" s="3320" t="s">
        <v>4284</v>
      </c>
      <c r="D142" s="3321" t="s">
        <v>4285</v>
      </c>
      <c r="E142" s="3322"/>
      <c r="F142" s="3319">
        <v>451</v>
      </c>
      <c r="G142" s="3315" t="s">
        <v>4286</v>
      </c>
      <c r="H142" s="3320" t="s">
        <v>4287</v>
      </c>
      <c r="I142" s="3321" t="s">
        <v>4288</v>
      </c>
      <c r="J142" s="3322"/>
      <c r="K142" s="3319">
        <v>775</v>
      </c>
      <c r="L142" s="3315" t="s">
        <v>4289</v>
      </c>
      <c r="M142" s="3320" t="s">
        <v>4290</v>
      </c>
      <c r="N142" s="3321" t="s">
        <v>4291</v>
      </c>
      <c r="O142" s="3322"/>
      <c r="P142" s="3319">
        <v>1099</v>
      </c>
      <c r="Q142" s="3315" t="s">
        <v>4292</v>
      </c>
      <c r="R142" s="3320" t="s">
        <v>4293</v>
      </c>
      <c r="S142" s="3321" t="s">
        <v>4294</v>
      </c>
      <c r="T142" s="2814"/>
      <c r="U142" s="2814"/>
      <c r="V142" s="2814"/>
      <c r="W142" s="2814"/>
      <c r="X142" s="2814"/>
      <c r="Y142" s="2814"/>
      <c r="Z142" s="2814"/>
      <c r="AA142" s="2814"/>
      <c r="AB142" s="2814"/>
      <c r="AC142" s="2814"/>
      <c r="AD142" s="2814"/>
    </row>
    <row r="143" spans="1:30">
      <c r="A143" s="3319">
        <v>128</v>
      </c>
      <c r="B143" s="3315" t="s">
        <v>4295</v>
      </c>
      <c r="C143" s="3320" t="s">
        <v>4296</v>
      </c>
      <c r="D143" s="3321" t="s">
        <v>4297</v>
      </c>
      <c r="E143" s="3322"/>
      <c r="F143" s="3319">
        <v>452</v>
      </c>
      <c r="G143" s="3315" t="s">
        <v>4298</v>
      </c>
      <c r="H143" s="3320" t="s">
        <v>4299</v>
      </c>
      <c r="I143" s="3321" t="s">
        <v>4300</v>
      </c>
      <c r="J143" s="3322"/>
      <c r="K143" s="3319">
        <v>776</v>
      </c>
      <c r="L143" s="3315" t="s">
        <v>4301</v>
      </c>
      <c r="M143" s="3320" t="s">
        <v>4302</v>
      </c>
      <c r="N143" s="3321" t="s">
        <v>4303</v>
      </c>
      <c r="O143" s="3322"/>
      <c r="P143" s="3319">
        <v>1100</v>
      </c>
      <c r="Q143" s="3315" t="s">
        <v>4304</v>
      </c>
      <c r="R143" s="3320" t="s">
        <v>4305</v>
      </c>
      <c r="S143" s="3321" t="s">
        <v>4306</v>
      </c>
      <c r="T143" s="2814"/>
      <c r="U143" s="2814"/>
      <c r="V143" s="2814"/>
      <c r="W143" s="2814"/>
      <c r="X143" s="2814"/>
      <c r="Y143" s="2814"/>
      <c r="Z143" s="2814"/>
      <c r="AA143" s="2814"/>
      <c r="AB143" s="2814"/>
      <c r="AC143" s="2814"/>
      <c r="AD143" s="2814"/>
    </row>
    <row r="144" spans="1:30">
      <c r="A144" s="3319">
        <v>129</v>
      </c>
      <c r="B144" s="3315">
        <v>2692</v>
      </c>
      <c r="C144" s="3320" t="s">
        <v>4307</v>
      </c>
      <c r="D144" s="3321" t="s">
        <v>4308</v>
      </c>
      <c r="E144" s="3322"/>
      <c r="F144" s="3319">
        <v>453</v>
      </c>
      <c r="G144" s="3315" t="s">
        <v>4309</v>
      </c>
      <c r="H144" s="3320" t="s">
        <v>4310</v>
      </c>
      <c r="I144" s="3321" t="s">
        <v>4311</v>
      </c>
      <c r="J144" s="3322"/>
      <c r="K144" s="3319">
        <v>777</v>
      </c>
      <c r="L144" s="3315" t="s">
        <v>4312</v>
      </c>
      <c r="M144" s="3320" t="s">
        <v>4313</v>
      </c>
      <c r="N144" s="3321" t="s">
        <v>4314</v>
      </c>
      <c r="O144" s="3322"/>
      <c r="P144" s="3319">
        <v>1101</v>
      </c>
      <c r="Q144" s="3315" t="s">
        <v>4315</v>
      </c>
      <c r="R144" s="3320" t="s">
        <v>4316</v>
      </c>
      <c r="S144" s="3321" t="s">
        <v>4317</v>
      </c>
      <c r="T144" s="2814"/>
      <c r="U144" s="2814"/>
      <c r="V144" s="2814"/>
      <c r="W144" s="2814"/>
      <c r="X144" s="2814"/>
      <c r="Y144" s="2814"/>
      <c r="Z144" s="2814"/>
      <c r="AA144" s="2814"/>
      <c r="AB144" s="2814"/>
      <c r="AC144" s="2814"/>
      <c r="AD144" s="2814"/>
    </row>
    <row r="145" spans="1:30">
      <c r="A145" s="3319">
        <v>130</v>
      </c>
      <c r="B145" s="3315">
        <v>2693</v>
      </c>
      <c r="C145" s="3320" t="s">
        <v>4318</v>
      </c>
      <c r="D145" s="3321" t="s">
        <v>4319</v>
      </c>
      <c r="E145" s="3322"/>
      <c r="F145" s="3319">
        <v>454</v>
      </c>
      <c r="G145" s="3315" t="s">
        <v>4320</v>
      </c>
      <c r="H145" s="3320" t="s">
        <v>4321</v>
      </c>
      <c r="I145" s="3321" t="s">
        <v>4322</v>
      </c>
      <c r="J145" s="3322"/>
      <c r="K145" s="3319">
        <v>778</v>
      </c>
      <c r="L145" s="3315" t="s">
        <v>4323</v>
      </c>
      <c r="M145" s="3320" t="s">
        <v>4324</v>
      </c>
      <c r="N145" s="3321" t="s">
        <v>4325</v>
      </c>
      <c r="O145" s="3322"/>
      <c r="P145" s="3319">
        <v>1102</v>
      </c>
      <c r="Q145" s="3315" t="s">
        <v>4326</v>
      </c>
      <c r="R145" s="3320" t="s">
        <v>4327</v>
      </c>
      <c r="S145" s="3321" t="s">
        <v>4328</v>
      </c>
      <c r="T145" s="2814"/>
      <c r="U145" s="2814"/>
      <c r="V145" s="2814"/>
      <c r="W145" s="2814"/>
      <c r="X145" s="2814"/>
      <c r="Y145" s="2814"/>
      <c r="Z145" s="2814"/>
      <c r="AA145" s="2814"/>
      <c r="AB145" s="2814"/>
      <c r="AC145" s="2814"/>
      <c r="AD145" s="2814"/>
    </row>
    <row r="146" spans="1:30">
      <c r="A146" s="3319">
        <v>131</v>
      </c>
      <c r="B146" s="3315">
        <v>2694</v>
      </c>
      <c r="C146" s="3320" t="s">
        <v>4329</v>
      </c>
      <c r="E146" s="3322"/>
      <c r="F146" s="3319">
        <v>455</v>
      </c>
      <c r="G146" s="3315" t="s">
        <v>4330</v>
      </c>
      <c r="H146" s="3320" t="s">
        <v>4331</v>
      </c>
      <c r="I146" s="3321" t="s">
        <v>4332</v>
      </c>
      <c r="J146" s="3322"/>
      <c r="K146" s="3319">
        <v>779</v>
      </c>
      <c r="L146" s="3315" t="s">
        <v>4333</v>
      </c>
      <c r="M146" s="3320" t="s">
        <v>4334</v>
      </c>
      <c r="N146" s="3321" t="s">
        <v>4335</v>
      </c>
      <c r="O146" s="3322"/>
      <c r="P146" s="3319">
        <v>1103</v>
      </c>
      <c r="Q146" s="3315" t="s">
        <v>4336</v>
      </c>
      <c r="R146" s="3320" t="s">
        <v>4337</v>
      </c>
      <c r="S146" s="3321" t="s">
        <v>4338</v>
      </c>
      <c r="T146" s="2814"/>
      <c r="U146" s="2814"/>
      <c r="V146" s="2814"/>
      <c r="W146" s="2814"/>
      <c r="X146" s="2814"/>
      <c r="Y146" s="2814"/>
      <c r="Z146" s="2814"/>
      <c r="AA146" s="2814"/>
      <c r="AB146" s="2814"/>
      <c r="AC146" s="2814"/>
      <c r="AD146" s="2814"/>
    </row>
    <row r="147" spans="1:30">
      <c r="A147" s="3319">
        <v>132</v>
      </c>
      <c r="B147" s="3315">
        <v>2695</v>
      </c>
      <c r="C147" s="3320" t="s">
        <v>4339</v>
      </c>
      <c r="E147" s="3322"/>
      <c r="F147" s="3319">
        <v>456</v>
      </c>
      <c r="G147" s="3315" t="s">
        <v>4340</v>
      </c>
      <c r="H147" s="3320" t="s">
        <v>4341</v>
      </c>
      <c r="I147" s="3321" t="s">
        <v>4342</v>
      </c>
      <c r="J147" s="3322"/>
      <c r="K147" s="3319">
        <v>780</v>
      </c>
      <c r="L147" s="3315" t="s">
        <v>4343</v>
      </c>
      <c r="M147" s="3320" t="s">
        <v>4344</v>
      </c>
      <c r="N147" s="3321" t="s">
        <v>4345</v>
      </c>
      <c r="O147" s="3322"/>
      <c r="P147" s="3319">
        <v>1104</v>
      </c>
      <c r="Q147" s="3315" t="s">
        <v>4346</v>
      </c>
      <c r="R147" s="3320" t="s">
        <v>4347</v>
      </c>
      <c r="S147" s="3321" t="s">
        <v>4348</v>
      </c>
      <c r="T147" s="2814"/>
      <c r="U147" s="2814"/>
      <c r="V147" s="2814"/>
      <c r="W147" s="2814"/>
      <c r="X147" s="2814"/>
      <c r="Y147" s="2814"/>
      <c r="Z147" s="2814"/>
      <c r="AA147" s="2814"/>
      <c r="AB147" s="2814"/>
      <c r="AC147" s="2814"/>
      <c r="AD147" s="2814"/>
    </row>
    <row r="148" spans="1:30">
      <c r="A148" s="3319">
        <v>133</v>
      </c>
      <c r="B148" s="3315">
        <v>2696</v>
      </c>
      <c r="C148" s="3320" t="s">
        <v>4349</v>
      </c>
      <c r="E148" s="3322"/>
      <c r="F148" s="3319">
        <v>457</v>
      </c>
      <c r="G148" s="3315" t="s">
        <v>4350</v>
      </c>
      <c r="H148" s="3320" t="s">
        <v>4351</v>
      </c>
      <c r="I148" s="3321" t="s">
        <v>4352</v>
      </c>
      <c r="J148" s="3322"/>
      <c r="K148" s="3319">
        <v>781</v>
      </c>
      <c r="L148" s="3315" t="s">
        <v>4353</v>
      </c>
      <c r="M148" s="3320" t="s">
        <v>4354</v>
      </c>
      <c r="N148" s="3321" t="s">
        <v>4355</v>
      </c>
      <c r="O148" s="3322"/>
      <c r="P148" s="3319">
        <v>1105</v>
      </c>
      <c r="Q148" s="3315" t="s">
        <v>4356</v>
      </c>
      <c r="R148" s="3320" t="s">
        <v>4357</v>
      </c>
      <c r="S148" s="3321" t="s">
        <v>4358</v>
      </c>
      <c r="T148" s="2814"/>
      <c r="U148" s="2814"/>
      <c r="V148" s="2814"/>
      <c r="W148" s="2814"/>
      <c r="X148" s="2814"/>
      <c r="Y148" s="2814"/>
      <c r="Z148" s="2814"/>
      <c r="AA148" s="2814"/>
      <c r="AB148" s="2814"/>
      <c r="AC148" s="2814"/>
      <c r="AD148" s="2814"/>
    </row>
    <row r="149" spans="1:30">
      <c r="A149" s="3319">
        <v>134</v>
      </c>
      <c r="B149" s="3315">
        <v>2697</v>
      </c>
      <c r="C149" s="3320" t="s">
        <v>4359</v>
      </c>
      <c r="E149" s="3322"/>
      <c r="F149" s="3319">
        <v>458</v>
      </c>
      <c r="G149" s="3315" t="s">
        <v>4360</v>
      </c>
      <c r="H149" s="3320" t="s">
        <v>4361</v>
      </c>
      <c r="I149" s="3321" t="s">
        <v>4362</v>
      </c>
      <c r="J149" s="3322"/>
      <c r="K149" s="3319">
        <v>782</v>
      </c>
      <c r="L149" s="3315" t="s">
        <v>4363</v>
      </c>
      <c r="M149" s="3320" t="s">
        <v>4364</v>
      </c>
      <c r="N149" s="3321" t="s">
        <v>4365</v>
      </c>
      <c r="O149" s="3322"/>
      <c r="P149" s="3319">
        <v>1106</v>
      </c>
      <c r="Q149" s="3315" t="s">
        <v>4366</v>
      </c>
      <c r="R149" s="3320" t="s">
        <v>4367</v>
      </c>
      <c r="S149" s="3321" t="s">
        <v>4368</v>
      </c>
      <c r="T149" s="2814"/>
      <c r="U149" s="2814"/>
      <c r="V149" s="2814"/>
      <c r="W149" s="2814"/>
      <c r="X149" s="2814"/>
      <c r="Y149" s="2814"/>
      <c r="Z149" s="2814"/>
      <c r="AA149" s="2814"/>
      <c r="AB149" s="2814"/>
      <c r="AC149" s="2814"/>
      <c r="AD149" s="2814"/>
    </row>
    <row r="150" spans="1:30">
      <c r="A150" s="3319">
        <v>135</v>
      </c>
      <c r="B150" s="3315">
        <v>2699</v>
      </c>
      <c r="C150" s="3320" t="s">
        <v>4369</v>
      </c>
      <c r="D150" s="3321" t="s">
        <v>4370</v>
      </c>
      <c r="E150" s="3322"/>
      <c r="F150" s="3319">
        <v>459</v>
      </c>
      <c r="G150" s="3315" t="s">
        <v>4371</v>
      </c>
      <c r="H150" s="3320" t="s">
        <v>4372</v>
      </c>
      <c r="I150" s="3321" t="s">
        <v>4373</v>
      </c>
      <c r="J150" s="3322"/>
      <c r="K150" s="3319">
        <v>783</v>
      </c>
      <c r="L150" s="3315" t="s">
        <v>4374</v>
      </c>
      <c r="M150" s="3320" t="s">
        <v>4375</v>
      </c>
      <c r="N150" s="3321" t="s">
        <v>4376</v>
      </c>
      <c r="O150" s="3322"/>
      <c r="P150" s="3319">
        <v>1107</v>
      </c>
      <c r="Q150" s="3315" t="s">
        <v>4377</v>
      </c>
      <c r="R150" s="3320" t="s">
        <v>4378</v>
      </c>
      <c r="S150" s="3321" t="s">
        <v>4379</v>
      </c>
      <c r="T150" s="2814"/>
      <c r="U150" s="2814"/>
      <c r="V150" s="2814"/>
      <c r="W150" s="2814"/>
      <c r="X150" s="2814"/>
      <c r="Y150" s="2814"/>
      <c r="Z150" s="2814"/>
      <c r="AA150" s="2814"/>
      <c r="AB150" s="2814"/>
      <c r="AC150" s="2814"/>
      <c r="AD150" s="2814"/>
    </row>
    <row r="151" spans="1:30">
      <c r="A151" s="3319">
        <v>136</v>
      </c>
      <c r="B151" s="3315" t="s">
        <v>4380</v>
      </c>
      <c r="C151" s="3320" t="s">
        <v>4381</v>
      </c>
      <c r="D151" s="3321" t="s">
        <v>4382</v>
      </c>
      <c r="E151" s="3322"/>
      <c r="F151" s="3319">
        <v>460</v>
      </c>
      <c r="G151" s="3315" t="s">
        <v>4383</v>
      </c>
      <c r="H151" s="3320" t="s">
        <v>4384</v>
      </c>
      <c r="I151" s="3321" t="s">
        <v>4385</v>
      </c>
      <c r="J151" s="3322"/>
      <c r="K151" s="3319">
        <v>784</v>
      </c>
      <c r="L151" s="3315" t="s">
        <v>4386</v>
      </c>
      <c r="M151" s="3320" t="s">
        <v>4387</v>
      </c>
      <c r="N151" s="3321" t="s">
        <v>4388</v>
      </c>
      <c r="O151" s="3322"/>
      <c r="P151" s="3319">
        <v>1108</v>
      </c>
      <c r="Q151" s="3315" t="s">
        <v>4389</v>
      </c>
      <c r="R151" s="3320" t="s">
        <v>4390</v>
      </c>
      <c r="S151" s="3321" t="s">
        <v>4391</v>
      </c>
      <c r="T151" s="2814"/>
      <c r="U151" s="2814"/>
      <c r="V151" s="2814"/>
      <c r="W151" s="2814"/>
      <c r="X151" s="2814"/>
      <c r="Y151" s="2814"/>
      <c r="Z151" s="2814"/>
      <c r="AA151" s="2814"/>
      <c r="AB151" s="2814"/>
      <c r="AC151" s="2814"/>
      <c r="AD151" s="2814"/>
    </row>
    <row r="152" spans="1:30">
      <c r="A152" s="3319">
        <v>137</v>
      </c>
      <c r="B152" s="3315" t="s">
        <v>4392</v>
      </c>
      <c r="C152" s="3320" t="s">
        <v>4393</v>
      </c>
      <c r="D152" s="3321" t="s">
        <v>4394</v>
      </c>
      <c r="E152" s="3322"/>
      <c r="F152" s="3319">
        <v>461</v>
      </c>
      <c r="G152" s="3315" t="s">
        <v>4395</v>
      </c>
      <c r="H152" s="3320" t="s">
        <v>4396</v>
      </c>
      <c r="I152" s="3321" t="s">
        <v>4397</v>
      </c>
      <c r="J152" s="3322"/>
      <c r="K152" s="3319">
        <v>785</v>
      </c>
      <c r="L152" s="3315" t="s">
        <v>4398</v>
      </c>
      <c r="M152" s="3320" t="s">
        <v>4399</v>
      </c>
      <c r="N152" s="3321" t="s">
        <v>4400</v>
      </c>
      <c r="O152" s="3322"/>
      <c r="P152" s="3319">
        <v>1109</v>
      </c>
      <c r="Q152" s="3315" t="s">
        <v>4401</v>
      </c>
      <c r="R152" s="3320" t="s">
        <v>4402</v>
      </c>
      <c r="S152" s="3321" t="s">
        <v>4403</v>
      </c>
      <c r="T152" s="2814"/>
      <c r="U152" s="2814"/>
      <c r="V152" s="2814"/>
      <c r="W152" s="2814"/>
      <c r="X152" s="2814"/>
      <c r="Y152" s="2814"/>
      <c r="Z152" s="2814"/>
      <c r="AA152" s="2814"/>
      <c r="AB152" s="2814"/>
      <c r="AC152" s="2814"/>
      <c r="AD152" s="2814"/>
    </row>
    <row r="153" spans="1:30">
      <c r="A153" s="3319">
        <v>138</v>
      </c>
      <c r="B153" s="3315" t="s">
        <v>4404</v>
      </c>
      <c r="C153" s="3320" t="s">
        <v>4405</v>
      </c>
      <c r="D153" s="3321" t="s">
        <v>4406</v>
      </c>
      <c r="E153" s="3322"/>
      <c r="F153" s="3319">
        <v>462</v>
      </c>
      <c r="G153" s="3315" t="s">
        <v>4407</v>
      </c>
      <c r="H153" s="3320" t="s">
        <v>4408</v>
      </c>
      <c r="I153" s="3321" t="s">
        <v>4409</v>
      </c>
      <c r="J153" s="3322"/>
      <c r="K153" s="3319">
        <v>786</v>
      </c>
      <c r="L153" s="3315" t="s">
        <v>4410</v>
      </c>
      <c r="M153" s="3320" t="s">
        <v>4411</v>
      </c>
      <c r="N153" s="3321" t="s">
        <v>4412</v>
      </c>
      <c r="O153" s="3322"/>
      <c r="P153" s="3319">
        <v>1110</v>
      </c>
      <c r="Q153" s="3315" t="s">
        <v>4413</v>
      </c>
      <c r="R153" s="3320" t="s">
        <v>4414</v>
      </c>
      <c r="S153" s="3321" t="s">
        <v>4415</v>
      </c>
      <c r="T153" s="2814"/>
      <c r="U153" s="2814"/>
      <c r="V153" s="2814"/>
      <c r="W153" s="2814"/>
      <c r="X153" s="2814"/>
      <c r="Y153" s="2814"/>
      <c r="Z153" s="2814"/>
      <c r="AA153" s="2814"/>
      <c r="AB153" s="2814"/>
      <c r="AC153" s="2814"/>
      <c r="AD153" s="2814"/>
    </row>
    <row r="154" spans="1:30">
      <c r="A154" s="3319">
        <v>139</v>
      </c>
      <c r="B154" s="3315" t="s">
        <v>4416</v>
      </c>
      <c r="C154" s="3320" t="s">
        <v>4417</v>
      </c>
      <c r="D154" s="3321" t="s">
        <v>4418</v>
      </c>
      <c r="E154" s="3322"/>
      <c r="F154" s="3319">
        <v>463</v>
      </c>
      <c r="G154" s="3315" t="s">
        <v>4419</v>
      </c>
      <c r="H154" s="3320" t="s">
        <v>4420</v>
      </c>
      <c r="I154" s="3321" t="s">
        <v>4421</v>
      </c>
      <c r="J154" s="3322"/>
      <c r="K154" s="3319">
        <v>787</v>
      </c>
      <c r="L154" s="3315" t="s">
        <v>4422</v>
      </c>
      <c r="M154" s="3320" t="s">
        <v>4423</v>
      </c>
      <c r="N154" s="3321" t="s">
        <v>4424</v>
      </c>
      <c r="O154" s="3322"/>
      <c r="P154" s="3319">
        <v>1111</v>
      </c>
      <c r="Q154" s="3315" t="s">
        <v>4425</v>
      </c>
      <c r="R154" s="3320" t="s">
        <v>4426</v>
      </c>
      <c r="S154" s="3321" t="s">
        <v>4427</v>
      </c>
      <c r="T154" s="2814"/>
      <c r="U154" s="2814"/>
      <c r="V154" s="2814"/>
      <c r="W154" s="2814"/>
      <c r="X154" s="2814"/>
      <c r="Y154" s="2814"/>
      <c r="Z154" s="2814"/>
      <c r="AA154" s="2814"/>
      <c r="AB154" s="2814"/>
      <c r="AC154" s="2814"/>
      <c r="AD154" s="2814"/>
    </row>
    <row r="155" spans="1:30">
      <c r="A155" s="3319">
        <v>140</v>
      </c>
      <c r="B155" s="3315" t="s">
        <v>4428</v>
      </c>
      <c r="C155" s="3320" t="s">
        <v>4429</v>
      </c>
      <c r="D155" s="3321" t="s">
        <v>4430</v>
      </c>
      <c r="E155" s="3322"/>
      <c r="F155" s="3319">
        <v>464</v>
      </c>
      <c r="G155" s="3315" t="s">
        <v>4431</v>
      </c>
      <c r="H155" s="3320" t="s">
        <v>4432</v>
      </c>
      <c r="I155" s="3321" t="s">
        <v>4433</v>
      </c>
      <c r="J155" s="3322"/>
      <c r="K155" s="3319">
        <v>788</v>
      </c>
      <c r="L155" s="3315" t="s">
        <v>4434</v>
      </c>
      <c r="M155" s="3320" t="s">
        <v>4435</v>
      </c>
      <c r="N155" s="3321" t="s">
        <v>4436</v>
      </c>
      <c r="O155" s="3322"/>
      <c r="P155" s="3319">
        <v>1112</v>
      </c>
      <c r="Q155" s="3315" t="s">
        <v>4437</v>
      </c>
      <c r="R155" s="3320" t="s">
        <v>4438</v>
      </c>
      <c r="S155" s="3321" t="s">
        <v>1467</v>
      </c>
      <c r="T155" s="2814"/>
      <c r="U155" s="2814"/>
      <c r="V155" s="2814"/>
      <c r="W155" s="2814"/>
      <c r="X155" s="2814"/>
      <c r="Y155" s="2814"/>
      <c r="Z155" s="2814"/>
      <c r="AA155" s="2814"/>
      <c r="AB155" s="2814"/>
      <c r="AC155" s="2814"/>
      <c r="AD155" s="2814"/>
    </row>
    <row r="156" spans="1:30">
      <c r="A156" s="3319">
        <v>141</v>
      </c>
      <c r="B156" s="3315" t="s">
        <v>4439</v>
      </c>
      <c r="C156" s="3320" t="s">
        <v>4440</v>
      </c>
      <c r="D156" s="3321" t="s">
        <v>4441</v>
      </c>
      <c r="E156" s="3322"/>
      <c r="F156" s="3319">
        <v>465</v>
      </c>
      <c r="G156" s="3315" t="s">
        <v>4442</v>
      </c>
      <c r="H156" s="3320" t="s">
        <v>4443</v>
      </c>
      <c r="I156" s="3321" t="s">
        <v>4444</v>
      </c>
      <c r="J156" s="3322"/>
      <c r="K156" s="3319">
        <v>789</v>
      </c>
      <c r="L156" s="3315" t="s">
        <v>4445</v>
      </c>
      <c r="M156" s="3320" t="s">
        <v>4446</v>
      </c>
      <c r="N156" s="3321" t="s">
        <v>4447</v>
      </c>
      <c r="O156" s="3322"/>
      <c r="P156" s="3319">
        <v>1113</v>
      </c>
      <c r="Q156" s="3315" t="s">
        <v>4448</v>
      </c>
      <c r="R156" s="3320" t="s">
        <v>4449</v>
      </c>
      <c r="S156" s="3321" t="s">
        <v>4450</v>
      </c>
      <c r="T156" s="2814"/>
      <c r="U156" s="2814"/>
      <c r="V156" s="2814"/>
      <c r="W156" s="2814"/>
      <c r="X156" s="2814"/>
      <c r="Y156" s="2814"/>
      <c r="Z156" s="2814"/>
      <c r="AA156" s="2814"/>
      <c r="AB156" s="2814"/>
      <c r="AC156" s="2814"/>
      <c r="AD156" s="2814"/>
    </row>
    <row r="157" spans="1:30">
      <c r="A157" s="3319">
        <v>142</v>
      </c>
      <c r="B157" s="3315" t="s">
        <v>4451</v>
      </c>
      <c r="C157" s="3320" t="s">
        <v>4452</v>
      </c>
      <c r="D157" s="3321" t="s">
        <v>4453</v>
      </c>
      <c r="E157" s="3322"/>
      <c r="F157" s="3319">
        <v>466</v>
      </c>
      <c r="G157" s="3315" t="s">
        <v>4454</v>
      </c>
      <c r="H157" s="3320" t="s">
        <v>4455</v>
      </c>
      <c r="I157" s="3321" t="s">
        <v>4456</v>
      </c>
      <c r="J157" s="3322"/>
      <c r="K157" s="3319">
        <v>790</v>
      </c>
      <c r="L157" s="3315" t="s">
        <v>4457</v>
      </c>
      <c r="M157" s="3320" t="s">
        <v>4458</v>
      </c>
      <c r="N157" s="3321" t="s">
        <v>4459</v>
      </c>
      <c r="O157" s="3322"/>
      <c r="P157" s="3319">
        <v>1114</v>
      </c>
      <c r="Q157" s="3315" t="s">
        <v>4460</v>
      </c>
      <c r="R157" s="3320" t="s">
        <v>4461</v>
      </c>
      <c r="S157" s="3321" t="s">
        <v>4462</v>
      </c>
      <c r="T157" s="2814"/>
      <c r="U157" s="2814"/>
      <c r="V157" s="2814"/>
      <c r="W157" s="2814"/>
      <c r="X157" s="2814"/>
      <c r="Y157" s="2814"/>
      <c r="Z157" s="2814"/>
      <c r="AA157" s="2814"/>
      <c r="AB157" s="2814"/>
      <c r="AC157" s="2814"/>
      <c r="AD157" s="2814"/>
    </row>
    <row r="158" spans="1:30">
      <c r="A158" s="3319">
        <v>143</v>
      </c>
      <c r="B158" s="3315" t="s">
        <v>4463</v>
      </c>
      <c r="C158" s="3320" t="s">
        <v>4464</v>
      </c>
      <c r="D158" s="3321" t="s">
        <v>4465</v>
      </c>
      <c r="E158" s="3322"/>
      <c r="F158" s="3319">
        <v>467</v>
      </c>
      <c r="G158" s="3315" t="s">
        <v>4466</v>
      </c>
      <c r="H158" s="3320" t="s">
        <v>4467</v>
      </c>
      <c r="I158" s="3321" t="s">
        <v>4468</v>
      </c>
      <c r="J158" s="3322"/>
      <c r="K158" s="3319">
        <v>791</v>
      </c>
      <c r="L158" s="3315" t="s">
        <v>4469</v>
      </c>
      <c r="M158" s="3320" t="s">
        <v>4470</v>
      </c>
      <c r="N158" s="3321" t="s">
        <v>4471</v>
      </c>
      <c r="O158" s="3322"/>
      <c r="P158" s="3319">
        <v>1115</v>
      </c>
      <c r="Q158" s="3315" t="s">
        <v>4472</v>
      </c>
      <c r="R158" s="3320" t="s">
        <v>4473</v>
      </c>
      <c r="S158" s="3321" t="s">
        <v>4474</v>
      </c>
      <c r="T158" s="2814"/>
      <c r="U158" s="2814"/>
      <c r="V158" s="2814"/>
      <c r="W158" s="2814"/>
      <c r="X158" s="2814"/>
      <c r="Y158" s="2814"/>
      <c r="Z158" s="2814"/>
      <c r="AA158" s="2814"/>
      <c r="AB158" s="2814"/>
      <c r="AC158" s="2814"/>
      <c r="AD158" s="2814"/>
    </row>
    <row r="159" spans="1:30">
      <c r="A159" s="3319">
        <v>144</v>
      </c>
      <c r="B159" s="3315" t="s">
        <v>4475</v>
      </c>
      <c r="C159" s="3320" t="s">
        <v>4476</v>
      </c>
      <c r="D159" s="3321" t="s">
        <v>4477</v>
      </c>
      <c r="E159" s="3322"/>
      <c r="F159" s="3319">
        <v>468</v>
      </c>
      <c r="G159" s="3315" t="s">
        <v>4478</v>
      </c>
      <c r="H159" s="3320" t="s">
        <v>4479</v>
      </c>
      <c r="I159" s="3321" t="s">
        <v>4480</v>
      </c>
      <c r="J159" s="3322"/>
      <c r="K159" s="3319">
        <v>792</v>
      </c>
      <c r="L159" s="3315" t="s">
        <v>4481</v>
      </c>
      <c r="M159" s="3320" t="s">
        <v>4482</v>
      </c>
      <c r="N159" s="3321" t="s">
        <v>4483</v>
      </c>
      <c r="O159" s="3322"/>
      <c r="P159" s="3319">
        <v>1116</v>
      </c>
      <c r="Q159" s="3315" t="s">
        <v>4484</v>
      </c>
      <c r="R159" s="3320" t="s">
        <v>4485</v>
      </c>
      <c r="S159" s="3321" t="s">
        <v>4486</v>
      </c>
      <c r="T159" s="2814"/>
      <c r="U159" s="2814"/>
      <c r="V159" s="2814"/>
      <c r="W159" s="2814"/>
      <c r="X159" s="2814"/>
      <c r="Y159" s="2814"/>
      <c r="Z159" s="2814"/>
      <c r="AA159" s="2814"/>
      <c r="AB159" s="2814"/>
      <c r="AC159" s="2814"/>
      <c r="AD159" s="2814"/>
    </row>
    <row r="160" spans="1:30">
      <c r="A160" s="3319">
        <v>145</v>
      </c>
      <c r="B160" s="3315" t="s">
        <v>4487</v>
      </c>
      <c r="C160" s="3320" t="s">
        <v>4488</v>
      </c>
      <c r="D160" s="3321" t="s">
        <v>4489</v>
      </c>
      <c r="E160" s="3322"/>
      <c r="F160" s="3319">
        <v>469</v>
      </c>
      <c r="G160" s="3315" t="s">
        <v>4490</v>
      </c>
      <c r="H160" s="3320" t="s">
        <v>4491</v>
      </c>
      <c r="I160" s="3321" t="s">
        <v>4492</v>
      </c>
      <c r="J160" s="3322"/>
      <c r="K160" s="3319">
        <v>793</v>
      </c>
      <c r="L160" s="3315" t="s">
        <v>4493</v>
      </c>
      <c r="M160" s="3320" t="s">
        <v>4494</v>
      </c>
      <c r="N160" s="3321" t="s">
        <v>4495</v>
      </c>
      <c r="O160" s="3322"/>
      <c r="P160" s="3319">
        <v>1117</v>
      </c>
      <c r="Q160" s="3315" t="s">
        <v>4496</v>
      </c>
      <c r="R160" s="3320" t="s">
        <v>4497</v>
      </c>
      <c r="S160" s="3321" t="s">
        <v>4498</v>
      </c>
      <c r="T160" s="2814"/>
      <c r="U160" s="2814"/>
      <c r="V160" s="2814"/>
      <c r="W160" s="2814"/>
      <c r="X160" s="2814"/>
      <c r="Y160" s="2814"/>
      <c r="Z160" s="2814"/>
      <c r="AA160" s="2814"/>
      <c r="AB160" s="2814"/>
      <c r="AC160" s="2814"/>
      <c r="AD160" s="2814"/>
    </row>
    <row r="161" spans="1:30">
      <c r="A161" s="3319">
        <v>146</v>
      </c>
      <c r="B161" s="3315" t="s">
        <v>4499</v>
      </c>
      <c r="C161" s="3320" t="s">
        <v>4500</v>
      </c>
      <c r="D161" s="3321" t="s">
        <v>4501</v>
      </c>
      <c r="E161" s="3322"/>
      <c r="F161" s="3319">
        <v>470</v>
      </c>
      <c r="G161" s="3315" t="s">
        <v>4502</v>
      </c>
      <c r="H161" s="3320" t="s">
        <v>4503</v>
      </c>
      <c r="I161" s="3321" t="s">
        <v>4504</v>
      </c>
      <c r="J161" s="3322"/>
      <c r="K161" s="3319">
        <v>794</v>
      </c>
      <c r="L161" s="3315" t="s">
        <v>4505</v>
      </c>
      <c r="M161" s="3320" t="s">
        <v>4506</v>
      </c>
      <c r="N161" s="3321" t="s">
        <v>4507</v>
      </c>
      <c r="O161" s="3322"/>
      <c r="P161" s="3319">
        <v>1118</v>
      </c>
      <c r="Q161" s="3315" t="s">
        <v>4508</v>
      </c>
      <c r="R161" s="3320" t="s">
        <v>4509</v>
      </c>
      <c r="S161" s="3321" t="s">
        <v>4510</v>
      </c>
      <c r="T161" s="2814"/>
      <c r="U161" s="2814"/>
      <c r="V161" s="2814"/>
      <c r="W161" s="2814"/>
      <c r="X161" s="2814"/>
      <c r="Y161" s="2814"/>
      <c r="Z161" s="2814"/>
      <c r="AA161" s="2814"/>
      <c r="AB161" s="2814"/>
      <c r="AC161" s="2814"/>
      <c r="AD161" s="2814"/>
    </row>
    <row r="162" spans="1:30">
      <c r="A162" s="3319">
        <v>147</v>
      </c>
      <c r="B162" s="3315" t="s">
        <v>4511</v>
      </c>
      <c r="C162" s="3320" t="s">
        <v>4512</v>
      </c>
      <c r="D162" s="3321" t="s">
        <v>4513</v>
      </c>
      <c r="E162" s="3322"/>
      <c r="F162" s="3319">
        <v>471</v>
      </c>
      <c r="G162" s="3315" t="s">
        <v>4514</v>
      </c>
      <c r="H162" s="3320" t="s">
        <v>4515</v>
      </c>
      <c r="I162" s="3321" t="s">
        <v>4516</v>
      </c>
      <c r="J162" s="3322"/>
      <c r="K162" s="3319">
        <v>795</v>
      </c>
      <c r="L162" s="3315" t="s">
        <v>4517</v>
      </c>
      <c r="M162" s="3320" t="s">
        <v>4518</v>
      </c>
      <c r="N162" s="3321" t="s">
        <v>4519</v>
      </c>
      <c r="O162" s="3322"/>
      <c r="P162" s="3319">
        <v>1119</v>
      </c>
      <c r="Q162" s="3315" t="s">
        <v>4520</v>
      </c>
      <c r="R162" s="3320" t="s">
        <v>4521</v>
      </c>
      <c r="S162" s="3321" t="s">
        <v>4522</v>
      </c>
      <c r="T162" s="2814"/>
      <c r="U162" s="2814"/>
      <c r="V162" s="2814"/>
      <c r="W162" s="2814"/>
      <c r="X162" s="2814"/>
      <c r="Y162" s="2814"/>
      <c r="Z162" s="2814"/>
      <c r="AA162" s="2814"/>
      <c r="AB162" s="2814"/>
      <c r="AC162" s="2814"/>
      <c r="AD162" s="2814"/>
    </row>
    <row r="163" spans="1:30">
      <c r="A163" s="3319">
        <v>148</v>
      </c>
      <c r="B163" s="3315" t="s">
        <v>4523</v>
      </c>
      <c r="C163" s="3320" t="s">
        <v>4524</v>
      </c>
      <c r="D163" s="3321" t="s">
        <v>4525</v>
      </c>
      <c r="E163" s="3322"/>
      <c r="F163" s="3319">
        <v>472</v>
      </c>
      <c r="G163" s="3315" t="s">
        <v>4526</v>
      </c>
      <c r="H163" s="3320" t="s">
        <v>4527</v>
      </c>
      <c r="I163" s="3321" t="s">
        <v>4528</v>
      </c>
      <c r="J163" s="3322"/>
      <c r="K163" s="3319">
        <v>796</v>
      </c>
      <c r="L163" s="3315" t="s">
        <v>4529</v>
      </c>
      <c r="M163" s="3320" t="s">
        <v>4530</v>
      </c>
      <c r="N163" s="3321" t="s">
        <v>4531</v>
      </c>
      <c r="O163" s="3322"/>
      <c r="P163" s="3319">
        <v>1120</v>
      </c>
      <c r="Q163" s="3315" t="s">
        <v>4532</v>
      </c>
      <c r="R163" s="3320" t="s">
        <v>4533</v>
      </c>
      <c r="S163" s="3321" t="s">
        <v>4534</v>
      </c>
      <c r="T163" s="2814"/>
      <c r="U163" s="2814"/>
      <c r="V163" s="2814"/>
      <c r="W163" s="2814"/>
      <c r="X163" s="2814"/>
      <c r="Y163" s="2814"/>
      <c r="Z163" s="2814"/>
      <c r="AA163" s="2814"/>
      <c r="AB163" s="2814"/>
      <c r="AC163" s="2814"/>
      <c r="AD163" s="2814"/>
    </row>
    <row r="164" spans="1:30">
      <c r="A164" s="3319">
        <v>149</v>
      </c>
      <c r="B164" s="3315" t="s">
        <v>4535</v>
      </c>
      <c r="C164" s="3320" t="s">
        <v>4536</v>
      </c>
      <c r="D164" s="3321" t="s">
        <v>4537</v>
      </c>
      <c r="E164" s="3322"/>
      <c r="F164" s="3319">
        <v>473</v>
      </c>
      <c r="G164" s="3315" t="s">
        <v>4538</v>
      </c>
      <c r="H164" s="3320" t="s">
        <v>4539</v>
      </c>
      <c r="I164" s="3321" t="s">
        <v>4540</v>
      </c>
      <c r="J164" s="3322"/>
      <c r="K164" s="3319">
        <v>797</v>
      </c>
      <c r="L164" s="3315" t="s">
        <v>4541</v>
      </c>
      <c r="M164" s="3320" t="s">
        <v>4542</v>
      </c>
      <c r="N164" s="3321" t="s">
        <v>4543</v>
      </c>
      <c r="O164" s="3322"/>
      <c r="P164" s="3319">
        <v>1121</v>
      </c>
      <c r="Q164" s="3315" t="s">
        <v>4544</v>
      </c>
      <c r="R164" s="3320" t="s">
        <v>4545</v>
      </c>
      <c r="S164" s="3321" t="s">
        <v>4546</v>
      </c>
      <c r="T164" s="2814"/>
      <c r="U164" s="2814"/>
      <c r="V164" s="2814"/>
      <c r="W164" s="2814"/>
      <c r="X164" s="2814"/>
      <c r="Y164" s="2814"/>
      <c r="Z164" s="2814"/>
      <c r="AA164" s="2814"/>
      <c r="AB164" s="2814"/>
      <c r="AC164" s="2814"/>
      <c r="AD164" s="2814"/>
    </row>
    <row r="165" spans="1:30">
      <c r="A165" s="3319">
        <v>150</v>
      </c>
      <c r="B165" s="3315" t="s">
        <v>4547</v>
      </c>
      <c r="C165" s="3320" t="s">
        <v>4548</v>
      </c>
      <c r="D165" s="3321" t="s">
        <v>4549</v>
      </c>
      <c r="E165" s="3322"/>
      <c r="F165" s="3319">
        <v>474</v>
      </c>
      <c r="G165" s="3315" t="s">
        <v>4550</v>
      </c>
      <c r="H165" s="3320" t="s">
        <v>4551</v>
      </c>
      <c r="I165" s="3321" t="s">
        <v>4552</v>
      </c>
      <c r="J165" s="3322"/>
      <c r="K165" s="3319">
        <v>798</v>
      </c>
      <c r="L165" s="3315" t="s">
        <v>4553</v>
      </c>
      <c r="M165" s="3320" t="s">
        <v>4554</v>
      </c>
      <c r="N165" s="3321" t="s">
        <v>4555</v>
      </c>
      <c r="O165" s="3322"/>
      <c r="P165" s="3319">
        <v>1122</v>
      </c>
      <c r="Q165" s="3315" t="s">
        <v>4556</v>
      </c>
      <c r="R165" s="3320" t="s">
        <v>4557</v>
      </c>
      <c r="S165" s="3321" t="s">
        <v>4558</v>
      </c>
      <c r="T165" s="2814"/>
      <c r="U165" s="2814"/>
      <c r="V165" s="2814"/>
      <c r="W165" s="2814"/>
      <c r="X165" s="2814"/>
      <c r="Y165" s="2814"/>
      <c r="Z165" s="2814"/>
      <c r="AA165" s="2814"/>
      <c r="AB165" s="2814"/>
      <c r="AC165" s="2814"/>
      <c r="AD165" s="2814"/>
    </row>
    <row r="166" spans="1:30">
      <c r="A166" s="3319">
        <v>151</v>
      </c>
      <c r="B166" s="3315" t="s">
        <v>4559</v>
      </c>
      <c r="C166" s="3320" t="s">
        <v>4560</v>
      </c>
      <c r="D166" s="3321" t="s">
        <v>4561</v>
      </c>
      <c r="E166" s="3322"/>
      <c r="F166" s="3319">
        <v>475</v>
      </c>
      <c r="G166" s="3315" t="s">
        <v>4562</v>
      </c>
      <c r="H166" s="3320" t="s">
        <v>4563</v>
      </c>
      <c r="I166" s="3321" t="s">
        <v>4564</v>
      </c>
      <c r="J166" s="3322"/>
      <c r="K166" s="3319">
        <v>799</v>
      </c>
      <c r="L166" s="3315" t="s">
        <v>4565</v>
      </c>
      <c r="M166" s="3320" t="s">
        <v>4566</v>
      </c>
      <c r="N166" s="3321" t="s">
        <v>4567</v>
      </c>
      <c r="O166" s="3322"/>
      <c r="P166" s="3319">
        <v>1123</v>
      </c>
      <c r="Q166" s="3315" t="s">
        <v>4568</v>
      </c>
      <c r="R166" s="3320" t="s">
        <v>4569</v>
      </c>
      <c r="S166" s="3321" t="s">
        <v>4570</v>
      </c>
      <c r="T166" s="2814"/>
      <c r="U166" s="2814"/>
      <c r="V166" s="2814"/>
      <c r="W166" s="2814"/>
      <c r="X166" s="2814"/>
      <c r="Y166" s="2814"/>
      <c r="Z166" s="2814"/>
      <c r="AA166" s="2814"/>
      <c r="AB166" s="2814"/>
      <c r="AC166" s="2814"/>
      <c r="AD166" s="2814"/>
    </row>
    <row r="167" spans="1:30">
      <c r="A167" s="3319">
        <v>152</v>
      </c>
      <c r="B167" s="3315" t="s">
        <v>4571</v>
      </c>
      <c r="C167" s="3320" t="s">
        <v>4572</v>
      </c>
      <c r="D167" s="3321" t="s">
        <v>4573</v>
      </c>
      <c r="E167" s="3322"/>
      <c r="F167" s="3319">
        <v>476</v>
      </c>
      <c r="G167" s="3315" t="s">
        <v>4574</v>
      </c>
      <c r="H167" s="3320" t="s">
        <v>4575</v>
      </c>
      <c r="I167" s="3321" t="s">
        <v>4576</v>
      </c>
      <c r="J167" s="3322"/>
      <c r="K167" s="3319">
        <v>800</v>
      </c>
      <c r="L167" s="3315" t="s">
        <v>4577</v>
      </c>
      <c r="M167" s="3320" t="s">
        <v>4578</v>
      </c>
      <c r="N167" s="3321" t="s">
        <v>4579</v>
      </c>
      <c r="O167" s="3322"/>
      <c r="P167" s="3319">
        <v>1124</v>
      </c>
      <c r="Q167" s="3315" t="s">
        <v>4580</v>
      </c>
      <c r="R167" s="3320" t="s">
        <v>4581</v>
      </c>
      <c r="S167" s="3321" t="s">
        <v>4582</v>
      </c>
      <c r="T167" s="2814"/>
      <c r="U167" s="2814"/>
      <c r="V167" s="2814"/>
      <c r="W167" s="2814"/>
      <c r="X167" s="2814"/>
      <c r="Y167" s="2814"/>
      <c r="Z167" s="2814"/>
      <c r="AA167" s="2814"/>
      <c r="AB167" s="2814"/>
      <c r="AC167" s="2814"/>
      <c r="AD167" s="2814"/>
    </row>
    <row r="168" spans="1:30">
      <c r="A168" s="3319">
        <v>153</v>
      </c>
      <c r="B168" s="3315" t="s">
        <v>4583</v>
      </c>
      <c r="C168" s="3320" t="s">
        <v>4584</v>
      </c>
      <c r="D168" s="3321" t="s">
        <v>4585</v>
      </c>
      <c r="E168" s="3322"/>
      <c r="F168" s="3319">
        <v>477</v>
      </c>
      <c r="G168" s="3315" t="s">
        <v>4586</v>
      </c>
      <c r="H168" s="3320" t="s">
        <v>4587</v>
      </c>
      <c r="I168" s="3321" t="s">
        <v>4588</v>
      </c>
      <c r="J168" s="3322"/>
      <c r="K168" s="3319">
        <v>801</v>
      </c>
      <c r="L168" s="3315" t="s">
        <v>4589</v>
      </c>
      <c r="M168" s="3320" t="s">
        <v>4590</v>
      </c>
      <c r="N168" s="3321" t="s">
        <v>4579</v>
      </c>
      <c r="O168" s="3322"/>
      <c r="P168" s="3319">
        <v>1125</v>
      </c>
      <c r="Q168" s="3315" t="s">
        <v>4591</v>
      </c>
      <c r="R168" s="3320" t="s">
        <v>4592</v>
      </c>
      <c r="S168" s="3321" t="s">
        <v>4593</v>
      </c>
      <c r="T168" s="2814"/>
      <c r="U168" s="2814"/>
      <c r="V168" s="2814"/>
      <c r="W168" s="2814"/>
      <c r="X168" s="2814"/>
      <c r="Y168" s="2814"/>
      <c r="Z168" s="2814"/>
      <c r="AA168" s="2814"/>
      <c r="AB168" s="2814"/>
      <c r="AC168" s="2814"/>
      <c r="AD168" s="2814"/>
    </row>
    <row r="169" spans="1:30">
      <c r="A169" s="3319">
        <v>154</v>
      </c>
      <c r="B169" s="3315" t="s">
        <v>4594</v>
      </c>
      <c r="C169" s="3320" t="s">
        <v>4595</v>
      </c>
      <c r="D169" s="3321" t="s">
        <v>4596</v>
      </c>
      <c r="E169" s="3322"/>
      <c r="F169" s="3319">
        <v>478</v>
      </c>
      <c r="G169" s="3315" t="s">
        <v>4597</v>
      </c>
      <c r="H169" s="3320" t="s">
        <v>4598</v>
      </c>
      <c r="I169" s="3321" t="s">
        <v>4599</v>
      </c>
      <c r="J169" s="3322"/>
      <c r="K169" s="3319">
        <v>802</v>
      </c>
      <c r="L169" s="3315" t="s">
        <v>4600</v>
      </c>
      <c r="M169" s="3320" t="s">
        <v>4601</v>
      </c>
      <c r="N169" s="3321" t="s">
        <v>4602</v>
      </c>
      <c r="O169" s="3322"/>
      <c r="P169" s="3319">
        <v>1126</v>
      </c>
      <c r="Q169" s="3315" t="s">
        <v>4603</v>
      </c>
      <c r="R169" s="3320" t="s">
        <v>4604</v>
      </c>
      <c r="S169" s="3321" t="s">
        <v>4605</v>
      </c>
      <c r="T169" s="2814"/>
      <c r="U169" s="2814"/>
      <c r="V169" s="2814"/>
      <c r="W169" s="2814"/>
      <c r="X169" s="2814"/>
      <c r="Y169" s="2814"/>
      <c r="Z169" s="2814"/>
      <c r="AA169" s="2814"/>
      <c r="AB169" s="2814"/>
      <c r="AC169" s="2814"/>
      <c r="AD169" s="2814"/>
    </row>
    <row r="170" spans="1:30">
      <c r="A170" s="3319">
        <v>155</v>
      </c>
      <c r="B170" s="3315" t="s">
        <v>4606</v>
      </c>
      <c r="C170" s="3320" t="s">
        <v>4607</v>
      </c>
      <c r="D170" s="3321" t="s">
        <v>4608</v>
      </c>
      <c r="E170" s="3322"/>
      <c r="F170" s="3319">
        <v>479</v>
      </c>
      <c r="G170" s="3315" t="s">
        <v>4609</v>
      </c>
      <c r="H170" s="3320" t="s">
        <v>4610</v>
      </c>
      <c r="I170" s="3321" t="s">
        <v>4611</v>
      </c>
      <c r="J170" s="3322"/>
      <c r="K170" s="3319">
        <v>803</v>
      </c>
      <c r="L170" s="3315" t="s">
        <v>4612</v>
      </c>
      <c r="M170" s="3320" t="s">
        <v>4613</v>
      </c>
      <c r="N170" s="3321" t="s">
        <v>3909</v>
      </c>
      <c r="O170" s="3322"/>
      <c r="P170" s="3319">
        <v>1127</v>
      </c>
      <c r="Q170" s="3315" t="s">
        <v>4614</v>
      </c>
      <c r="R170" s="3320" t="s">
        <v>4615</v>
      </c>
      <c r="S170" s="3321" t="s">
        <v>4616</v>
      </c>
      <c r="T170" s="2814"/>
      <c r="U170" s="2814"/>
      <c r="V170" s="2814"/>
      <c r="W170" s="2814"/>
      <c r="X170" s="2814"/>
      <c r="Y170" s="2814"/>
      <c r="Z170" s="2814"/>
      <c r="AA170" s="2814"/>
      <c r="AB170" s="2814"/>
      <c r="AC170" s="2814"/>
      <c r="AD170" s="2814"/>
    </row>
    <row r="171" spans="1:30">
      <c r="A171" s="3319">
        <v>156</v>
      </c>
      <c r="B171" s="3315" t="s">
        <v>4617</v>
      </c>
      <c r="C171" s="3320" t="s">
        <v>4618</v>
      </c>
      <c r="D171" s="3321" t="s">
        <v>4619</v>
      </c>
      <c r="E171" s="3322"/>
      <c r="F171" s="3319">
        <v>480</v>
      </c>
      <c r="G171" s="3315" t="s">
        <v>4620</v>
      </c>
      <c r="H171" s="3320" t="s">
        <v>4621</v>
      </c>
      <c r="I171" s="3321" t="s">
        <v>4622</v>
      </c>
      <c r="J171" s="3322"/>
      <c r="K171" s="3319">
        <v>804</v>
      </c>
      <c r="L171" s="3315" t="s">
        <v>4623</v>
      </c>
      <c r="M171" s="3320" t="s">
        <v>4624</v>
      </c>
      <c r="N171" s="3321" t="s">
        <v>4625</v>
      </c>
      <c r="O171" s="3322"/>
      <c r="P171" s="3319">
        <v>1128</v>
      </c>
      <c r="Q171" s="3315" t="s">
        <v>4626</v>
      </c>
      <c r="R171" s="3320" t="s">
        <v>4627</v>
      </c>
      <c r="S171" s="3321" t="s">
        <v>4628</v>
      </c>
      <c r="T171" s="2814"/>
      <c r="U171" s="2814"/>
      <c r="V171" s="2814"/>
      <c r="W171" s="2814"/>
      <c r="X171" s="2814"/>
      <c r="Y171" s="2814"/>
      <c r="Z171" s="2814"/>
      <c r="AA171" s="2814"/>
      <c r="AB171" s="2814"/>
      <c r="AC171" s="2814"/>
      <c r="AD171" s="2814"/>
    </row>
    <row r="172" spans="1:30">
      <c r="A172" s="3319">
        <v>157</v>
      </c>
      <c r="B172" s="3315" t="s">
        <v>4629</v>
      </c>
      <c r="C172" s="3320" t="s">
        <v>4630</v>
      </c>
      <c r="D172" s="3321" t="s">
        <v>4631</v>
      </c>
      <c r="E172" s="3322"/>
      <c r="F172" s="3319">
        <v>481</v>
      </c>
      <c r="G172" s="3315" t="s">
        <v>4632</v>
      </c>
      <c r="H172" s="3320" t="s">
        <v>4633</v>
      </c>
      <c r="I172" s="3321" t="s">
        <v>4634</v>
      </c>
      <c r="J172" s="3322"/>
      <c r="K172" s="3319">
        <v>805</v>
      </c>
      <c r="L172" s="3315" t="s">
        <v>4635</v>
      </c>
      <c r="M172" s="3320" t="s">
        <v>4636</v>
      </c>
      <c r="N172" s="3321" t="s">
        <v>4637</v>
      </c>
      <c r="O172" s="3322"/>
      <c r="P172" s="3319">
        <v>1129</v>
      </c>
      <c r="Q172" s="3315" t="s">
        <v>4638</v>
      </c>
      <c r="R172" s="3320" t="s">
        <v>4639</v>
      </c>
      <c r="S172" s="3321" t="s">
        <v>4640</v>
      </c>
      <c r="T172" s="2814"/>
      <c r="U172" s="2814"/>
      <c r="V172" s="2814"/>
      <c r="W172" s="2814"/>
      <c r="X172" s="2814"/>
      <c r="Y172" s="2814"/>
      <c r="Z172" s="2814"/>
      <c r="AA172" s="2814"/>
      <c r="AB172" s="2814"/>
      <c r="AC172" s="2814"/>
      <c r="AD172" s="2814"/>
    </row>
    <row r="173" spans="1:30">
      <c r="A173" s="3319">
        <v>158</v>
      </c>
      <c r="B173" s="3315" t="s">
        <v>4641</v>
      </c>
      <c r="C173" s="3320" t="s">
        <v>4642</v>
      </c>
      <c r="D173" s="3321" t="s">
        <v>4643</v>
      </c>
      <c r="E173" s="3322"/>
      <c r="F173" s="3319">
        <v>482</v>
      </c>
      <c r="G173" s="3315" t="s">
        <v>4644</v>
      </c>
      <c r="H173" s="3320" t="s">
        <v>4645</v>
      </c>
      <c r="I173" s="3321" t="s">
        <v>4646</v>
      </c>
      <c r="J173" s="3322"/>
      <c r="K173" s="3319">
        <v>806</v>
      </c>
      <c r="L173" s="3315" t="s">
        <v>4647</v>
      </c>
      <c r="M173" s="3320" t="s">
        <v>4648</v>
      </c>
      <c r="N173" s="3321" t="s">
        <v>4649</v>
      </c>
      <c r="O173" s="3322"/>
      <c r="P173" s="3319">
        <v>1130</v>
      </c>
      <c r="Q173" s="3315" t="s">
        <v>4650</v>
      </c>
      <c r="R173" s="3320" t="s">
        <v>4651</v>
      </c>
      <c r="S173" s="3321" t="s">
        <v>4652</v>
      </c>
      <c r="T173" s="2814"/>
      <c r="U173" s="2814"/>
      <c r="V173" s="2814"/>
      <c r="W173" s="2814"/>
      <c r="X173" s="2814"/>
      <c r="Y173" s="2814"/>
      <c r="Z173" s="2814"/>
      <c r="AA173" s="2814"/>
      <c r="AB173" s="2814"/>
      <c r="AC173" s="2814"/>
      <c r="AD173" s="2814"/>
    </row>
    <row r="174" spans="1:30">
      <c r="A174" s="3319">
        <v>159</v>
      </c>
      <c r="B174" s="3315" t="s">
        <v>4653</v>
      </c>
      <c r="C174" s="3320" t="s">
        <v>4654</v>
      </c>
      <c r="D174" s="3321" t="s">
        <v>4655</v>
      </c>
      <c r="E174" s="3322"/>
      <c r="F174" s="3319">
        <v>483</v>
      </c>
      <c r="G174" s="3315" t="s">
        <v>4656</v>
      </c>
      <c r="H174" s="3320" t="s">
        <v>4657</v>
      </c>
      <c r="I174" s="3321" t="s">
        <v>4658</v>
      </c>
      <c r="J174" s="3322"/>
      <c r="K174" s="3319">
        <v>807</v>
      </c>
      <c r="L174" s="3315" t="s">
        <v>4659</v>
      </c>
      <c r="M174" s="3320" t="s">
        <v>4660</v>
      </c>
      <c r="N174" s="3321" t="s">
        <v>4661</v>
      </c>
      <c r="O174" s="3322"/>
      <c r="P174" s="3319">
        <v>1131</v>
      </c>
      <c r="Q174" s="3315" t="s">
        <v>4662</v>
      </c>
      <c r="R174" s="3320" t="s">
        <v>2848</v>
      </c>
      <c r="S174" s="3321" t="s">
        <v>4663</v>
      </c>
      <c r="T174" s="2814"/>
      <c r="U174" s="2814"/>
      <c r="V174" s="2814"/>
      <c r="W174" s="2814"/>
      <c r="X174" s="2814"/>
      <c r="Y174" s="2814"/>
      <c r="Z174" s="2814"/>
      <c r="AA174" s="2814"/>
      <c r="AB174" s="2814"/>
      <c r="AC174" s="2814"/>
      <c r="AD174" s="2814"/>
    </row>
    <row r="175" spans="1:30">
      <c r="A175" s="3319">
        <v>160</v>
      </c>
      <c r="B175" s="3315" t="s">
        <v>4664</v>
      </c>
      <c r="C175" s="3320" t="s">
        <v>4665</v>
      </c>
      <c r="D175" s="3321" t="s">
        <v>4666</v>
      </c>
      <c r="E175" s="3322"/>
      <c r="F175" s="3319">
        <v>484</v>
      </c>
      <c r="G175" s="3315" t="s">
        <v>4667</v>
      </c>
      <c r="H175" s="3320" t="s">
        <v>4668</v>
      </c>
      <c r="I175" s="3321" t="s">
        <v>4669</v>
      </c>
      <c r="J175" s="3322"/>
      <c r="K175" s="3319">
        <v>808</v>
      </c>
      <c r="L175" s="3315" t="s">
        <v>4670</v>
      </c>
      <c r="M175" s="3320" t="s">
        <v>4671</v>
      </c>
      <c r="N175" s="3321" t="s">
        <v>4672</v>
      </c>
      <c r="O175" s="3322"/>
      <c r="P175" s="3319">
        <v>1132</v>
      </c>
      <c r="Q175" s="3315" t="s">
        <v>4673</v>
      </c>
      <c r="R175" s="3320" t="s">
        <v>4674</v>
      </c>
      <c r="S175" s="3321" t="s">
        <v>4675</v>
      </c>
      <c r="T175" s="2814"/>
      <c r="U175" s="2814"/>
      <c r="V175" s="2814"/>
      <c r="W175" s="2814"/>
      <c r="X175" s="2814"/>
      <c r="Y175" s="2814"/>
      <c r="Z175" s="2814"/>
      <c r="AA175" s="2814"/>
      <c r="AB175" s="2814"/>
      <c r="AC175" s="2814"/>
      <c r="AD175" s="2814"/>
    </row>
    <row r="176" spans="1:30">
      <c r="A176" s="3319">
        <v>161</v>
      </c>
      <c r="B176" s="3315" t="s">
        <v>4676</v>
      </c>
      <c r="C176" s="3320" t="s">
        <v>4677</v>
      </c>
      <c r="D176" s="3321" t="s">
        <v>4678</v>
      </c>
      <c r="E176" s="3322"/>
      <c r="F176" s="3319">
        <v>485</v>
      </c>
      <c r="G176" s="3315" t="s">
        <v>4679</v>
      </c>
      <c r="H176" s="3320" t="s">
        <v>4680</v>
      </c>
      <c r="I176" s="3321" t="s">
        <v>4681</v>
      </c>
      <c r="J176" s="3322"/>
      <c r="K176" s="3319">
        <v>809</v>
      </c>
      <c r="L176" s="3315" t="s">
        <v>4682</v>
      </c>
      <c r="M176" s="3320" t="s">
        <v>4683</v>
      </c>
      <c r="N176" s="3321" t="s">
        <v>4684</v>
      </c>
      <c r="O176" s="3322"/>
      <c r="P176" s="3319">
        <v>1133</v>
      </c>
      <c r="Q176" s="3315" t="s">
        <v>4685</v>
      </c>
      <c r="R176" s="3320" t="s">
        <v>4686</v>
      </c>
      <c r="S176" s="3321" t="s">
        <v>4687</v>
      </c>
      <c r="T176" s="2814"/>
      <c r="U176" s="2814"/>
      <c r="V176" s="2814"/>
      <c r="W176" s="2814"/>
      <c r="X176" s="2814"/>
      <c r="Y176" s="2814"/>
      <c r="Z176" s="2814"/>
      <c r="AA176" s="2814"/>
      <c r="AB176" s="2814"/>
      <c r="AC176" s="2814"/>
      <c r="AD176" s="2814"/>
    </row>
    <row r="177" spans="1:30">
      <c r="A177" s="3319">
        <v>162</v>
      </c>
      <c r="B177" s="3315" t="s">
        <v>4688</v>
      </c>
      <c r="C177" s="3320" t="s">
        <v>4689</v>
      </c>
      <c r="D177" s="3321" t="s">
        <v>4690</v>
      </c>
      <c r="E177" s="3322"/>
      <c r="F177" s="3319">
        <v>486</v>
      </c>
      <c r="G177" s="3315" t="s">
        <v>4691</v>
      </c>
      <c r="H177" s="3320" t="s">
        <v>4692</v>
      </c>
      <c r="I177" s="3321" t="s">
        <v>4693</v>
      </c>
      <c r="J177" s="3322"/>
      <c r="K177" s="3319">
        <v>810</v>
      </c>
      <c r="L177" s="3315" t="s">
        <v>4694</v>
      </c>
      <c r="M177" s="3320" t="s">
        <v>4695</v>
      </c>
      <c r="N177" s="3321" t="s">
        <v>4193</v>
      </c>
      <c r="O177" s="3322"/>
      <c r="P177" s="3319">
        <v>1134</v>
      </c>
      <c r="Q177" s="3315" t="s">
        <v>4696</v>
      </c>
      <c r="R177" s="3320" t="s">
        <v>2847</v>
      </c>
      <c r="S177" s="3321" t="s">
        <v>4697</v>
      </c>
      <c r="T177" s="2814"/>
      <c r="U177" s="2814"/>
      <c r="V177" s="2814"/>
      <c r="W177" s="2814"/>
      <c r="X177" s="2814"/>
      <c r="Y177" s="2814"/>
      <c r="Z177" s="2814"/>
      <c r="AA177" s="2814"/>
      <c r="AB177" s="2814"/>
      <c r="AC177" s="2814"/>
      <c r="AD177" s="2814"/>
    </row>
    <row r="178" spans="1:30">
      <c r="A178" s="3319">
        <v>163</v>
      </c>
      <c r="B178" s="3315" t="s">
        <v>4698</v>
      </c>
      <c r="C178" s="3320" t="s">
        <v>4699</v>
      </c>
      <c r="D178" s="3321" t="s">
        <v>4700</v>
      </c>
      <c r="E178" s="3322"/>
      <c r="F178" s="3319">
        <v>487</v>
      </c>
      <c r="G178" s="3315" t="s">
        <v>4701</v>
      </c>
      <c r="H178" s="3320" t="s">
        <v>4702</v>
      </c>
      <c r="I178" s="3321" t="s">
        <v>4703</v>
      </c>
      <c r="J178" s="3322"/>
      <c r="K178" s="3319">
        <v>811</v>
      </c>
      <c r="L178" s="3315" t="s">
        <v>4704</v>
      </c>
      <c r="M178" s="3320" t="s">
        <v>4705</v>
      </c>
      <c r="N178" s="3321" t="s">
        <v>4706</v>
      </c>
      <c r="O178" s="3322"/>
      <c r="P178" s="3319">
        <v>1135</v>
      </c>
      <c r="Q178" s="3315" t="s">
        <v>4707</v>
      </c>
      <c r="R178" s="3320" t="s">
        <v>4708</v>
      </c>
      <c r="S178" s="3321" t="s">
        <v>4709</v>
      </c>
      <c r="T178" s="2814"/>
      <c r="U178" s="2814"/>
      <c r="V178" s="2814"/>
      <c r="W178" s="2814"/>
      <c r="X178" s="2814"/>
      <c r="Y178" s="2814"/>
      <c r="Z178" s="2814"/>
      <c r="AA178" s="2814"/>
      <c r="AB178" s="2814"/>
      <c r="AC178" s="2814"/>
      <c r="AD178" s="2814"/>
    </row>
    <row r="179" spans="1:30">
      <c r="A179" s="3319">
        <v>164</v>
      </c>
      <c r="B179" s="3315" t="s">
        <v>4710</v>
      </c>
      <c r="C179" s="3320" t="s">
        <v>4711</v>
      </c>
      <c r="D179" s="3321" t="s">
        <v>4712</v>
      </c>
      <c r="E179" s="3322"/>
      <c r="F179" s="3319">
        <v>488</v>
      </c>
      <c r="G179" s="3315" t="s">
        <v>4713</v>
      </c>
      <c r="H179" s="3320" t="s">
        <v>4714</v>
      </c>
      <c r="I179" s="3321" t="s">
        <v>4715</v>
      </c>
      <c r="J179" s="3322"/>
      <c r="K179" s="3319">
        <v>812</v>
      </c>
      <c r="L179" s="3315" t="s">
        <v>4716</v>
      </c>
      <c r="M179" s="3320" t="s">
        <v>4717</v>
      </c>
      <c r="N179" s="3321" t="s">
        <v>4718</v>
      </c>
      <c r="O179" s="3322"/>
      <c r="P179" s="3319">
        <v>1136</v>
      </c>
      <c r="Q179" s="3315" t="s">
        <v>4719</v>
      </c>
      <c r="R179" s="3320" t="s">
        <v>4720</v>
      </c>
      <c r="S179" s="3321" t="s">
        <v>4721</v>
      </c>
      <c r="T179" s="2814"/>
      <c r="U179" s="2814"/>
      <c r="V179" s="2814"/>
      <c r="W179" s="2814"/>
      <c r="X179" s="2814"/>
      <c r="Y179" s="2814"/>
      <c r="Z179" s="2814"/>
      <c r="AA179" s="2814"/>
      <c r="AB179" s="2814"/>
      <c r="AC179" s="2814"/>
      <c r="AD179" s="2814"/>
    </row>
    <row r="180" spans="1:30">
      <c r="A180" s="3319">
        <v>165</v>
      </c>
      <c r="B180" s="3315">
        <v>30</v>
      </c>
      <c r="C180" s="3320" t="s">
        <v>1074</v>
      </c>
      <c r="D180" s="3321" t="s">
        <v>4722</v>
      </c>
      <c r="E180" s="3322"/>
      <c r="F180" s="3319">
        <v>489</v>
      </c>
      <c r="G180" s="3315" t="s">
        <v>4723</v>
      </c>
      <c r="H180" s="3320" t="s">
        <v>4724</v>
      </c>
      <c r="I180" s="3321" t="s">
        <v>4725</v>
      </c>
      <c r="J180" s="3322"/>
      <c r="K180" s="3319">
        <v>813</v>
      </c>
      <c r="L180" s="3315" t="s">
        <v>4726</v>
      </c>
      <c r="M180" s="3320" t="s">
        <v>4727</v>
      </c>
      <c r="N180" s="3321" t="s">
        <v>4728</v>
      </c>
      <c r="O180" s="3322"/>
      <c r="P180" s="3319">
        <v>1137</v>
      </c>
      <c r="Q180" s="3315" t="s">
        <v>4729</v>
      </c>
      <c r="R180" s="3320" t="s">
        <v>4730</v>
      </c>
      <c r="S180" s="3321" t="s">
        <v>4731</v>
      </c>
      <c r="T180" s="2814"/>
      <c r="U180" s="2814"/>
      <c r="V180" s="2814"/>
      <c r="W180" s="2814"/>
      <c r="X180" s="2814"/>
      <c r="Y180" s="2814"/>
      <c r="Z180" s="2814"/>
      <c r="AA180" s="2814"/>
      <c r="AB180" s="2814"/>
      <c r="AC180" s="2814"/>
      <c r="AD180" s="2814"/>
    </row>
    <row r="181" spans="1:30">
      <c r="A181" s="3319">
        <v>166</v>
      </c>
      <c r="B181" s="3315">
        <v>2139</v>
      </c>
      <c r="C181" s="3320" t="s">
        <v>4732</v>
      </c>
      <c r="D181" s="3321" t="s">
        <v>4733</v>
      </c>
      <c r="E181" s="3322"/>
      <c r="F181" s="3319">
        <v>490</v>
      </c>
      <c r="G181" s="3315" t="s">
        <v>4734</v>
      </c>
      <c r="H181" s="3320" t="s">
        <v>4735</v>
      </c>
      <c r="I181" s="3321" t="s">
        <v>4736</v>
      </c>
      <c r="J181" s="3322"/>
      <c r="K181" s="3319">
        <v>814</v>
      </c>
      <c r="L181" s="3315" t="s">
        <v>4737</v>
      </c>
      <c r="M181" s="3320" t="s">
        <v>4738</v>
      </c>
      <c r="N181" s="3321" t="s">
        <v>4739</v>
      </c>
      <c r="O181" s="3322"/>
      <c r="P181" s="3319">
        <v>1138</v>
      </c>
      <c r="Q181" s="3315" t="s">
        <v>4740</v>
      </c>
      <c r="R181" s="3320" t="s">
        <v>4741</v>
      </c>
      <c r="S181" s="3321" t="s">
        <v>4742</v>
      </c>
      <c r="T181" s="2814"/>
      <c r="U181" s="2814"/>
      <c r="V181" s="2814"/>
      <c r="W181" s="2814"/>
      <c r="X181" s="2814"/>
      <c r="Y181" s="2814"/>
      <c r="Z181" s="2814"/>
      <c r="AA181" s="2814"/>
      <c r="AB181" s="2814"/>
      <c r="AC181" s="2814"/>
      <c r="AD181" s="2814"/>
    </row>
    <row r="182" spans="1:30">
      <c r="A182" s="3319">
        <v>167</v>
      </c>
      <c r="B182" s="3315" t="s">
        <v>4743</v>
      </c>
      <c r="C182" s="3320" t="s">
        <v>4744</v>
      </c>
      <c r="D182" s="3321" t="s">
        <v>4745</v>
      </c>
      <c r="E182" s="3322"/>
      <c r="F182" s="3319">
        <v>491</v>
      </c>
      <c r="G182" s="3315" t="s">
        <v>4746</v>
      </c>
      <c r="H182" s="3320" t="s">
        <v>4747</v>
      </c>
      <c r="I182" s="3321" t="s">
        <v>4748</v>
      </c>
      <c r="J182" s="3322"/>
      <c r="K182" s="3319">
        <v>815</v>
      </c>
      <c r="L182" s="3315" t="s">
        <v>4749</v>
      </c>
      <c r="M182" s="3320" t="s">
        <v>4750</v>
      </c>
      <c r="N182" s="3321" t="s">
        <v>4751</v>
      </c>
      <c r="O182" s="3322"/>
      <c r="P182" s="3319">
        <v>1139</v>
      </c>
      <c r="Q182" s="3315" t="s">
        <v>4752</v>
      </c>
      <c r="R182" s="3320" t="s">
        <v>4753</v>
      </c>
      <c r="T182" s="2814"/>
      <c r="U182" s="2814"/>
      <c r="V182" s="2814"/>
      <c r="W182" s="2814"/>
      <c r="X182" s="2814"/>
      <c r="Y182" s="2814"/>
      <c r="Z182" s="2814"/>
      <c r="AA182" s="2814"/>
      <c r="AB182" s="2814"/>
      <c r="AC182" s="2814"/>
      <c r="AD182" s="2814"/>
    </row>
    <row r="183" spans="1:30">
      <c r="A183" s="3319">
        <v>168</v>
      </c>
      <c r="B183" s="3315">
        <v>2122</v>
      </c>
      <c r="C183" s="3320" t="s">
        <v>4754</v>
      </c>
      <c r="D183" s="3321" t="s">
        <v>4755</v>
      </c>
      <c r="E183" s="3322"/>
      <c r="F183" s="3319">
        <v>492</v>
      </c>
      <c r="G183" s="3315" t="s">
        <v>4756</v>
      </c>
      <c r="H183" s="3320" t="s">
        <v>4757</v>
      </c>
      <c r="I183" s="3321" t="s">
        <v>4758</v>
      </c>
      <c r="J183" s="3322"/>
      <c r="K183" s="3319">
        <v>816</v>
      </c>
      <c r="L183" s="3315" t="s">
        <v>4759</v>
      </c>
      <c r="M183" s="3320" t="s">
        <v>4760</v>
      </c>
      <c r="N183" s="3321" t="s">
        <v>4761</v>
      </c>
      <c r="O183" s="3322"/>
      <c r="P183" s="3319">
        <v>1140</v>
      </c>
      <c r="Q183" s="3315" t="s">
        <v>4762</v>
      </c>
      <c r="R183" s="3320" t="s">
        <v>4763</v>
      </c>
      <c r="S183" s="3321" t="s">
        <v>4764</v>
      </c>
      <c r="T183" s="2814"/>
      <c r="U183" s="2814"/>
      <c r="V183" s="2814"/>
      <c r="W183" s="2814"/>
      <c r="X183" s="2814"/>
      <c r="Y183" s="2814"/>
      <c r="Z183" s="2814"/>
      <c r="AA183" s="2814"/>
      <c r="AB183" s="2814"/>
      <c r="AC183" s="2814"/>
      <c r="AD183" s="2814"/>
    </row>
    <row r="184" spans="1:30">
      <c r="A184" s="3319">
        <v>169</v>
      </c>
      <c r="B184" s="3315" t="s">
        <v>4765</v>
      </c>
      <c r="C184" s="3320" t="s">
        <v>4766</v>
      </c>
      <c r="D184" s="3321" t="s">
        <v>4767</v>
      </c>
      <c r="E184" s="3322"/>
      <c r="F184" s="3319">
        <v>493</v>
      </c>
      <c r="G184" s="3315" t="s">
        <v>4768</v>
      </c>
      <c r="H184" s="3320" t="s">
        <v>4769</v>
      </c>
      <c r="I184" s="3321" t="s">
        <v>4770</v>
      </c>
      <c r="J184" s="3322"/>
      <c r="K184" s="3319">
        <v>817</v>
      </c>
      <c r="L184" s="3315" t="s">
        <v>4771</v>
      </c>
      <c r="M184" s="3320" t="s">
        <v>4772</v>
      </c>
      <c r="N184" s="3321" t="s">
        <v>4773</v>
      </c>
      <c r="O184" s="3322"/>
      <c r="P184" s="3319">
        <v>1141</v>
      </c>
      <c r="Q184" s="3315" t="s">
        <v>4774</v>
      </c>
      <c r="R184" s="3320" t="s">
        <v>4775</v>
      </c>
      <c r="S184" s="3321" t="s">
        <v>4776</v>
      </c>
      <c r="T184" s="2814"/>
      <c r="U184" s="2814"/>
      <c r="V184" s="2814"/>
      <c r="W184" s="2814"/>
      <c r="X184" s="2814"/>
      <c r="Y184" s="2814"/>
      <c r="Z184" s="2814"/>
      <c r="AA184" s="2814"/>
      <c r="AB184" s="2814"/>
      <c r="AC184" s="2814"/>
      <c r="AD184" s="2814"/>
    </row>
    <row r="185" spans="1:30">
      <c r="A185" s="3319">
        <v>170</v>
      </c>
      <c r="B185" s="3315" t="s">
        <v>4777</v>
      </c>
      <c r="C185" s="3320" t="s">
        <v>4778</v>
      </c>
      <c r="D185" s="3321" t="s">
        <v>4779</v>
      </c>
      <c r="E185" s="3322"/>
      <c r="F185" s="3319">
        <v>494</v>
      </c>
      <c r="G185" s="3315" t="s">
        <v>4780</v>
      </c>
      <c r="H185" s="3320" t="s">
        <v>4781</v>
      </c>
      <c r="I185" s="3321" t="s">
        <v>4782</v>
      </c>
      <c r="J185" s="3322"/>
      <c r="K185" s="3319">
        <v>818</v>
      </c>
      <c r="L185" s="3315" t="s">
        <v>4783</v>
      </c>
      <c r="M185" s="3320" t="s">
        <v>4784</v>
      </c>
      <c r="N185" s="3321" t="s">
        <v>4785</v>
      </c>
      <c r="O185" s="3322"/>
      <c r="P185" s="3319">
        <v>1142</v>
      </c>
      <c r="Q185" s="3315" t="s">
        <v>4786</v>
      </c>
      <c r="R185" s="3320" t="s">
        <v>4787</v>
      </c>
      <c r="S185" s="3321" t="s">
        <v>4788</v>
      </c>
      <c r="T185" s="2814"/>
      <c r="U185" s="2814"/>
      <c r="V185" s="2814"/>
      <c r="W185" s="2814"/>
      <c r="X185" s="2814"/>
      <c r="Y185" s="2814"/>
      <c r="Z185" s="2814"/>
      <c r="AA185" s="2814"/>
      <c r="AB185" s="2814"/>
      <c r="AC185" s="2814"/>
      <c r="AD185" s="2814"/>
    </row>
    <row r="186" spans="1:30">
      <c r="A186" s="3319">
        <v>171</v>
      </c>
      <c r="B186" s="3315" t="s">
        <v>4789</v>
      </c>
      <c r="C186" s="3320" t="s">
        <v>4790</v>
      </c>
      <c r="D186" s="3321" t="s">
        <v>4791</v>
      </c>
      <c r="E186" s="3322"/>
      <c r="F186" s="3319">
        <v>495</v>
      </c>
      <c r="G186" s="3315" t="s">
        <v>4792</v>
      </c>
      <c r="H186" s="3320" t="s">
        <v>4793</v>
      </c>
      <c r="I186" s="3321" t="s">
        <v>4794</v>
      </c>
      <c r="J186" s="3322"/>
      <c r="K186" s="3319">
        <v>819</v>
      </c>
      <c r="L186" s="3315" t="s">
        <v>4795</v>
      </c>
      <c r="M186" s="3320" t="s">
        <v>4796</v>
      </c>
      <c r="N186" s="3321" t="s">
        <v>4797</v>
      </c>
      <c r="O186" s="3322"/>
      <c r="P186" s="3319">
        <v>1143</v>
      </c>
      <c r="Q186" s="3315" t="s">
        <v>4798</v>
      </c>
      <c r="R186" s="3320" t="s">
        <v>4799</v>
      </c>
      <c r="S186" s="3321" t="s">
        <v>4800</v>
      </c>
      <c r="T186" s="2814"/>
      <c r="U186" s="2814"/>
      <c r="V186" s="2814"/>
      <c r="W186" s="2814"/>
      <c r="X186" s="2814"/>
      <c r="Y186" s="2814"/>
      <c r="Z186" s="2814"/>
      <c r="AA186" s="2814"/>
      <c r="AB186" s="2814"/>
      <c r="AC186" s="2814"/>
      <c r="AD186" s="2814"/>
    </row>
    <row r="187" spans="1:30">
      <c r="A187" s="3319">
        <v>172</v>
      </c>
      <c r="B187" s="3315" t="s">
        <v>4801</v>
      </c>
      <c r="C187" s="3320" t="s">
        <v>4802</v>
      </c>
      <c r="D187" s="3321" t="s">
        <v>4803</v>
      </c>
      <c r="E187" s="3322"/>
      <c r="F187" s="3319">
        <v>496</v>
      </c>
      <c r="G187" s="3315" t="s">
        <v>4804</v>
      </c>
      <c r="H187" s="3320" t="s">
        <v>4805</v>
      </c>
      <c r="I187" s="3321" t="s">
        <v>4806</v>
      </c>
      <c r="J187" s="3322"/>
      <c r="K187" s="3319">
        <v>820</v>
      </c>
      <c r="L187" s="3315" t="s">
        <v>4807</v>
      </c>
      <c r="M187" s="3320" t="s">
        <v>4808</v>
      </c>
      <c r="N187" s="3321" t="s">
        <v>4809</v>
      </c>
      <c r="O187" s="3322"/>
      <c r="P187" s="3319">
        <v>1144</v>
      </c>
      <c r="Q187" s="3315" t="s">
        <v>4810</v>
      </c>
      <c r="R187" s="3320" t="s">
        <v>4811</v>
      </c>
      <c r="S187" s="3321" t="s">
        <v>4812</v>
      </c>
      <c r="T187" s="2814"/>
      <c r="U187" s="2814"/>
      <c r="V187" s="2814"/>
      <c r="W187" s="2814"/>
      <c r="X187" s="2814"/>
      <c r="Y187" s="2814"/>
      <c r="Z187" s="2814"/>
      <c r="AA187" s="2814"/>
      <c r="AB187" s="2814"/>
      <c r="AC187" s="2814"/>
      <c r="AD187" s="2814"/>
    </row>
    <row r="188" spans="1:30">
      <c r="A188" s="3319">
        <v>173</v>
      </c>
      <c r="B188" s="3315" t="s">
        <v>4813</v>
      </c>
      <c r="C188" s="3320" t="s">
        <v>4814</v>
      </c>
      <c r="D188" s="3321" t="s">
        <v>4815</v>
      </c>
      <c r="E188" s="3322"/>
      <c r="F188" s="3319">
        <v>497</v>
      </c>
      <c r="G188" s="3315" t="s">
        <v>4816</v>
      </c>
      <c r="H188" s="3320" t="s">
        <v>4817</v>
      </c>
      <c r="I188" s="3321" t="s">
        <v>4818</v>
      </c>
      <c r="J188" s="3322"/>
      <c r="K188" s="3319">
        <v>821</v>
      </c>
      <c r="L188" s="3315" t="s">
        <v>4819</v>
      </c>
      <c r="M188" s="3320" t="s">
        <v>4820</v>
      </c>
      <c r="N188" s="3321" t="s">
        <v>4821</v>
      </c>
      <c r="O188" s="3322"/>
      <c r="P188" s="3319">
        <v>1145</v>
      </c>
      <c r="Q188" s="3315" t="s">
        <v>4822</v>
      </c>
      <c r="R188" s="3320" t="s">
        <v>4823</v>
      </c>
      <c r="S188" s="3321" t="s">
        <v>4824</v>
      </c>
      <c r="T188" s="2814"/>
      <c r="U188" s="2814"/>
      <c r="V188" s="2814"/>
      <c r="W188" s="2814"/>
      <c r="X188" s="2814"/>
      <c r="Y188" s="2814"/>
      <c r="Z188" s="2814"/>
      <c r="AA188" s="2814"/>
      <c r="AB188" s="2814"/>
      <c r="AC188" s="2814"/>
      <c r="AD188" s="2814"/>
    </row>
    <row r="189" spans="1:30">
      <c r="A189" s="3319">
        <v>174</v>
      </c>
      <c r="B189" s="3315" t="s">
        <v>4825</v>
      </c>
      <c r="C189" s="3320" t="s">
        <v>4826</v>
      </c>
      <c r="D189" s="3321" t="s">
        <v>4827</v>
      </c>
      <c r="E189" s="3322"/>
      <c r="F189" s="3319">
        <v>498</v>
      </c>
      <c r="G189" s="3315" t="s">
        <v>4828</v>
      </c>
      <c r="H189" s="3320" t="s">
        <v>4829</v>
      </c>
      <c r="I189" s="3321" t="s">
        <v>4830</v>
      </c>
      <c r="J189" s="3322"/>
      <c r="K189" s="3319">
        <v>822</v>
      </c>
      <c r="L189" s="3315" t="s">
        <v>4831</v>
      </c>
      <c r="M189" s="3320" t="s">
        <v>4832</v>
      </c>
      <c r="N189" s="3321" t="s">
        <v>4833</v>
      </c>
      <c r="O189" s="3322"/>
      <c r="P189" s="3319">
        <v>1146</v>
      </c>
      <c r="Q189" s="3315" t="s">
        <v>4834</v>
      </c>
      <c r="R189" s="3320" t="s">
        <v>4835</v>
      </c>
      <c r="S189" s="3321" t="s">
        <v>4836</v>
      </c>
      <c r="T189" s="2814"/>
      <c r="U189" s="2814"/>
      <c r="V189" s="2814"/>
      <c r="W189" s="2814"/>
      <c r="X189" s="2814"/>
      <c r="Y189" s="2814"/>
      <c r="Z189" s="2814"/>
      <c r="AA189" s="2814"/>
      <c r="AB189" s="2814"/>
      <c r="AC189" s="2814"/>
      <c r="AD189" s="2814"/>
    </row>
    <row r="190" spans="1:30">
      <c r="A190" s="3319">
        <v>175</v>
      </c>
      <c r="B190" s="3315" t="s">
        <v>4837</v>
      </c>
      <c r="C190" s="3320" t="s">
        <v>4838</v>
      </c>
      <c r="D190" s="3321" t="s">
        <v>4839</v>
      </c>
      <c r="E190" s="3322"/>
      <c r="F190" s="3319">
        <v>499</v>
      </c>
      <c r="G190" s="3315" t="s">
        <v>4840</v>
      </c>
      <c r="H190" s="3320" t="s">
        <v>4841</v>
      </c>
      <c r="I190" s="3321" t="s">
        <v>4842</v>
      </c>
      <c r="J190" s="3322"/>
      <c r="K190" s="3319">
        <v>823</v>
      </c>
      <c r="L190" s="3315" t="s">
        <v>4843</v>
      </c>
      <c r="M190" s="3320" t="s">
        <v>4844</v>
      </c>
      <c r="N190" s="3321" t="s">
        <v>4845</v>
      </c>
      <c r="O190" s="3322"/>
      <c r="P190" s="3319">
        <v>1147</v>
      </c>
      <c r="Q190" s="3315" t="s">
        <v>4846</v>
      </c>
      <c r="R190" s="3320" t="s">
        <v>4847</v>
      </c>
      <c r="S190" s="3321" t="s">
        <v>4848</v>
      </c>
      <c r="T190" s="2814"/>
      <c r="U190" s="2814"/>
      <c r="V190" s="2814"/>
      <c r="W190" s="2814"/>
      <c r="X190" s="2814"/>
      <c r="Y190" s="2814"/>
      <c r="Z190" s="2814"/>
      <c r="AA190" s="2814"/>
      <c r="AB190" s="2814"/>
      <c r="AC190" s="2814"/>
      <c r="AD190" s="2814"/>
    </row>
    <row r="191" spans="1:30">
      <c r="A191" s="3319">
        <v>176</v>
      </c>
      <c r="B191" s="3315" t="s">
        <v>4849</v>
      </c>
      <c r="C191" s="3320" t="s">
        <v>4850</v>
      </c>
      <c r="D191" s="3321" t="s">
        <v>4851</v>
      </c>
      <c r="E191" s="3322"/>
      <c r="F191" s="3319">
        <v>500</v>
      </c>
      <c r="G191" s="3315" t="s">
        <v>4852</v>
      </c>
      <c r="H191" s="3320" t="s">
        <v>4853</v>
      </c>
      <c r="I191" s="3321" t="s">
        <v>4854</v>
      </c>
      <c r="J191" s="3322"/>
      <c r="K191" s="3319">
        <v>824</v>
      </c>
      <c r="L191" s="3315" t="s">
        <v>4855</v>
      </c>
      <c r="M191" s="3320" t="s">
        <v>4856</v>
      </c>
      <c r="N191" s="3321" t="s">
        <v>4857</v>
      </c>
      <c r="O191" s="3322"/>
      <c r="P191" s="3319">
        <v>1148</v>
      </c>
      <c r="Q191" s="3315" t="s">
        <v>4858</v>
      </c>
      <c r="R191" s="3320" t="s">
        <v>4859</v>
      </c>
      <c r="S191" s="3321" t="s">
        <v>4860</v>
      </c>
      <c r="T191" s="2814"/>
      <c r="U191" s="2814"/>
      <c r="V191" s="2814"/>
      <c r="W191" s="2814"/>
      <c r="X191" s="2814"/>
      <c r="Y191" s="2814"/>
      <c r="Z191" s="2814"/>
      <c r="AA191" s="2814"/>
      <c r="AB191" s="2814"/>
      <c r="AC191" s="2814"/>
      <c r="AD191" s="2814"/>
    </row>
    <row r="192" spans="1:30">
      <c r="A192" s="3319">
        <v>177</v>
      </c>
      <c r="B192" s="3315" t="s">
        <v>4861</v>
      </c>
      <c r="C192" s="3320" t="s">
        <v>4862</v>
      </c>
      <c r="D192" s="3321" t="s">
        <v>4863</v>
      </c>
      <c r="E192" s="3322"/>
      <c r="F192" s="3319">
        <v>501</v>
      </c>
      <c r="G192" s="3315" t="s">
        <v>4864</v>
      </c>
      <c r="H192" s="3320" t="s">
        <v>4865</v>
      </c>
      <c r="I192" s="3321" t="s">
        <v>4866</v>
      </c>
      <c r="J192" s="3322"/>
      <c r="K192" s="3319">
        <v>825</v>
      </c>
      <c r="L192" s="3315" t="s">
        <v>4867</v>
      </c>
      <c r="M192" s="3320" t="s">
        <v>4868</v>
      </c>
      <c r="N192" s="3321" t="s">
        <v>4869</v>
      </c>
      <c r="O192" s="3322"/>
      <c r="P192" s="3319">
        <v>1149</v>
      </c>
      <c r="Q192" s="3315" t="s">
        <v>4870</v>
      </c>
      <c r="R192" s="3320" t="s">
        <v>4871</v>
      </c>
      <c r="S192" s="3321" t="s">
        <v>4872</v>
      </c>
      <c r="T192" s="2814"/>
      <c r="U192" s="2814"/>
      <c r="V192" s="2814"/>
      <c r="W192" s="2814"/>
      <c r="X192" s="2814"/>
      <c r="Y192" s="2814"/>
      <c r="Z192" s="2814"/>
      <c r="AA192" s="2814"/>
      <c r="AB192" s="2814"/>
      <c r="AC192" s="2814"/>
      <c r="AD192" s="2814"/>
    </row>
    <row r="193" spans="1:30">
      <c r="A193" s="3319">
        <v>178</v>
      </c>
      <c r="B193" s="3315" t="s">
        <v>4873</v>
      </c>
      <c r="C193" s="3320" t="s">
        <v>4874</v>
      </c>
      <c r="D193" s="3321" t="s">
        <v>4875</v>
      </c>
      <c r="E193" s="3322"/>
      <c r="F193" s="3319">
        <v>502</v>
      </c>
      <c r="G193" s="3315" t="s">
        <v>4876</v>
      </c>
      <c r="H193" s="3320" t="s">
        <v>4877</v>
      </c>
      <c r="I193" s="3321" t="s">
        <v>4878</v>
      </c>
      <c r="J193" s="3322"/>
      <c r="K193" s="3319">
        <v>826</v>
      </c>
      <c r="L193" s="3315" t="s">
        <v>4879</v>
      </c>
      <c r="M193" s="3320" t="s">
        <v>4880</v>
      </c>
      <c r="N193" s="3321" t="s">
        <v>4881</v>
      </c>
      <c r="O193" s="3322"/>
      <c r="P193" s="3319">
        <v>1150</v>
      </c>
      <c r="Q193" s="3315" t="s">
        <v>4882</v>
      </c>
      <c r="R193" s="3320" t="s">
        <v>4883</v>
      </c>
      <c r="S193" s="3321" t="s">
        <v>4884</v>
      </c>
      <c r="T193" s="2814"/>
      <c r="U193" s="2814"/>
      <c r="V193" s="2814"/>
      <c r="W193" s="2814"/>
      <c r="X193" s="2814"/>
      <c r="Y193" s="2814"/>
      <c r="Z193" s="2814"/>
      <c r="AA193" s="2814"/>
      <c r="AB193" s="2814"/>
      <c r="AC193" s="2814"/>
      <c r="AD193" s="2814"/>
    </row>
    <row r="194" spans="1:30">
      <c r="A194" s="3319">
        <v>179</v>
      </c>
      <c r="B194" s="3315" t="s">
        <v>4885</v>
      </c>
      <c r="C194" s="3320" t="s">
        <v>4886</v>
      </c>
      <c r="D194" s="3321" t="s">
        <v>4887</v>
      </c>
      <c r="E194" s="3322"/>
      <c r="F194" s="3319">
        <v>503</v>
      </c>
      <c r="G194" s="3315" t="s">
        <v>4888</v>
      </c>
      <c r="H194" s="3320" t="s">
        <v>4889</v>
      </c>
      <c r="I194" s="3321" t="s">
        <v>4890</v>
      </c>
      <c r="J194" s="3322"/>
      <c r="K194" s="3319">
        <v>827</v>
      </c>
      <c r="L194" s="3315" t="s">
        <v>4891</v>
      </c>
      <c r="M194" s="3320" t="s">
        <v>4892</v>
      </c>
      <c r="N194" s="3321" t="s">
        <v>4893</v>
      </c>
      <c r="O194" s="3322"/>
      <c r="P194" s="3319">
        <v>1151</v>
      </c>
      <c r="Q194" s="3315" t="s">
        <v>4894</v>
      </c>
      <c r="R194" s="3320" t="s">
        <v>4895</v>
      </c>
      <c r="S194" s="3321" t="s">
        <v>4896</v>
      </c>
      <c r="T194" s="2814"/>
      <c r="U194" s="2814"/>
      <c r="V194" s="2814"/>
      <c r="W194" s="2814"/>
      <c r="X194" s="2814"/>
      <c r="Y194" s="2814"/>
      <c r="Z194" s="2814"/>
      <c r="AA194" s="2814"/>
      <c r="AB194" s="2814"/>
      <c r="AC194" s="2814"/>
      <c r="AD194" s="2814"/>
    </row>
    <row r="195" spans="1:30">
      <c r="A195" s="3319">
        <v>180</v>
      </c>
      <c r="B195" s="3315" t="s">
        <v>4897</v>
      </c>
      <c r="C195" s="3320" t="s">
        <v>4898</v>
      </c>
      <c r="D195" s="3321" t="s">
        <v>4899</v>
      </c>
      <c r="E195" s="3322"/>
      <c r="F195" s="3319">
        <v>504</v>
      </c>
      <c r="G195" s="3315" t="s">
        <v>4900</v>
      </c>
      <c r="H195" s="3320" t="s">
        <v>4901</v>
      </c>
      <c r="I195" s="3321" t="s">
        <v>4902</v>
      </c>
      <c r="J195" s="3322"/>
      <c r="K195" s="3319">
        <v>828</v>
      </c>
      <c r="L195" s="3315" t="s">
        <v>4903</v>
      </c>
      <c r="M195" s="3320" t="s">
        <v>4904</v>
      </c>
      <c r="N195" s="3321" t="s">
        <v>4905</v>
      </c>
      <c r="O195" s="3322"/>
      <c r="P195" s="3319">
        <v>1152</v>
      </c>
      <c r="Q195" s="3315" t="s">
        <v>4906</v>
      </c>
      <c r="R195" s="3320" t="s">
        <v>4907</v>
      </c>
      <c r="S195" s="3321" t="s">
        <v>4908</v>
      </c>
      <c r="T195" s="2814"/>
      <c r="U195" s="2814"/>
      <c r="V195" s="2814"/>
      <c r="W195" s="2814"/>
      <c r="X195" s="2814"/>
      <c r="Y195" s="2814"/>
      <c r="Z195" s="2814"/>
      <c r="AA195" s="2814"/>
      <c r="AB195" s="2814"/>
      <c r="AC195" s="2814"/>
      <c r="AD195" s="2814"/>
    </row>
    <row r="196" spans="1:30">
      <c r="A196" s="3319">
        <v>181</v>
      </c>
      <c r="B196" s="3315" t="s">
        <v>4909</v>
      </c>
      <c r="C196" s="3320" t="s">
        <v>4910</v>
      </c>
      <c r="D196" s="3321" t="s">
        <v>4911</v>
      </c>
      <c r="E196" s="3322"/>
      <c r="F196" s="3319">
        <v>505</v>
      </c>
      <c r="G196" s="3315" t="s">
        <v>4912</v>
      </c>
      <c r="H196" s="3320" t="s">
        <v>4913</v>
      </c>
      <c r="I196" s="3321" t="s">
        <v>4914</v>
      </c>
      <c r="J196" s="3322"/>
      <c r="K196" s="3319">
        <v>829</v>
      </c>
      <c r="L196" s="3315" t="s">
        <v>4915</v>
      </c>
      <c r="M196" s="3320" t="s">
        <v>4916</v>
      </c>
      <c r="N196" s="3321" t="s">
        <v>4917</v>
      </c>
      <c r="O196" s="3322"/>
      <c r="P196" s="3319">
        <v>1153</v>
      </c>
      <c r="Q196" s="3315" t="s">
        <v>4918</v>
      </c>
      <c r="R196" s="3320" t="s">
        <v>4919</v>
      </c>
      <c r="S196" s="3321" t="s">
        <v>4920</v>
      </c>
      <c r="T196" s="2814"/>
      <c r="U196" s="2814"/>
      <c r="V196" s="2814"/>
      <c r="W196" s="2814"/>
      <c r="X196" s="2814"/>
      <c r="Y196" s="2814"/>
      <c r="Z196" s="2814"/>
      <c r="AA196" s="2814"/>
      <c r="AB196" s="2814"/>
      <c r="AC196" s="2814"/>
      <c r="AD196" s="2814"/>
    </row>
    <row r="197" spans="1:30">
      <c r="A197" s="3319">
        <v>182</v>
      </c>
      <c r="B197" s="3315" t="s">
        <v>4921</v>
      </c>
      <c r="C197" s="3320" t="s">
        <v>4922</v>
      </c>
      <c r="D197" s="3321" t="s">
        <v>4923</v>
      </c>
      <c r="E197" s="3322"/>
      <c r="F197" s="3319">
        <v>506</v>
      </c>
      <c r="G197" s="3315" t="s">
        <v>4924</v>
      </c>
      <c r="H197" s="3320" t="s">
        <v>4925</v>
      </c>
      <c r="I197" s="3321" t="s">
        <v>4926</v>
      </c>
      <c r="J197" s="3322"/>
      <c r="K197" s="3319">
        <v>830</v>
      </c>
      <c r="L197" s="3315" t="s">
        <v>4927</v>
      </c>
      <c r="M197" s="3320" t="s">
        <v>4928</v>
      </c>
      <c r="N197" s="3321" t="s">
        <v>4929</v>
      </c>
      <c r="O197" s="3322"/>
      <c r="P197" s="3319">
        <v>1154</v>
      </c>
      <c r="Q197" s="3315" t="s">
        <v>4930</v>
      </c>
      <c r="R197" s="3320" t="s">
        <v>4931</v>
      </c>
      <c r="S197" s="3321" t="s">
        <v>4932</v>
      </c>
      <c r="T197" s="2814"/>
      <c r="U197" s="2814"/>
      <c r="V197" s="2814"/>
      <c r="W197" s="2814"/>
      <c r="X197" s="2814"/>
      <c r="Y197" s="2814"/>
      <c r="Z197" s="2814"/>
      <c r="AA197" s="2814"/>
      <c r="AB197" s="2814"/>
      <c r="AC197" s="2814"/>
      <c r="AD197" s="2814"/>
    </row>
    <row r="198" spans="1:30">
      <c r="A198" s="3319">
        <v>183</v>
      </c>
      <c r="B198" s="3315" t="s">
        <v>4933</v>
      </c>
      <c r="C198" s="3320" t="s">
        <v>4934</v>
      </c>
      <c r="D198" s="3321" t="s">
        <v>4935</v>
      </c>
      <c r="E198" s="3322"/>
      <c r="F198" s="3319">
        <v>507</v>
      </c>
      <c r="G198" s="3315" t="s">
        <v>4936</v>
      </c>
      <c r="H198" s="3320" t="s">
        <v>4937</v>
      </c>
      <c r="I198" s="3321" t="s">
        <v>4938</v>
      </c>
      <c r="J198" s="3322"/>
      <c r="K198" s="3319">
        <v>831</v>
      </c>
      <c r="L198" s="3315" t="s">
        <v>4939</v>
      </c>
      <c r="M198" s="3320" t="s">
        <v>4940</v>
      </c>
      <c r="N198" s="3321" t="s">
        <v>4941</v>
      </c>
      <c r="O198" s="3322"/>
      <c r="P198" s="3319">
        <v>1155</v>
      </c>
      <c r="Q198" s="3315" t="s">
        <v>4942</v>
      </c>
      <c r="R198" s="3320" t="s">
        <v>4943</v>
      </c>
      <c r="S198" s="3321" t="s">
        <v>4944</v>
      </c>
      <c r="T198" s="2814"/>
      <c r="U198" s="2814"/>
      <c r="V198" s="2814"/>
      <c r="W198" s="2814"/>
      <c r="X198" s="2814"/>
      <c r="Y198" s="2814"/>
      <c r="Z198" s="2814"/>
      <c r="AA198" s="2814"/>
      <c r="AB198" s="2814"/>
      <c r="AC198" s="2814"/>
      <c r="AD198" s="2814"/>
    </row>
    <row r="199" spans="1:30">
      <c r="A199" s="3319">
        <v>184</v>
      </c>
      <c r="B199" s="3315" t="s">
        <v>4945</v>
      </c>
      <c r="C199" s="3320" t="s">
        <v>4946</v>
      </c>
      <c r="D199" s="3321" t="s">
        <v>4947</v>
      </c>
      <c r="E199" s="3322"/>
      <c r="F199" s="3319">
        <v>508</v>
      </c>
      <c r="G199" s="3315" t="s">
        <v>4948</v>
      </c>
      <c r="H199" s="3320" t="s">
        <v>4949</v>
      </c>
      <c r="I199" s="3321" t="s">
        <v>4950</v>
      </c>
      <c r="J199" s="3322"/>
      <c r="K199" s="3319">
        <v>832</v>
      </c>
      <c r="L199" s="3315" t="s">
        <v>4951</v>
      </c>
      <c r="M199" s="3320" t="s">
        <v>4952</v>
      </c>
      <c r="N199" s="3321" t="s">
        <v>4953</v>
      </c>
      <c r="O199" s="3322"/>
      <c r="P199" s="3319">
        <v>1156</v>
      </c>
      <c r="Q199" s="3315" t="s">
        <v>4954</v>
      </c>
      <c r="R199" s="3320" t="s">
        <v>4955</v>
      </c>
      <c r="S199" s="3321" t="s">
        <v>4956</v>
      </c>
      <c r="T199" s="2814"/>
      <c r="U199" s="2814"/>
      <c r="V199" s="2814"/>
      <c r="W199" s="2814"/>
      <c r="X199" s="2814"/>
      <c r="Y199" s="2814"/>
      <c r="Z199" s="2814"/>
      <c r="AA199" s="2814"/>
      <c r="AB199" s="2814"/>
      <c r="AC199" s="2814"/>
      <c r="AD199" s="2814"/>
    </row>
    <row r="200" spans="1:30">
      <c r="A200" s="3319">
        <v>185</v>
      </c>
      <c r="B200" s="3315" t="s">
        <v>4957</v>
      </c>
      <c r="C200" s="3320" t="s">
        <v>4958</v>
      </c>
      <c r="D200" s="3321" t="s">
        <v>4959</v>
      </c>
      <c r="E200" s="3322"/>
      <c r="F200" s="3319">
        <v>509</v>
      </c>
      <c r="G200" s="3315" t="s">
        <v>4960</v>
      </c>
      <c r="H200" s="3320" t="s">
        <v>4961</v>
      </c>
      <c r="I200" s="3321" t="s">
        <v>4962</v>
      </c>
      <c r="J200" s="3322"/>
      <c r="K200" s="3319">
        <v>833</v>
      </c>
      <c r="L200" s="3315" t="s">
        <v>4963</v>
      </c>
      <c r="M200" s="3320" t="s">
        <v>4964</v>
      </c>
      <c r="N200" s="3321" t="s">
        <v>4965</v>
      </c>
      <c r="O200" s="3322"/>
      <c r="P200" s="3319">
        <v>1157</v>
      </c>
      <c r="Q200" s="3315" t="s">
        <v>4966</v>
      </c>
      <c r="R200" s="3320" t="s">
        <v>4967</v>
      </c>
      <c r="S200" s="3321" t="s">
        <v>4968</v>
      </c>
      <c r="T200" s="2814"/>
      <c r="U200" s="2814"/>
      <c r="V200" s="2814"/>
      <c r="W200" s="2814"/>
      <c r="X200" s="2814"/>
      <c r="Y200" s="2814"/>
      <c r="Z200" s="2814"/>
      <c r="AA200" s="2814"/>
      <c r="AB200" s="2814"/>
      <c r="AC200" s="2814"/>
      <c r="AD200" s="2814"/>
    </row>
    <row r="201" spans="1:30">
      <c r="A201" s="3319">
        <v>186</v>
      </c>
      <c r="B201" s="3315" t="s">
        <v>4969</v>
      </c>
      <c r="C201" s="3320" t="s">
        <v>4970</v>
      </c>
      <c r="D201" s="3321" t="s">
        <v>4971</v>
      </c>
      <c r="E201" s="3322"/>
      <c r="F201" s="3319">
        <v>510</v>
      </c>
      <c r="G201" s="3315" t="s">
        <v>4972</v>
      </c>
      <c r="H201" s="3320" t="s">
        <v>4973</v>
      </c>
      <c r="I201" s="3321" t="s">
        <v>4974</v>
      </c>
      <c r="J201" s="3322"/>
      <c r="K201" s="3319">
        <v>834</v>
      </c>
      <c r="L201" s="3315" t="s">
        <v>4963</v>
      </c>
      <c r="M201" s="3320" t="s">
        <v>4964</v>
      </c>
      <c r="N201" s="3321" t="s">
        <v>4975</v>
      </c>
      <c r="O201" s="3322"/>
      <c r="P201" s="3319">
        <v>1158</v>
      </c>
      <c r="Q201" s="3315" t="s">
        <v>4976</v>
      </c>
      <c r="R201" s="3320" t="s">
        <v>4977</v>
      </c>
      <c r="S201" s="3321" t="s">
        <v>4978</v>
      </c>
      <c r="T201" s="2814"/>
      <c r="U201" s="2814"/>
      <c r="V201" s="2814"/>
      <c r="W201" s="2814"/>
      <c r="X201" s="2814"/>
      <c r="Y201" s="2814"/>
      <c r="Z201" s="2814"/>
      <c r="AA201" s="2814"/>
      <c r="AB201" s="2814"/>
      <c r="AC201" s="2814"/>
      <c r="AD201" s="2814"/>
    </row>
    <row r="202" spans="1:30">
      <c r="A202" s="3319">
        <v>187</v>
      </c>
      <c r="B202" s="3315" t="s">
        <v>4979</v>
      </c>
      <c r="C202" s="3320" t="s">
        <v>4980</v>
      </c>
      <c r="D202" s="3321" t="s">
        <v>4981</v>
      </c>
      <c r="E202" s="3322"/>
      <c r="F202" s="3319">
        <v>511</v>
      </c>
      <c r="G202" s="3315" t="s">
        <v>4982</v>
      </c>
      <c r="H202" s="3320" t="s">
        <v>4983</v>
      </c>
      <c r="I202" s="3321" t="s">
        <v>4984</v>
      </c>
      <c r="J202" s="3322"/>
      <c r="K202" s="3319">
        <v>835</v>
      </c>
      <c r="L202" s="3315" t="s">
        <v>4985</v>
      </c>
      <c r="M202" s="3320" t="s">
        <v>2849</v>
      </c>
      <c r="N202" s="3321" t="s">
        <v>4986</v>
      </c>
      <c r="O202" s="3322"/>
      <c r="P202" s="3319">
        <v>1159</v>
      </c>
      <c r="Q202" s="3315" t="s">
        <v>4987</v>
      </c>
      <c r="R202" s="3320" t="s">
        <v>4988</v>
      </c>
      <c r="S202" s="3321" t="s">
        <v>4989</v>
      </c>
      <c r="T202" s="2814"/>
      <c r="U202" s="2814"/>
      <c r="V202" s="2814"/>
      <c r="W202" s="2814"/>
      <c r="X202" s="2814"/>
      <c r="Y202" s="2814"/>
      <c r="Z202" s="2814"/>
      <c r="AA202" s="2814"/>
      <c r="AB202" s="2814"/>
      <c r="AC202" s="2814"/>
      <c r="AD202" s="2814"/>
    </row>
    <row r="203" spans="1:30">
      <c r="A203" s="3319">
        <v>188</v>
      </c>
      <c r="B203" s="3315" t="s">
        <v>4990</v>
      </c>
      <c r="C203" s="3320" t="s">
        <v>4991</v>
      </c>
      <c r="D203" s="3321" t="s">
        <v>4992</v>
      </c>
      <c r="E203" s="3322"/>
      <c r="F203" s="3319">
        <v>512</v>
      </c>
      <c r="G203" s="3315" t="s">
        <v>4993</v>
      </c>
      <c r="H203" s="3320" t="s">
        <v>4994</v>
      </c>
      <c r="I203" s="3321" t="s">
        <v>4995</v>
      </c>
      <c r="J203" s="3322"/>
      <c r="K203" s="3319">
        <v>836</v>
      </c>
      <c r="L203" s="3315" t="s">
        <v>4996</v>
      </c>
      <c r="M203" s="3320" t="s">
        <v>2851</v>
      </c>
      <c r="N203" s="3321" t="s">
        <v>4997</v>
      </c>
      <c r="O203" s="3322"/>
      <c r="P203" s="3319">
        <v>1160</v>
      </c>
      <c r="Q203" s="3315" t="s">
        <v>4998</v>
      </c>
      <c r="R203" s="3320" t="s">
        <v>4999</v>
      </c>
      <c r="S203" s="3321" t="s">
        <v>5000</v>
      </c>
      <c r="T203" s="2814"/>
      <c r="U203" s="2814"/>
      <c r="V203" s="2814"/>
      <c r="W203" s="2814"/>
      <c r="X203" s="2814"/>
      <c r="Y203" s="2814"/>
      <c r="Z203" s="2814"/>
      <c r="AA203" s="2814"/>
      <c r="AB203" s="2814"/>
      <c r="AC203" s="2814"/>
      <c r="AD203" s="2814"/>
    </row>
    <row r="204" spans="1:30">
      <c r="A204" s="3319">
        <v>189</v>
      </c>
      <c r="B204" s="3315" t="s">
        <v>5001</v>
      </c>
      <c r="C204" s="3320" t="s">
        <v>5002</v>
      </c>
      <c r="D204" s="3321" t="s">
        <v>5003</v>
      </c>
      <c r="E204" s="3322"/>
      <c r="F204" s="3319">
        <v>513</v>
      </c>
      <c r="G204" s="3315" t="s">
        <v>5004</v>
      </c>
      <c r="H204" s="3320" t="s">
        <v>2258</v>
      </c>
      <c r="I204" s="3321" t="s">
        <v>5005</v>
      </c>
      <c r="J204" s="3322"/>
      <c r="K204" s="3319">
        <v>837</v>
      </c>
      <c r="L204" s="3315" t="s">
        <v>5006</v>
      </c>
      <c r="M204" s="3320" t="s">
        <v>2850</v>
      </c>
      <c r="O204" s="3322"/>
      <c r="P204" s="3319">
        <v>1161</v>
      </c>
      <c r="Q204" s="3315" t="s">
        <v>5007</v>
      </c>
      <c r="R204" s="3320" t="s">
        <v>5008</v>
      </c>
      <c r="S204" s="3321" t="s">
        <v>5009</v>
      </c>
      <c r="T204" s="2814"/>
      <c r="U204" s="2814"/>
      <c r="V204" s="2814"/>
      <c r="W204" s="2814"/>
      <c r="X204" s="2814"/>
      <c r="Y204" s="2814"/>
      <c r="Z204" s="2814"/>
      <c r="AA204" s="2814"/>
      <c r="AB204" s="2814"/>
      <c r="AC204" s="2814"/>
      <c r="AD204" s="2814"/>
    </row>
    <row r="205" spans="1:30">
      <c r="A205" s="3319">
        <v>190</v>
      </c>
      <c r="B205" s="3315" t="s">
        <v>5010</v>
      </c>
      <c r="C205" s="3320" t="s">
        <v>5011</v>
      </c>
      <c r="D205" s="3321" t="s">
        <v>5012</v>
      </c>
      <c r="E205" s="3322"/>
      <c r="F205" s="3319">
        <v>514</v>
      </c>
      <c r="G205" s="3315" t="s">
        <v>5013</v>
      </c>
      <c r="H205" s="3320" t="s">
        <v>5014</v>
      </c>
      <c r="I205" s="3321" t="s">
        <v>5015</v>
      </c>
      <c r="J205" s="3322"/>
      <c r="K205" s="3319">
        <v>838</v>
      </c>
      <c r="L205" s="3315" t="s">
        <v>5006</v>
      </c>
      <c r="M205" s="3320" t="s">
        <v>2850</v>
      </c>
      <c r="N205" s="3321" t="s">
        <v>5016</v>
      </c>
      <c r="O205" s="3322"/>
      <c r="P205" s="3319">
        <v>1162</v>
      </c>
      <c r="Q205" s="3315" t="s">
        <v>5017</v>
      </c>
      <c r="R205" s="3320" t="s">
        <v>5018</v>
      </c>
      <c r="S205" s="3321" t="s">
        <v>5019</v>
      </c>
      <c r="T205" s="2814"/>
      <c r="U205" s="2814"/>
      <c r="V205" s="2814"/>
      <c r="W205" s="2814"/>
      <c r="X205" s="2814"/>
      <c r="Y205" s="2814"/>
      <c r="Z205" s="2814"/>
      <c r="AA205" s="2814"/>
      <c r="AB205" s="2814"/>
      <c r="AC205" s="2814"/>
      <c r="AD205" s="2814"/>
    </row>
    <row r="206" spans="1:30">
      <c r="A206" s="3319">
        <v>191</v>
      </c>
      <c r="B206" s="3315" t="s">
        <v>5020</v>
      </c>
      <c r="C206" s="3320" t="s">
        <v>5021</v>
      </c>
      <c r="D206" s="3321" t="s">
        <v>5022</v>
      </c>
      <c r="E206" s="3322"/>
      <c r="F206" s="3319">
        <v>515</v>
      </c>
      <c r="G206" s="3315" t="s">
        <v>5023</v>
      </c>
      <c r="H206" s="3320" t="s">
        <v>5024</v>
      </c>
      <c r="I206" s="3321" t="s">
        <v>5025</v>
      </c>
      <c r="J206" s="3322"/>
      <c r="K206" s="3319">
        <v>839</v>
      </c>
      <c r="L206" s="3315" t="s">
        <v>5026</v>
      </c>
      <c r="M206" s="3320" t="s">
        <v>5027</v>
      </c>
      <c r="N206" s="3321" t="s">
        <v>5028</v>
      </c>
      <c r="O206" s="3322"/>
      <c r="P206" s="3319">
        <v>1163</v>
      </c>
      <c r="Q206" s="3315" t="s">
        <v>5029</v>
      </c>
      <c r="R206" s="3320" t="s">
        <v>5030</v>
      </c>
      <c r="S206" s="3321" t="s">
        <v>5031</v>
      </c>
      <c r="T206" s="2814"/>
      <c r="U206" s="2814"/>
      <c r="V206" s="2814"/>
      <c r="W206" s="2814"/>
      <c r="X206" s="2814"/>
      <c r="Y206" s="2814"/>
      <c r="Z206" s="2814"/>
      <c r="AA206" s="2814"/>
      <c r="AB206" s="2814"/>
      <c r="AC206" s="2814"/>
      <c r="AD206" s="2814"/>
    </row>
    <row r="207" spans="1:30">
      <c r="A207" s="3319">
        <v>192</v>
      </c>
      <c r="B207" s="3315" t="s">
        <v>5032</v>
      </c>
      <c r="C207" s="3320" t="s">
        <v>5033</v>
      </c>
      <c r="D207" s="3321" t="s">
        <v>5034</v>
      </c>
      <c r="E207" s="3322"/>
      <c r="F207" s="3319">
        <v>516</v>
      </c>
      <c r="G207" s="3315" t="s">
        <v>5035</v>
      </c>
      <c r="H207" s="3320" t="s">
        <v>5036</v>
      </c>
      <c r="I207" s="3321" t="s">
        <v>5037</v>
      </c>
      <c r="J207" s="3322"/>
      <c r="K207" s="3319">
        <v>840</v>
      </c>
      <c r="L207" s="3315" t="s">
        <v>5038</v>
      </c>
      <c r="M207" s="3320" t="s">
        <v>5039</v>
      </c>
      <c r="N207" s="3321" t="s">
        <v>5040</v>
      </c>
      <c r="O207" s="3322"/>
      <c r="P207" s="3319">
        <v>1164</v>
      </c>
      <c r="Q207" s="3315" t="s">
        <v>5041</v>
      </c>
      <c r="R207" s="3320" t="s">
        <v>5042</v>
      </c>
      <c r="S207" s="3321" t="s">
        <v>5043</v>
      </c>
      <c r="T207" s="2814"/>
      <c r="U207" s="2814"/>
      <c r="V207" s="2814"/>
      <c r="W207" s="2814"/>
      <c r="X207" s="2814"/>
      <c r="Y207" s="2814"/>
      <c r="Z207" s="2814"/>
      <c r="AA207" s="2814"/>
      <c r="AB207" s="2814"/>
      <c r="AC207" s="2814"/>
      <c r="AD207" s="2814"/>
    </row>
    <row r="208" spans="1:30">
      <c r="A208" s="3319">
        <v>193</v>
      </c>
      <c r="B208" s="3315" t="s">
        <v>5044</v>
      </c>
      <c r="C208" s="3320" t="s">
        <v>5045</v>
      </c>
      <c r="D208" s="3321" t="s">
        <v>5046</v>
      </c>
      <c r="E208" s="3322"/>
      <c r="F208" s="3319">
        <v>517</v>
      </c>
      <c r="G208" s="3315" t="s">
        <v>5047</v>
      </c>
      <c r="H208" s="3320" t="s">
        <v>5048</v>
      </c>
      <c r="I208" s="3321" t="s">
        <v>5049</v>
      </c>
      <c r="J208" s="3322"/>
      <c r="K208" s="3319">
        <v>841</v>
      </c>
      <c r="L208" s="3315" t="s">
        <v>5050</v>
      </c>
      <c r="M208" s="3320" t="s">
        <v>5051</v>
      </c>
      <c r="N208" s="3321" t="s">
        <v>5052</v>
      </c>
      <c r="O208" s="3322"/>
      <c r="P208" s="3319">
        <v>1165</v>
      </c>
      <c r="Q208" s="3315" t="s">
        <v>5053</v>
      </c>
      <c r="R208" s="3320" t="s">
        <v>5054</v>
      </c>
      <c r="S208" s="3321" t="s">
        <v>5055</v>
      </c>
      <c r="T208" s="2814"/>
      <c r="U208" s="2814"/>
      <c r="V208" s="2814"/>
      <c r="W208" s="2814"/>
      <c r="X208" s="2814"/>
      <c r="Y208" s="2814"/>
      <c r="Z208" s="2814"/>
      <c r="AA208" s="2814"/>
      <c r="AB208" s="2814"/>
      <c r="AC208" s="2814"/>
      <c r="AD208" s="2814"/>
    </row>
    <row r="209" spans="1:30">
      <c r="A209" s="3319">
        <v>194</v>
      </c>
      <c r="B209" s="3315" t="s">
        <v>5056</v>
      </c>
      <c r="C209" s="3320" t="s">
        <v>5057</v>
      </c>
      <c r="D209" s="3321" t="s">
        <v>5058</v>
      </c>
      <c r="E209" s="3322"/>
      <c r="F209" s="3319">
        <v>518</v>
      </c>
      <c r="G209" s="3315" t="s">
        <v>5059</v>
      </c>
      <c r="H209" s="3320" t="s">
        <v>5060</v>
      </c>
      <c r="I209" s="3321" t="s">
        <v>5061</v>
      </c>
      <c r="J209" s="3322"/>
      <c r="K209" s="3319">
        <v>842</v>
      </c>
      <c r="L209" s="3315" t="s">
        <v>5062</v>
      </c>
      <c r="M209" s="3320" t="s">
        <v>5063</v>
      </c>
      <c r="N209" s="3321" t="s">
        <v>5064</v>
      </c>
      <c r="O209" s="3322"/>
      <c r="P209" s="3319">
        <v>1166</v>
      </c>
      <c r="Q209" s="3315" t="s">
        <v>5065</v>
      </c>
      <c r="R209" s="3320" t="s">
        <v>5066</v>
      </c>
      <c r="S209" s="3321" t="s">
        <v>5067</v>
      </c>
      <c r="T209" s="2814"/>
      <c r="U209" s="2814"/>
      <c r="V209" s="2814"/>
      <c r="W209" s="2814"/>
      <c r="X209" s="2814"/>
      <c r="Y209" s="2814"/>
      <c r="Z209" s="2814"/>
      <c r="AA209" s="2814"/>
      <c r="AB209" s="2814"/>
      <c r="AC209" s="2814"/>
      <c r="AD209" s="2814"/>
    </row>
    <row r="210" spans="1:30">
      <c r="A210" s="3319">
        <v>195</v>
      </c>
      <c r="B210" s="3315" t="s">
        <v>5068</v>
      </c>
      <c r="C210" s="3320" t="s">
        <v>5069</v>
      </c>
      <c r="D210" s="3321" t="s">
        <v>5070</v>
      </c>
      <c r="E210" s="3322"/>
      <c r="F210" s="3319">
        <v>519</v>
      </c>
      <c r="G210" s="3315" t="s">
        <v>5071</v>
      </c>
      <c r="H210" s="3320" t="s">
        <v>5072</v>
      </c>
      <c r="I210" s="3321" t="s">
        <v>5073</v>
      </c>
      <c r="J210" s="3322"/>
      <c r="K210" s="3319">
        <v>843</v>
      </c>
      <c r="L210" s="3315" t="s">
        <v>5074</v>
      </c>
      <c r="M210" s="3320" t="s">
        <v>5075</v>
      </c>
      <c r="N210" s="3321" t="s">
        <v>5076</v>
      </c>
      <c r="O210" s="3322"/>
      <c r="P210" s="3319">
        <v>1167</v>
      </c>
      <c r="Q210" s="3315" t="s">
        <v>5077</v>
      </c>
      <c r="R210" s="3320" t="s">
        <v>5078</v>
      </c>
      <c r="S210" s="3321" t="s">
        <v>5079</v>
      </c>
      <c r="T210" s="2814"/>
      <c r="U210" s="2814"/>
      <c r="V210" s="2814"/>
      <c r="W210" s="2814"/>
      <c r="X210" s="2814"/>
      <c r="Y210" s="2814"/>
      <c r="Z210" s="2814"/>
      <c r="AA210" s="2814"/>
      <c r="AB210" s="2814"/>
      <c r="AC210" s="2814"/>
      <c r="AD210" s="2814"/>
    </row>
    <row r="211" spans="1:30">
      <c r="A211" s="3319">
        <v>196</v>
      </c>
      <c r="B211" s="3315" t="s">
        <v>5080</v>
      </c>
      <c r="C211" s="3320" t="s">
        <v>5081</v>
      </c>
      <c r="D211" s="3321" t="s">
        <v>5082</v>
      </c>
      <c r="E211" s="3322"/>
      <c r="F211" s="3319">
        <v>520</v>
      </c>
      <c r="G211" s="3315" t="s">
        <v>5083</v>
      </c>
      <c r="H211" s="3320" t="s">
        <v>5084</v>
      </c>
      <c r="I211" s="3321" t="s">
        <v>5085</v>
      </c>
      <c r="J211" s="3322"/>
      <c r="K211" s="3319">
        <v>844</v>
      </c>
      <c r="L211" s="3315" t="s">
        <v>5086</v>
      </c>
      <c r="M211" s="3320" t="s">
        <v>5087</v>
      </c>
      <c r="N211" s="3321" t="s">
        <v>5088</v>
      </c>
      <c r="O211" s="3322"/>
      <c r="P211" s="3319">
        <v>1168</v>
      </c>
      <c r="Q211" s="3315" t="s">
        <v>5089</v>
      </c>
      <c r="R211" s="3320" t="s">
        <v>5090</v>
      </c>
      <c r="S211" s="3321" t="s">
        <v>5091</v>
      </c>
      <c r="T211" s="2814"/>
      <c r="U211" s="2814"/>
      <c r="V211" s="2814"/>
      <c r="W211" s="2814"/>
      <c r="X211" s="2814"/>
      <c r="Y211" s="2814"/>
      <c r="Z211" s="2814"/>
      <c r="AA211" s="2814"/>
      <c r="AB211" s="2814"/>
      <c r="AC211" s="2814"/>
      <c r="AD211" s="2814"/>
    </row>
    <row r="212" spans="1:30">
      <c r="A212" s="3319">
        <v>197</v>
      </c>
      <c r="B212" s="3315" t="s">
        <v>5092</v>
      </c>
      <c r="C212" s="3320" t="s">
        <v>5093</v>
      </c>
      <c r="D212" s="3321" t="s">
        <v>5094</v>
      </c>
      <c r="E212" s="3322"/>
      <c r="F212" s="3319">
        <v>521</v>
      </c>
      <c r="G212" s="3315" t="s">
        <v>5095</v>
      </c>
      <c r="H212" s="3320" t="s">
        <v>5096</v>
      </c>
      <c r="I212" s="3321" t="s">
        <v>5097</v>
      </c>
      <c r="J212" s="3322"/>
      <c r="K212" s="3319">
        <v>845</v>
      </c>
      <c r="L212" s="3315" t="s">
        <v>5098</v>
      </c>
      <c r="M212" s="3320" t="s">
        <v>5099</v>
      </c>
      <c r="N212" s="3321" t="s">
        <v>5100</v>
      </c>
      <c r="O212" s="3322"/>
      <c r="P212" s="3319">
        <v>1169</v>
      </c>
      <c r="Q212" s="3315" t="s">
        <v>5101</v>
      </c>
      <c r="R212" s="3320" t="s">
        <v>5102</v>
      </c>
      <c r="S212" s="3321" t="s">
        <v>5103</v>
      </c>
      <c r="T212" s="2814"/>
      <c r="U212" s="2814"/>
      <c r="V212" s="2814"/>
      <c r="W212" s="2814"/>
      <c r="X212" s="2814"/>
      <c r="Y212" s="2814"/>
      <c r="Z212" s="2814"/>
      <c r="AA212" s="2814"/>
      <c r="AB212" s="2814"/>
      <c r="AC212" s="2814"/>
      <c r="AD212" s="2814"/>
    </row>
    <row r="213" spans="1:30">
      <c r="A213" s="3319">
        <v>198</v>
      </c>
      <c r="B213" s="3315" t="s">
        <v>5104</v>
      </c>
      <c r="C213" s="3320" t="s">
        <v>5105</v>
      </c>
      <c r="D213" s="3321" t="s">
        <v>5106</v>
      </c>
      <c r="E213" s="3322"/>
      <c r="F213" s="3319">
        <v>522</v>
      </c>
      <c r="G213" s="3315" t="s">
        <v>5107</v>
      </c>
      <c r="H213" s="3320" t="s">
        <v>5108</v>
      </c>
      <c r="I213" s="3321" t="s">
        <v>5109</v>
      </c>
      <c r="J213" s="3322"/>
      <c r="K213" s="3319">
        <v>846</v>
      </c>
      <c r="L213" s="3315" t="s">
        <v>5110</v>
      </c>
      <c r="M213" s="3320" t="s">
        <v>5111</v>
      </c>
      <c r="N213" s="3321" t="s">
        <v>5112</v>
      </c>
      <c r="O213" s="3322"/>
      <c r="P213" s="3319">
        <v>1170</v>
      </c>
      <c r="Q213" s="3315" t="s">
        <v>5113</v>
      </c>
      <c r="R213" s="3320" t="s">
        <v>5114</v>
      </c>
      <c r="S213" s="3321" t="s">
        <v>5115</v>
      </c>
      <c r="T213" s="2814"/>
      <c r="U213" s="2814"/>
      <c r="V213" s="2814"/>
      <c r="W213" s="2814"/>
      <c r="X213" s="2814"/>
      <c r="Y213" s="2814"/>
      <c r="Z213" s="2814"/>
      <c r="AA213" s="2814"/>
      <c r="AB213" s="2814"/>
      <c r="AC213" s="2814"/>
      <c r="AD213" s="2814"/>
    </row>
    <row r="214" spans="1:30">
      <c r="A214" s="3319">
        <v>199</v>
      </c>
      <c r="B214" s="3315" t="s">
        <v>5116</v>
      </c>
      <c r="C214" s="3320" t="s">
        <v>5117</v>
      </c>
      <c r="D214" s="3321" t="s">
        <v>5118</v>
      </c>
      <c r="E214" s="3322"/>
      <c r="F214" s="3319">
        <v>523</v>
      </c>
      <c r="G214" s="3315" t="s">
        <v>5119</v>
      </c>
      <c r="H214" s="3320" t="s">
        <v>5120</v>
      </c>
      <c r="I214" s="3321" t="s">
        <v>5121</v>
      </c>
      <c r="J214" s="3322"/>
      <c r="K214" s="3319">
        <v>847</v>
      </c>
      <c r="L214" s="3315" t="s">
        <v>5122</v>
      </c>
      <c r="M214" s="3320" t="s">
        <v>5123</v>
      </c>
      <c r="N214" s="3321" t="s">
        <v>5124</v>
      </c>
      <c r="O214" s="3322"/>
      <c r="P214" s="3319">
        <v>1171</v>
      </c>
      <c r="Q214" s="3315" t="s">
        <v>5125</v>
      </c>
      <c r="R214" s="3320" t="s">
        <v>5126</v>
      </c>
      <c r="S214" s="3321" t="s">
        <v>5127</v>
      </c>
      <c r="T214" s="2814"/>
      <c r="U214" s="2814"/>
      <c r="V214" s="2814"/>
      <c r="W214" s="2814"/>
      <c r="X214" s="2814"/>
      <c r="Y214" s="2814"/>
      <c r="Z214" s="2814"/>
      <c r="AA214" s="2814"/>
      <c r="AB214" s="2814"/>
      <c r="AC214" s="2814"/>
      <c r="AD214" s="2814"/>
    </row>
    <row r="215" spans="1:30">
      <c r="A215" s="3319">
        <v>200</v>
      </c>
      <c r="B215" s="3315" t="s">
        <v>5128</v>
      </c>
      <c r="C215" s="3320" t="s">
        <v>5129</v>
      </c>
      <c r="D215" s="3321" t="s">
        <v>5130</v>
      </c>
      <c r="E215" s="3322"/>
      <c r="F215" s="3319">
        <v>524</v>
      </c>
      <c r="G215" s="3315" t="s">
        <v>5131</v>
      </c>
      <c r="H215" s="3320" t="s">
        <v>5132</v>
      </c>
      <c r="I215" s="3321" t="s">
        <v>5133</v>
      </c>
      <c r="J215" s="3322"/>
      <c r="K215" s="3319">
        <v>848</v>
      </c>
      <c r="L215" s="3315" t="s">
        <v>5134</v>
      </c>
      <c r="M215" s="3320" t="s">
        <v>5135</v>
      </c>
      <c r="N215" s="3321" t="s">
        <v>5136</v>
      </c>
      <c r="O215" s="3322"/>
      <c r="P215" s="3319">
        <v>1172</v>
      </c>
      <c r="Q215" s="3315" t="s">
        <v>5137</v>
      </c>
      <c r="R215" s="3320" t="s">
        <v>5138</v>
      </c>
      <c r="S215" s="3321" t="s">
        <v>5139</v>
      </c>
      <c r="T215" s="2814"/>
      <c r="U215" s="2814"/>
      <c r="V215" s="2814"/>
      <c r="W215" s="2814"/>
      <c r="X215" s="2814"/>
      <c r="Y215" s="2814"/>
      <c r="Z215" s="2814"/>
      <c r="AA215" s="2814"/>
      <c r="AB215" s="2814"/>
      <c r="AC215" s="2814"/>
      <c r="AD215" s="2814"/>
    </row>
    <row r="216" spans="1:30">
      <c r="A216" s="3319">
        <v>201</v>
      </c>
      <c r="B216" s="3315" t="s">
        <v>5140</v>
      </c>
      <c r="C216" s="3320" t="s">
        <v>5141</v>
      </c>
      <c r="D216" s="3321" t="s">
        <v>5142</v>
      </c>
      <c r="E216" s="3322"/>
      <c r="F216" s="3319">
        <v>525</v>
      </c>
      <c r="G216" s="3315" t="s">
        <v>5143</v>
      </c>
      <c r="H216" s="3320" t="s">
        <v>5144</v>
      </c>
      <c r="I216" s="3321" t="s">
        <v>5145</v>
      </c>
      <c r="J216" s="3322"/>
      <c r="K216" s="3319">
        <v>849</v>
      </c>
      <c r="L216" s="3315" t="s">
        <v>5146</v>
      </c>
      <c r="M216" s="3320" t="s">
        <v>5147</v>
      </c>
      <c r="N216" s="3321" t="s">
        <v>5148</v>
      </c>
      <c r="O216" s="3322"/>
      <c r="P216" s="3319">
        <v>1173</v>
      </c>
      <c r="Q216" s="3315" t="s">
        <v>5149</v>
      </c>
      <c r="R216" s="3320" t="s">
        <v>5150</v>
      </c>
      <c r="S216" s="3321" t="s">
        <v>5151</v>
      </c>
      <c r="T216" s="2814"/>
      <c r="U216" s="2814"/>
      <c r="V216" s="2814"/>
      <c r="W216" s="2814"/>
      <c r="X216" s="2814"/>
      <c r="Y216" s="2814"/>
      <c r="Z216" s="2814"/>
      <c r="AA216" s="2814"/>
      <c r="AB216" s="2814"/>
      <c r="AC216" s="2814"/>
      <c r="AD216" s="2814"/>
    </row>
    <row r="217" spans="1:30">
      <c r="A217" s="3319">
        <v>202</v>
      </c>
      <c r="B217" s="3315" t="s">
        <v>5152</v>
      </c>
      <c r="C217" s="3320" t="s">
        <v>5153</v>
      </c>
      <c r="D217" s="3321" t="s">
        <v>5154</v>
      </c>
      <c r="E217" s="3322"/>
      <c r="F217" s="3319">
        <v>526</v>
      </c>
      <c r="G217" s="3315" t="s">
        <v>5155</v>
      </c>
      <c r="H217" s="3320" t="s">
        <v>5156</v>
      </c>
      <c r="I217" s="3321" t="s">
        <v>5157</v>
      </c>
      <c r="J217" s="3322"/>
      <c r="K217" s="3319">
        <v>850</v>
      </c>
      <c r="L217" s="3315" t="s">
        <v>5158</v>
      </c>
      <c r="M217" s="3320" t="s">
        <v>5159</v>
      </c>
      <c r="N217" s="3321" t="s">
        <v>3620</v>
      </c>
      <c r="O217" s="3322"/>
      <c r="P217" s="3319">
        <v>1174</v>
      </c>
      <c r="Q217" s="3315" t="s">
        <v>5160</v>
      </c>
      <c r="R217" s="3320" t="s">
        <v>5161</v>
      </c>
      <c r="S217" s="3321" t="s">
        <v>5162</v>
      </c>
      <c r="T217" s="2814"/>
      <c r="U217" s="2814"/>
      <c r="V217" s="2814"/>
      <c r="W217" s="2814"/>
      <c r="X217" s="2814"/>
      <c r="Y217" s="2814"/>
      <c r="Z217" s="2814"/>
      <c r="AA217" s="2814"/>
      <c r="AB217" s="2814"/>
      <c r="AC217" s="2814"/>
      <c r="AD217" s="2814"/>
    </row>
    <row r="218" spans="1:30">
      <c r="A218" s="3319">
        <v>203</v>
      </c>
      <c r="B218" s="3315" t="s">
        <v>5163</v>
      </c>
      <c r="C218" s="3320" t="s">
        <v>5164</v>
      </c>
      <c r="D218" s="3321" t="s">
        <v>5165</v>
      </c>
      <c r="E218" s="3322"/>
      <c r="F218" s="3319">
        <v>527</v>
      </c>
      <c r="G218" s="3315" t="s">
        <v>5166</v>
      </c>
      <c r="H218" s="3320" t="s">
        <v>5167</v>
      </c>
      <c r="I218" s="3321" t="s">
        <v>5168</v>
      </c>
      <c r="J218" s="3322"/>
      <c r="K218" s="3319">
        <v>851</v>
      </c>
      <c r="L218" s="3315" t="s">
        <v>5169</v>
      </c>
      <c r="M218" s="3320" t="s">
        <v>5170</v>
      </c>
      <c r="N218" s="3321" t="s">
        <v>5171</v>
      </c>
      <c r="O218" s="3322"/>
      <c r="P218" s="3319">
        <v>1175</v>
      </c>
      <c r="Q218" s="3315" t="s">
        <v>5172</v>
      </c>
      <c r="R218" s="3320" t="s">
        <v>5173</v>
      </c>
      <c r="S218" s="3321" t="s">
        <v>5174</v>
      </c>
      <c r="T218" s="2814"/>
      <c r="U218" s="2814"/>
      <c r="V218" s="2814"/>
      <c r="W218" s="2814"/>
      <c r="X218" s="2814"/>
      <c r="Y218" s="2814"/>
      <c r="Z218" s="2814"/>
      <c r="AA218" s="2814"/>
      <c r="AB218" s="2814"/>
      <c r="AC218" s="2814"/>
      <c r="AD218" s="2814"/>
    </row>
    <row r="219" spans="1:30">
      <c r="A219" s="3319">
        <v>204</v>
      </c>
      <c r="B219" s="3315" t="s">
        <v>5175</v>
      </c>
      <c r="C219" s="3320" t="s">
        <v>5176</v>
      </c>
      <c r="D219" s="3321" t="s">
        <v>5177</v>
      </c>
      <c r="E219" s="3322"/>
      <c r="F219" s="3319">
        <v>528</v>
      </c>
      <c r="G219" s="3315" t="s">
        <v>5178</v>
      </c>
      <c r="H219" s="3320" t="s">
        <v>5179</v>
      </c>
      <c r="I219" s="3321" t="s">
        <v>5180</v>
      </c>
      <c r="J219" s="3322"/>
      <c r="K219" s="3319">
        <v>852</v>
      </c>
      <c r="L219" s="3315" t="s">
        <v>5181</v>
      </c>
      <c r="M219" s="3320" t="s">
        <v>5182</v>
      </c>
      <c r="N219" s="3321" t="s">
        <v>5183</v>
      </c>
      <c r="O219" s="3322"/>
      <c r="P219" s="3319">
        <v>1176</v>
      </c>
      <c r="Q219" s="3315" t="s">
        <v>5184</v>
      </c>
      <c r="R219" s="3320" t="s">
        <v>5185</v>
      </c>
      <c r="S219" s="3321" t="s">
        <v>5186</v>
      </c>
      <c r="T219" s="2814"/>
      <c r="U219" s="2814"/>
      <c r="V219" s="2814"/>
      <c r="W219" s="2814"/>
      <c r="X219" s="2814"/>
      <c r="Y219" s="2814"/>
      <c r="Z219" s="2814"/>
      <c r="AA219" s="2814"/>
      <c r="AB219" s="2814"/>
      <c r="AC219" s="2814"/>
      <c r="AD219" s="2814"/>
    </row>
    <row r="220" spans="1:30">
      <c r="A220" s="3319">
        <v>205</v>
      </c>
      <c r="B220" s="3315" t="s">
        <v>5187</v>
      </c>
      <c r="C220" s="3320" t="s">
        <v>5188</v>
      </c>
      <c r="D220" s="3321" t="s">
        <v>5189</v>
      </c>
      <c r="E220" s="3322"/>
      <c r="F220" s="3319">
        <v>529</v>
      </c>
      <c r="G220" s="3315" t="s">
        <v>5190</v>
      </c>
      <c r="H220" s="3320" t="s">
        <v>5191</v>
      </c>
      <c r="I220" s="3321" t="s">
        <v>5192</v>
      </c>
      <c r="J220" s="3322"/>
      <c r="K220" s="3319">
        <v>853</v>
      </c>
      <c r="L220" s="3315" t="s">
        <v>5193</v>
      </c>
      <c r="M220" s="3320" t="s">
        <v>5194</v>
      </c>
      <c r="N220" s="3321" t="s">
        <v>5195</v>
      </c>
      <c r="O220" s="3322"/>
      <c r="P220" s="3319">
        <v>1177</v>
      </c>
      <c r="Q220" s="3315" t="s">
        <v>5196</v>
      </c>
      <c r="R220" s="3320" t="s">
        <v>5197</v>
      </c>
      <c r="S220" s="3321" t="s">
        <v>5198</v>
      </c>
      <c r="T220" s="2814"/>
      <c r="U220" s="2814"/>
      <c r="V220" s="2814"/>
      <c r="W220" s="2814"/>
      <c r="X220" s="2814"/>
      <c r="Y220" s="2814"/>
      <c r="Z220" s="2814"/>
      <c r="AA220" s="2814"/>
      <c r="AB220" s="2814"/>
      <c r="AC220" s="2814"/>
      <c r="AD220" s="2814"/>
    </row>
    <row r="221" spans="1:30">
      <c r="A221" s="3319">
        <v>206</v>
      </c>
      <c r="B221" s="3315" t="s">
        <v>5199</v>
      </c>
      <c r="C221" s="3320" t="s">
        <v>5200</v>
      </c>
      <c r="D221" s="3321" t="s">
        <v>5201</v>
      </c>
      <c r="E221" s="3322"/>
      <c r="F221" s="3319">
        <v>530</v>
      </c>
      <c r="G221" s="3315" t="s">
        <v>5202</v>
      </c>
      <c r="H221" s="3320" t="s">
        <v>5203</v>
      </c>
      <c r="I221" s="3321" t="s">
        <v>5204</v>
      </c>
      <c r="J221" s="3322"/>
      <c r="K221" s="3319">
        <v>854</v>
      </c>
      <c r="L221" s="3315" t="s">
        <v>5205</v>
      </c>
      <c r="M221" s="3320" t="s">
        <v>5206</v>
      </c>
      <c r="N221" s="3321" t="s">
        <v>5207</v>
      </c>
      <c r="O221" s="3322"/>
      <c r="P221" s="3319">
        <v>1178</v>
      </c>
      <c r="Q221" s="3315" t="s">
        <v>5208</v>
      </c>
      <c r="R221" s="3320" t="s">
        <v>5209</v>
      </c>
      <c r="S221" s="3321" t="s">
        <v>5210</v>
      </c>
      <c r="T221" s="2814"/>
      <c r="U221" s="2814"/>
      <c r="V221" s="2814"/>
      <c r="W221" s="2814"/>
      <c r="X221" s="2814"/>
      <c r="Y221" s="2814"/>
      <c r="Z221" s="2814"/>
      <c r="AA221" s="2814"/>
      <c r="AB221" s="2814"/>
      <c r="AC221" s="2814"/>
      <c r="AD221" s="2814"/>
    </row>
    <row r="222" spans="1:30">
      <c r="A222" s="3319">
        <v>207</v>
      </c>
      <c r="B222" s="3315" t="s">
        <v>5211</v>
      </c>
      <c r="C222" s="3320" t="s">
        <v>5212</v>
      </c>
      <c r="D222" s="3321" t="s">
        <v>5213</v>
      </c>
      <c r="E222" s="3322"/>
      <c r="F222" s="3319">
        <v>531</v>
      </c>
      <c r="G222" s="3315" t="s">
        <v>5214</v>
      </c>
      <c r="H222" s="3320" t="s">
        <v>5215</v>
      </c>
      <c r="I222" s="3321" t="s">
        <v>5216</v>
      </c>
      <c r="J222" s="3322"/>
      <c r="K222" s="3319">
        <v>855</v>
      </c>
      <c r="L222" s="3315" t="s">
        <v>5217</v>
      </c>
      <c r="M222" s="3320" t="s">
        <v>5218</v>
      </c>
      <c r="N222" s="3321" t="s">
        <v>5219</v>
      </c>
      <c r="O222" s="3322"/>
      <c r="P222" s="3319">
        <v>1179</v>
      </c>
      <c r="Q222" s="3315" t="s">
        <v>5220</v>
      </c>
      <c r="R222" s="3320" t="s">
        <v>5221</v>
      </c>
      <c r="S222" s="3321" t="s">
        <v>5222</v>
      </c>
      <c r="T222" s="2814"/>
      <c r="U222" s="2814"/>
      <c r="V222" s="2814"/>
      <c r="W222" s="2814"/>
      <c r="X222" s="2814"/>
      <c r="Y222" s="2814"/>
      <c r="Z222" s="2814"/>
      <c r="AA222" s="2814"/>
      <c r="AB222" s="2814"/>
      <c r="AC222" s="2814"/>
      <c r="AD222" s="2814"/>
    </row>
    <row r="223" spans="1:30">
      <c r="A223" s="3319">
        <v>208</v>
      </c>
      <c r="B223" s="3315" t="s">
        <v>5223</v>
      </c>
      <c r="C223" s="3320" t="s">
        <v>5224</v>
      </c>
      <c r="D223" s="3321" t="s">
        <v>5225</v>
      </c>
      <c r="E223" s="3322"/>
      <c r="F223" s="3319">
        <v>532</v>
      </c>
      <c r="G223" s="3315" t="s">
        <v>5226</v>
      </c>
      <c r="H223" s="3320" t="s">
        <v>5227</v>
      </c>
      <c r="I223" s="3321" t="s">
        <v>5228</v>
      </c>
      <c r="J223" s="3322"/>
      <c r="K223" s="3319">
        <v>856</v>
      </c>
      <c r="L223" s="3315" t="s">
        <v>5229</v>
      </c>
      <c r="M223" s="3320" t="s">
        <v>5230</v>
      </c>
      <c r="N223" s="3321" t="s">
        <v>5231</v>
      </c>
      <c r="O223" s="3322"/>
      <c r="P223" s="3319">
        <v>1180</v>
      </c>
      <c r="Q223" s="3315" t="s">
        <v>5232</v>
      </c>
      <c r="R223" s="3320" t="s">
        <v>5233</v>
      </c>
      <c r="S223" s="3321" t="s">
        <v>5234</v>
      </c>
      <c r="T223" s="2814"/>
      <c r="U223" s="2814"/>
      <c r="V223" s="2814"/>
      <c r="W223" s="2814"/>
      <c r="X223" s="2814"/>
      <c r="Y223" s="2814"/>
      <c r="Z223" s="2814"/>
      <c r="AA223" s="2814"/>
      <c r="AB223" s="2814"/>
      <c r="AC223" s="2814"/>
      <c r="AD223" s="2814"/>
    </row>
    <row r="224" spans="1:30">
      <c r="A224" s="3319">
        <v>209</v>
      </c>
      <c r="B224" s="3315" t="s">
        <v>5235</v>
      </c>
      <c r="C224" s="3320" t="s">
        <v>5236</v>
      </c>
      <c r="D224" s="3321" t="s">
        <v>5237</v>
      </c>
      <c r="E224" s="3322"/>
      <c r="F224" s="3319">
        <v>533</v>
      </c>
      <c r="G224" s="3315" t="s">
        <v>5238</v>
      </c>
      <c r="H224" s="3320" t="s">
        <v>5239</v>
      </c>
      <c r="I224" s="3321" t="s">
        <v>5240</v>
      </c>
      <c r="J224" s="3322"/>
      <c r="K224" s="3319">
        <v>857</v>
      </c>
      <c r="L224" s="3315" t="s">
        <v>5241</v>
      </c>
      <c r="M224" s="3320" t="s">
        <v>5242</v>
      </c>
      <c r="N224" s="3321" t="s">
        <v>5231</v>
      </c>
      <c r="O224" s="3322"/>
      <c r="P224" s="3319">
        <v>1181</v>
      </c>
      <c r="Q224" s="3315" t="s">
        <v>5243</v>
      </c>
      <c r="R224" s="3320" t="s">
        <v>5244</v>
      </c>
      <c r="S224" s="3321" t="s">
        <v>5245</v>
      </c>
      <c r="T224" s="2814"/>
      <c r="U224" s="2814"/>
      <c r="V224" s="2814"/>
      <c r="W224" s="2814"/>
      <c r="X224" s="2814"/>
      <c r="Y224" s="2814"/>
      <c r="Z224" s="2814"/>
      <c r="AA224" s="2814"/>
      <c r="AB224" s="2814"/>
      <c r="AC224" s="2814"/>
      <c r="AD224" s="2814"/>
    </row>
    <row r="225" spans="1:30">
      <c r="A225" s="3319">
        <v>210</v>
      </c>
      <c r="B225" s="3315" t="s">
        <v>5246</v>
      </c>
      <c r="C225" s="3320" t="s">
        <v>5247</v>
      </c>
      <c r="D225" s="3321" t="s">
        <v>5248</v>
      </c>
      <c r="E225" s="3322"/>
      <c r="F225" s="3319">
        <v>534</v>
      </c>
      <c r="G225" s="3315" t="s">
        <v>5249</v>
      </c>
      <c r="H225" s="3320" t="s">
        <v>5250</v>
      </c>
      <c r="I225" s="3321" t="s">
        <v>5251</v>
      </c>
      <c r="J225" s="3322"/>
      <c r="K225" s="3319">
        <v>858</v>
      </c>
      <c r="L225" s="3315" t="s">
        <v>5252</v>
      </c>
      <c r="M225" s="3320" t="s">
        <v>5253</v>
      </c>
      <c r="N225" s="3321" t="s">
        <v>5254</v>
      </c>
      <c r="O225" s="3322"/>
      <c r="P225" s="3319">
        <v>1182</v>
      </c>
      <c r="Q225" s="3315" t="s">
        <v>5255</v>
      </c>
      <c r="R225" s="3320" t="s">
        <v>5256</v>
      </c>
      <c r="S225" s="3321" t="s">
        <v>5257</v>
      </c>
      <c r="T225" s="2814"/>
      <c r="U225" s="2814"/>
      <c r="V225" s="2814"/>
      <c r="W225" s="2814"/>
      <c r="X225" s="2814"/>
      <c r="Y225" s="2814"/>
      <c r="Z225" s="2814"/>
      <c r="AA225" s="2814"/>
      <c r="AB225" s="2814"/>
      <c r="AC225" s="2814"/>
      <c r="AD225" s="2814"/>
    </row>
    <row r="226" spans="1:30">
      <c r="A226" s="3319">
        <v>211</v>
      </c>
      <c r="B226" s="3315" t="s">
        <v>5258</v>
      </c>
      <c r="C226" s="3320" t="s">
        <v>5259</v>
      </c>
      <c r="D226" s="3321" t="s">
        <v>5260</v>
      </c>
      <c r="E226" s="3322"/>
      <c r="F226" s="3319">
        <v>535</v>
      </c>
      <c r="G226" s="3315" t="s">
        <v>5261</v>
      </c>
      <c r="H226" s="3320" t="s">
        <v>5262</v>
      </c>
      <c r="I226" s="3321" t="s">
        <v>5263</v>
      </c>
      <c r="J226" s="3322"/>
      <c r="K226" s="3319">
        <v>859</v>
      </c>
      <c r="L226" s="3315" t="s">
        <v>5264</v>
      </c>
      <c r="M226" s="3320" t="s">
        <v>5265</v>
      </c>
      <c r="N226" s="3321" t="s">
        <v>5266</v>
      </c>
      <c r="O226" s="3322"/>
      <c r="P226" s="3319">
        <v>1183</v>
      </c>
      <c r="Q226" s="3315" t="s">
        <v>5267</v>
      </c>
      <c r="R226" s="3320" t="s">
        <v>5268</v>
      </c>
      <c r="S226" s="3321" t="s">
        <v>5269</v>
      </c>
      <c r="T226" s="2814"/>
      <c r="U226" s="2814"/>
      <c r="V226" s="2814"/>
      <c r="W226" s="2814"/>
      <c r="X226" s="2814"/>
      <c r="Y226" s="2814"/>
      <c r="Z226" s="2814"/>
      <c r="AA226" s="2814"/>
      <c r="AB226" s="2814"/>
      <c r="AC226" s="2814"/>
      <c r="AD226" s="2814"/>
    </row>
    <row r="227" spans="1:30">
      <c r="A227" s="3319">
        <v>212</v>
      </c>
      <c r="B227" s="3315" t="s">
        <v>5270</v>
      </c>
      <c r="C227" s="3320" t="s">
        <v>5271</v>
      </c>
      <c r="D227" s="3321" t="s">
        <v>5272</v>
      </c>
      <c r="E227" s="3322"/>
      <c r="F227" s="3319">
        <v>536</v>
      </c>
      <c r="G227" s="3315" t="s">
        <v>5273</v>
      </c>
      <c r="H227" s="3320" t="s">
        <v>5274</v>
      </c>
      <c r="I227" s="3321" t="s">
        <v>5275</v>
      </c>
      <c r="J227" s="3322"/>
      <c r="K227" s="3319">
        <v>860</v>
      </c>
      <c r="L227" s="3315" t="s">
        <v>5276</v>
      </c>
      <c r="M227" s="3320" t="s">
        <v>5277</v>
      </c>
      <c r="N227" s="3321" t="s">
        <v>5278</v>
      </c>
      <c r="O227" s="3322"/>
      <c r="P227" s="3319">
        <v>1184</v>
      </c>
      <c r="Q227" s="3315" t="s">
        <v>5279</v>
      </c>
      <c r="R227" s="3320" t="s">
        <v>5280</v>
      </c>
      <c r="S227" s="3321" t="s">
        <v>5281</v>
      </c>
      <c r="T227" s="2814"/>
      <c r="U227" s="2814"/>
      <c r="V227" s="2814"/>
      <c r="W227" s="2814"/>
      <c r="X227" s="2814"/>
      <c r="Y227" s="2814"/>
      <c r="Z227" s="2814"/>
      <c r="AA227" s="2814"/>
      <c r="AB227" s="2814"/>
      <c r="AC227" s="2814"/>
      <c r="AD227" s="2814"/>
    </row>
    <row r="228" spans="1:30">
      <c r="A228" s="3319">
        <v>213</v>
      </c>
      <c r="B228" s="3315" t="s">
        <v>5282</v>
      </c>
      <c r="C228" s="3320" t="s">
        <v>5283</v>
      </c>
      <c r="D228" s="3321" t="s">
        <v>5284</v>
      </c>
      <c r="E228" s="3322"/>
      <c r="F228" s="3319">
        <v>537</v>
      </c>
      <c r="G228" s="3315" t="s">
        <v>5285</v>
      </c>
      <c r="H228" s="3320" t="s">
        <v>5286</v>
      </c>
      <c r="I228" s="3321" t="s">
        <v>5287</v>
      </c>
      <c r="J228" s="3322"/>
      <c r="K228" s="3319">
        <v>861</v>
      </c>
      <c r="L228" s="3315" t="s">
        <v>5288</v>
      </c>
      <c r="M228" s="3320" t="s">
        <v>5289</v>
      </c>
      <c r="N228" s="3321" t="s">
        <v>5290</v>
      </c>
      <c r="O228" s="3322"/>
      <c r="P228" s="3319">
        <v>1185</v>
      </c>
      <c r="Q228" s="3315" t="s">
        <v>5291</v>
      </c>
      <c r="R228" s="3320" t="s">
        <v>5292</v>
      </c>
      <c r="S228" s="3321" t="s">
        <v>5293</v>
      </c>
      <c r="T228" s="2814"/>
      <c r="U228" s="2814"/>
      <c r="V228" s="2814"/>
      <c r="W228" s="2814"/>
      <c r="X228" s="2814"/>
      <c r="Y228" s="2814"/>
      <c r="Z228" s="2814"/>
      <c r="AA228" s="2814"/>
      <c r="AB228" s="2814"/>
      <c r="AC228" s="2814"/>
      <c r="AD228" s="2814"/>
    </row>
    <row r="229" spans="1:30">
      <c r="A229" s="3319">
        <v>214</v>
      </c>
      <c r="B229" s="3315" t="s">
        <v>5294</v>
      </c>
      <c r="C229" s="3320" t="s">
        <v>5295</v>
      </c>
      <c r="D229" s="3321" t="s">
        <v>5296</v>
      </c>
      <c r="E229" s="3322"/>
      <c r="F229" s="3319">
        <v>538</v>
      </c>
      <c r="G229" s="3315" t="s">
        <v>5297</v>
      </c>
      <c r="H229" s="3320" t="s">
        <v>5298</v>
      </c>
      <c r="I229" s="3321" t="s">
        <v>5299</v>
      </c>
      <c r="J229" s="3322"/>
      <c r="K229" s="3319">
        <v>862</v>
      </c>
      <c r="L229" s="3315" t="s">
        <v>5300</v>
      </c>
      <c r="M229" s="3320" t="s">
        <v>5301</v>
      </c>
      <c r="N229" s="3321" t="s">
        <v>5302</v>
      </c>
      <c r="O229" s="3322"/>
      <c r="P229" s="3319">
        <v>1186</v>
      </c>
      <c r="Q229" s="3315" t="s">
        <v>5303</v>
      </c>
      <c r="R229" s="3320" t="s">
        <v>5304</v>
      </c>
      <c r="S229" s="3321" t="s">
        <v>5305</v>
      </c>
      <c r="T229" s="2814"/>
      <c r="U229" s="2814"/>
      <c r="V229" s="2814"/>
      <c r="W229" s="2814"/>
      <c r="X229" s="2814"/>
      <c r="Y229" s="2814"/>
      <c r="Z229" s="2814"/>
      <c r="AA229" s="2814"/>
      <c r="AB229" s="2814"/>
      <c r="AC229" s="2814"/>
      <c r="AD229" s="2814"/>
    </row>
    <row r="230" spans="1:30">
      <c r="A230" s="3319">
        <v>215</v>
      </c>
      <c r="B230" s="3315" t="s">
        <v>5306</v>
      </c>
      <c r="C230" s="3320" t="s">
        <v>5307</v>
      </c>
      <c r="D230" s="3321" t="s">
        <v>5308</v>
      </c>
      <c r="E230" s="3322"/>
      <c r="F230" s="3319">
        <v>539</v>
      </c>
      <c r="G230" s="3315" t="s">
        <v>5309</v>
      </c>
      <c r="H230" s="3320" t="s">
        <v>5310</v>
      </c>
      <c r="I230" s="3321" t="s">
        <v>5311</v>
      </c>
      <c r="J230" s="3322"/>
      <c r="K230" s="3319">
        <v>863</v>
      </c>
      <c r="L230" s="3315" t="s">
        <v>5312</v>
      </c>
      <c r="M230" s="3320" t="s">
        <v>5313</v>
      </c>
      <c r="N230" s="3321" t="s">
        <v>5314</v>
      </c>
      <c r="O230" s="3322"/>
      <c r="P230" s="3319">
        <v>1187</v>
      </c>
      <c r="Q230" s="3315" t="s">
        <v>5315</v>
      </c>
      <c r="R230" s="3320" t="s">
        <v>5316</v>
      </c>
      <c r="S230" s="3321" t="s">
        <v>5317</v>
      </c>
      <c r="T230" s="2814"/>
      <c r="U230" s="2814"/>
      <c r="V230" s="2814"/>
      <c r="W230" s="2814"/>
      <c r="X230" s="2814"/>
      <c r="Y230" s="2814"/>
      <c r="Z230" s="2814"/>
      <c r="AA230" s="2814"/>
      <c r="AB230" s="2814"/>
      <c r="AC230" s="2814"/>
      <c r="AD230" s="2814"/>
    </row>
    <row r="231" spans="1:30">
      <c r="A231" s="3319">
        <v>216</v>
      </c>
      <c r="B231" s="3315" t="s">
        <v>5318</v>
      </c>
      <c r="C231" s="3320" t="s">
        <v>5319</v>
      </c>
      <c r="D231" s="3321" t="s">
        <v>5320</v>
      </c>
      <c r="E231" s="3322"/>
      <c r="F231" s="3319">
        <v>540</v>
      </c>
      <c r="G231" s="3315" t="s">
        <v>5321</v>
      </c>
      <c r="H231" s="3320" t="s">
        <v>5322</v>
      </c>
      <c r="I231" s="3321" t="s">
        <v>5323</v>
      </c>
      <c r="J231" s="3322"/>
      <c r="K231" s="3319">
        <v>864</v>
      </c>
      <c r="L231" s="3315" t="s">
        <v>5324</v>
      </c>
      <c r="M231" s="3320" t="s">
        <v>5325</v>
      </c>
      <c r="N231" s="3321" t="s">
        <v>5326</v>
      </c>
      <c r="O231" s="3322"/>
      <c r="P231" s="3319">
        <v>1188</v>
      </c>
      <c r="Q231" s="3315" t="s">
        <v>5327</v>
      </c>
      <c r="R231" s="3320" t="s">
        <v>5328</v>
      </c>
      <c r="S231" s="3321" t="s">
        <v>5329</v>
      </c>
      <c r="T231" s="2814"/>
      <c r="U231" s="2814"/>
      <c r="V231" s="2814"/>
      <c r="W231" s="2814"/>
      <c r="X231" s="2814"/>
      <c r="Y231" s="2814"/>
      <c r="Z231" s="2814"/>
      <c r="AA231" s="2814"/>
      <c r="AB231" s="2814"/>
      <c r="AC231" s="2814"/>
      <c r="AD231" s="2814"/>
    </row>
    <row r="232" spans="1:30">
      <c r="A232" s="3319">
        <v>217</v>
      </c>
      <c r="B232" s="3315" t="s">
        <v>5330</v>
      </c>
      <c r="C232" s="3320" t="s">
        <v>5331</v>
      </c>
      <c r="D232" s="3321" t="s">
        <v>5332</v>
      </c>
      <c r="E232" s="3322"/>
      <c r="F232" s="3319">
        <v>541</v>
      </c>
      <c r="G232" s="3315" t="s">
        <v>5333</v>
      </c>
      <c r="H232" s="3320" t="s">
        <v>5334</v>
      </c>
      <c r="I232" s="3321" t="s">
        <v>5335</v>
      </c>
      <c r="J232" s="3322"/>
      <c r="K232" s="3319">
        <v>865</v>
      </c>
      <c r="L232" s="3315" t="s">
        <v>5336</v>
      </c>
      <c r="M232" s="3320" t="s">
        <v>5337</v>
      </c>
      <c r="N232" s="3321" t="s">
        <v>5338</v>
      </c>
      <c r="O232" s="3322"/>
      <c r="P232" s="3319">
        <v>1189</v>
      </c>
      <c r="Q232" s="3315" t="s">
        <v>5339</v>
      </c>
      <c r="R232" s="3320" t="s">
        <v>5340</v>
      </c>
      <c r="S232" s="3321" t="s">
        <v>5341</v>
      </c>
      <c r="T232" s="2814"/>
      <c r="U232" s="2814"/>
      <c r="V232" s="2814"/>
      <c r="W232" s="2814"/>
      <c r="X232" s="2814"/>
      <c r="Y232" s="2814"/>
      <c r="Z232" s="2814"/>
      <c r="AA232" s="2814"/>
      <c r="AB232" s="2814"/>
      <c r="AC232" s="2814"/>
      <c r="AD232" s="2814"/>
    </row>
    <row r="233" spans="1:30">
      <c r="A233" s="3319">
        <v>218</v>
      </c>
      <c r="B233" s="3315" t="s">
        <v>5342</v>
      </c>
      <c r="C233" s="3320" t="s">
        <v>5343</v>
      </c>
      <c r="D233" s="3321" t="s">
        <v>5344</v>
      </c>
      <c r="E233" s="3322"/>
      <c r="F233" s="3319">
        <v>542</v>
      </c>
      <c r="G233" s="3315" t="s">
        <v>5345</v>
      </c>
      <c r="H233" s="3320" t="s">
        <v>5346</v>
      </c>
      <c r="I233" s="3321" t="s">
        <v>5347</v>
      </c>
      <c r="J233" s="3322"/>
      <c r="K233" s="3319">
        <v>866</v>
      </c>
      <c r="L233" s="3315" t="s">
        <v>5348</v>
      </c>
      <c r="M233" s="3320" t="s">
        <v>5349</v>
      </c>
      <c r="N233" s="3321" t="s">
        <v>5350</v>
      </c>
      <c r="O233" s="3322"/>
      <c r="P233" s="3319">
        <v>1190</v>
      </c>
      <c r="Q233" s="3315" t="s">
        <v>5351</v>
      </c>
      <c r="R233" s="3320" t="s">
        <v>5352</v>
      </c>
      <c r="S233" s="3321" t="s">
        <v>5353</v>
      </c>
      <c r="T233" s="2814"/>
      <c r="U233" s="2814"/>
      <c r="V233" s="2814"/>
      <c r="W233" s="2814"/>
      <c r="X233" s="2814"/>
      <c r="Y233" s="2814"/>
      <c r="Z233" s="2814"/>
      <c r="AA233" s="2814"/>
      <c r="AB233" s="2814"/>
      <c r="AC233" s="2814"/>
      <c r="AD233" s="2814"/>
    </row>
    <row r="234" spans="1:30">
      <c r="A234" s="3319">
        <v>219</v>
      </c>
      <c r="B234" s="3315" t="s">
        <v>5354</v>
      </c>
      <c r="C234" s="3320" t="s">
        <v>5355</v>
      </c>
      <c r="D234" s="3321" t="s">
        <v>5356</v>
      </c>
      <c r="E234" s="3322"/>
      <c r="F234" s="3319">
        <v>543</v>
      </c>
      <c r="G234" s="3315" t="s">
        <v>5357</v>
      </c>
      <c r="H234" s="3320" t="s">
        <v>5358</v>
      </c>
      <c r="I234" s="3321" t="s">
        <v>5359</v>
      </c>
      <c r="J234" s="3322"/>
      <c r="K234" s="3319">
        <v>867</v>
      </c>
      <c r="L234" s="3315" t="s">
        <v>5360</v>
      </c>
      <c r="M234" s="3320" t="s">
        <v>5361</v>
      </c>
      <c r="N234" s="3321" t="s">
        <v>5362</v>
      </c>
      <c r="O234" s="3322"/>
      <c r="P234" s="3319">
        <v>1191</v>
      </c>
      <c r="Q234" s="3315" t="s">
        <v>5363</v>
      </c>
      <c r="R234" s="3320" t="s">
        <v>5364</v>
      </c>
      <c r="S234" s="3321" t="s">
        <v>5365</v>
      </c>
      <c r="T234" s="2814"/>
      <c r="U234" s="2814"/>
      <c r="V234" s="2814"/>
      <c r="W234" s="2814"/>
      <c r="X234" s="2814"/>
      <c r="Y234" s="2814"/>
      <c r="Z234" s="2814"/>
      <c r="AA234" s="2814"/>
      <c r="AB234" s="2814"/>
      <c r="AC234" s="2814"/>
      <c r="AD234" s="2814"/>
    </row>
    <row r="235" spans="1:30">
      <c r="A235" s="3319">
        <v>220</v>
      </c>
      <c r="B235" s="3315" t="s">
        <v>5366</v>
      </c>
      <c r="C235" s="3320" t="s">
        <v>5367</v>
      </c>
      <c r="D235" s="3321" t="s">
        <v>5368</v>
      </c>
      <c r="E235" s="3322"/>
      <c r="F235" s="3319">
        <v>544</v>
      </c>
      <c r="G235" s="3315" t="s">
        <v>5369</v>
      </c>
      <c r="H235" s="3320" t="s">
        <v>5370</v>
      </c>
      <c r="I235" s="3321" t="s">
        <v>5371</v>
      </c>
      <c r="J235" s="3322"/>
      <c r="K235" s="3319">
        <v>868</v>
      </c>
      <c r="L235" s="3315" t="s">
        <v>5372</v>
      </c>
      <c r="M235" s="3320" t="s">
        <v>5373</v>
      </c>
      <c r="N235" s="3321" t="s">
        <v>5374</v>
      </c>
      <c r="O235" s="3322"/>
      <c r="P235" s="3319">
        <v>1192</v>
      </c>
      <c r="Q235" s="3315" t="s">
        <v>5375</v>
      </c>
      <c r="R235" s="3320" t="s">
        <v>5376</v>
      </c>
      <c r="S235" s="3321" t="s">
        <v>5377</v>
      </c>
      <c r="T235" s="2814"/>
      <c r="U235" s="2814"/>
      <c r="V235" s="2814"/>
      <c r="W235" s="2814"/>
      <c r="X235" s="2814"/>
      <c r="Y235" s="2814"/>
      <c r="Z235" s="2814"/>
      <c r="AA235" s="2814"/>
      <c r="AB235" s="2814"/>
      <c r="AC235" s="2814"/>
      <c r="AD235" s="2814"/>
    </row>
    <row r="236" spans="1:30">
      <c r="A236" s="3319">
        <v>221</v>
      </c>
      <c r="B236" s="3315" t="s">
        <v>5378</v>
      </c>
      <c r="C236" s="3320" t="s">
        <v>5379</v>
      </c>
      <c r="D236" s="3321" t="s">
        <v>5380</v>
      </c>
      <c r="E236" s="3322"/>
      <c r="F236" s="3319">
        <v>545</v>
      </c>
      <c r="G236" s="3315" t="s">
        <v>5381</v>
      </c>
      <c r="H236" s="3320" t="s">
        <v>5382</v>
      </c>
      <c r="I236" s="3321" t="s">
        <v>5383</v>
      </c>
      <c r="J236" s="3322"/>
      <c r="K236" s="3319">
        <v>869</v>
      </c>
      <c r="L236" s="3315" t="s">
        <v>5384</v>
      </c>
      <c r="M236" s="3320" t="s">
        <v>5385</v>
      </c>
      <c r="N236" s="3321" t="s">
        <v>5386</v>
      </c>
      <c r="O236" s="3322"/>
      <c r="P236" s="3319">
        <v>1193</v>
      </c>
      <c r="Q236" s="3315" t="s">
        <v>5387</v>
      </c>
      <c r="R236" s="3320" t="s">
        <v>5388</v>
      </c>
      <c r="S236" s="3321" t="s">
        <v>5389</v>
      </c>
      <c r="T236" s="2814"/>
      <c r="U236" s="2814"/>
      <c r="V236" s="2814"/>
      <c r="W236" s="2814"/>
      <c r="X236" s="2814"/>
      <c r="Y236" s="2814"/>
      <c r="Z236" s="2814"/>
      <c r="AA236" s="2814"/>
      <c r="AB236" s="2814"/>
      <c r="AC236" s="2814"/>
      <c r="AD236" s="2814"/>
    </row>
    <row r="237" spans="1:30">
      <c r="A237" s="3319">
        <v>222</v>
      </c>
      <c r="B237" s="3315" t="s">
        <v>5390</v>
      </c>
      <c r="C237" s="3320" t="s">
        <v>5391</v>
      </c>
      <c r="D237" s="3321" t="s">
        <v>5392</v>
      </c>
      <c r="E237" s="3322"/>
      <c r="F237" s="3319">
        <v>546</v>
      </c>
      <c r="G237" s="3315" t="s">
        <v>5393</v>
      </c>
      <c r="H237" s="3320" t="s">
        <v>5394</v>
      </c>
      <c r="I237" s="3321" t="s">
        <v>5395</v>
      </c>
      <c r="J237" s="3322"/>
      <c r="K237" s="3319">
        <v>870</v>
      </c>
      <c r="L237" s="3315" t="s">
        <v>5396</v>
      </c>
      <c r="M237" s="3320" t="s">
        <v>5397</v>
      </c>
      <c r="N237" s="3321" t="s">
        <v>5398</v>
      </c>
      <c r="O237" s="3322"/>
      <c r="P237" s="3319">
        <v>1194</v>
      </c>
      <c r="Q237" s="3315" t="s">
        <v>5399</v>
      </c>
      <c r="R237" s="3320" t="s">
        <v>5400</v>
      </c>
      <c r="S237" s="3321" t="s">
        <v>5401</v>
      </c>
      <c r="T237" s="2814"/>
      <c r="U237" s="2814"/>
      <c r="V237" s="2814"/>
      <c r="W237" s="2814"/>
      <c r="X237" s="2814"/>
      <c r="Y237" s="2814"/>
      <c r="Z237" s="2814"/>
      <c r="AA237" s="2814"/>
      <c r="AB237" s="2814"/>
      <c r="AC237" s="2814"/>
      <c r="AD237" s="2814"/>
    </row>
    <row r="238" spans="1:30">
      <c r="A238" s="3319">
        <v>223</v>
      </c>
      <c r="B238" s="3315" t="s">
        <v>5402</v>
      </c>
      <c r="C238" s="3320" t="s">
        <v>5403</v>
      </c>
      <c r="D238" s="3321" t="s">
        <v>5404</v>
      </c>
      <c r="E238" s="3322"/>
      <c r="F238" s="3319">
        <v>547</v>
      </c>
      <c r="G238" s="3315" t="s">
        <v>5405</v>
      </c>
      <c r="H238" s="3320" t="s">
        <v>5406</v>
      </c>
      <c r="I238" s="3321" t="s">
        <v>5407</v>
      </c>
      <c r="J238" s="3322"/>
      <c r="K238" s="3319">
        <v>871</v>
      </c>
      <c r="L238" s="3315" t="s">
        <v>5408</v>
      </c>
      <c r="M238" s="3320" t="s">
        <v>5409</v>
      </c>
      <c r="N238" s="3321" t="s">
        <v>5410</v>
      </c>
      <c r="O238" s="3322"/>
      <c r="P238" s="3319">
        <v>1195</v>
      </c>
      <c r="Q238" s="3315" t="s">
        <v>5411</v>
      </c>
      <c r="R238" s="3320" t="s">
        <v>5412</v>
      </c>
      <c r="S238" s="3321" t="s">
        <v>5413</v>
      </c>
      <c r="T238" s="2814"/>
      <c r="U238" s="2814"/>
      <c r="V238" s="2814"/>
      <c r="W238" s="2814"/>
      <c r="X238" s="2814"/>
      <c r="Y238" s="2814"/>
      <c r="Z238" s="2814"/>
      <c r="AA238" s="2814"/>
      <c r="AB238" s="2814"/>
      <c r="AC238" s="2814"/>
      <c r="AD238" s="2814"/>
    </row>
    <row r="239" spans="1:30">
      <c r="A239" s="3319">
        <v>224</v>
      </c>
      <c r="B239" s="3315" t="s">
        <v>5414</v>
      </c>
      <c r="C239" s="3320" t="s">
        <v>5415</v>
      </c>
      <c r="D239" s="3321" t="s">
        <v>5416</v>
      </c>
      <c r="E239" s="3322"/>
      <c r="F239" s="3319">
        <v>548</v>
      </c>
      <c r="G239" s="3315" t="s">
        <v>5417</v>
      </c>
      <c r="H239" s="3320" t="s">
        <v>5418</v>
      </c>
      <c r="I239" s="3321" t="s">
        <v>5419</v>
      </c>
      <c r="J239" s="3322"/>
      <c r="K239" s="3319">
        <v>872</v>
      </c>
      <c r="L239" s="3315" t="s">
        <v>5420</v>
      </c>
      <c r="M239" s="3320" t="s">
        <v>5421</v>
      </c>
      <c r="N239" s="3321" t="s">
        <v>5422</v>
      </c>
      <c r="O239" s="3322"/>
      <c r="P239" s="3319">
        <v>1196</v>
      </c>
      <c r="Q239" s="3315" t="s">
        <v>5423</v>
      </c>
      <c r="R239" s="3320" t="s">
        <v>5424</v>
      </c>
      <c r="S239" s="3321" t="s">
        <v>5425</v>
      </c>
      <c r="T239" s="2814"/>
      <c r="U239" s="2814"/>
      <c r="V239" s="2814"/>
      <c r="W239" s="2814"/>
      <c r="X239" s="2814"/>
      <c r="Y239" s="2814"/>
      <c r="Z239" s="2814"/>
      <c r="AA239" s="2814"/>
      <c r="AB239" s="2814"/>
      <c r="AC239" s="2814"/>
      <c r="AD239" s="2814"/>
    </row>
    <row r="240" spans="1:30">
      <c r="A240" s="3319">
        <v>225</v>
      </c>
      <c r="B240" s="3315" t="s">
        <v>5426</v>
      </c>
      <c r="C240" s="3320" t="s">
        <v>5427</v>
      </c>
      <c r="D240" s="3321" t="s">
        <v>5428</v>
      </c>
      <c r="E240" s="3322"/>
      <c r="F240" s="3319">
        <v>549</v>
      </c>
      <c r="G240" s="3315" t="s">
        <v>5429</v>
      </c>
      <c r="H240" s="3320" t="s">
        <v>5430</v>
      </c>
      <c r="I240" s="3321" t="s">
        <v>5431</v>
      </c>
      <c r="J240" s="3322"/>
      <c r="K240" s="3319">
        <v>873</v>
      </c>
      <c r="L240" s="3315" t="s">
        <v>5432</v>
      </c>
      <c r="M240" s="3320" t="s">
        <v>5433</v>
      </c>
      <c r="N240" s="3321" t="s">
        <v>5434</v>
      </c>
      <c r="O240" s="3322"/>
      <c r="P240" s="3319">
        <v>1197</v>
      </c>
      <c r="Q240" s="3315" t="s">
        <v>5435</v>
      </c>
      <c r="R240" s="3320" t="s">
        <v>5436</v>
      </c>
      <c r="S240" s="3321" t="s">
        <v>5437</v>
      </c>
      <c r="T240" s="2814"/>
      <c r="U240" s="2814"/>
      <c r="V240" s="2814"/>
      <c r="W240" s="2814"/>
      <c r="X240" s="2814"/>
      <c r="Y240" s="2814"/>
      <c r="Z240" s="2814"/>
      <c r="AA240" s="2814"/>
      <c r="AB240" s="2814"/>
      <c r="AC240" s="2814"/>
      <c r="AD240" s="2814"/>
    </row>
    <row r="241" spans="1:30">
      <c r="A241" s="3319">
        <v>226</v>
      </c>
      <c r="B241" s="3315" t="s">
        <v>5438</v>
      </c>
      <c r="C241" s="3320" t="s">
        <v>5439</v>
      </c>
      <c r="D241" s="3321" t="s">
        <v>4282</v>
      </c>
      <c r="E241" s="3322"/>
      <c r="F241" s="3319">
        <v>550</v>
      </c>
      <c r="G241" s="3315" t="s">
        <v>5440</v>
      </c>
      <c r="H241" s="3320" t="s">
        <v>5441</v>
      </c>
      <c r="I241" s="3321" t="s">
        <v>5442</v>
      </c>
      <c r="J241" s="3322"/>
      <c r="K241" s="3319">
        <v>874</v>
      </c>
      <c r="L241" s="3315" t="s">
        <v>5443</v>
      </c>
      <c r="M241" s="3320" t="s">
        <v>5444</v>
      </c>
      <c r="N241" s="3321" t="s">
        <v>5445</v>
      </c>
      <c r="O241" s="3322"/>
      <c r="P241" s="3319">
        <v>1198</v>
      </c>
      <c r="Q241" s="3315" t="s">
        <v>5446</v>
      </c>
      <c r="R241" s="3320" t="s">
        <v>5447</v>
      </c>
      <c r="S241" s="3321" t="s">
        <v>5448</v>
      </c>
      <c r="T241" s="2814"/>
      <c r="U241" s="2814"/>
      <c r="V241" s="2814"/>
      <c r="W241" s="2814"/>
      <c r="X241" s="2814"/>
      <c r="Y241" s="2814"/>
      <c r="Z241" s="2814"/>
      <c r="AA241" s="2814"/>
      <c r="AB241" s="2814"/>
      <c r="AC241" s="2814"/>
      <c r="AD241" s="2814"/>
    </row>
    <row r="242" spans="1:30">
      <c r="A242" s="3319">
        <v>227</v>
      </c>
      <c r="B242" s="3315" t="s">
        <v>5449</v>
      </c>
      <c r="C242" s="3320" t="s">
        <v>5450</v>
      </c>
      <c r="D242" s="3321" t="s">
        <v>5451</v>
      </c>
      <c r="E242" s="3322"/>
      <c r="F242" s="3319">
        <v>551</v>
      </c>
      <c r="G242" s="3315" t="s">
        <v>5452</v>
      </c>
      <c r="H242" s="3320" t="s">
        <v>5453</v>
      </c>
      <c r="I242" s="3321" t="s">
        <v>5454</v>
      </c>
      <c r="J242" s="3322"/>
      <c r="K242" s="3319">
        <v>875</v>
      </c>
      <c r="L242" s="3315" t="s">
        <v>5455</v>
      </c>
      <c r="M242" s="3320" t="s">
        <v>5456</v>
      </c>
      <c r="N242" s="3321" t="s">
        <v>5457</v>
      </c>
      <c r="O242" s="3322"/>
      <c r="P242" s="3319">
        <v>1199</v>
      </c>
      <c r="Q242" s="3315" t="s">
        <v>5458</v>
      </c>
      <c r="R242" s="3320" t="s">
        <v>5459</v>
      </c>
      <c r="S242" s="3321" t="s">
        <v>5460</v>
      </c>
      <c r="T242" s="2814"/>
      <c r="U242" s="2814"/>
      <c r="V242" s="2814"/>
      <c r="W242" s="2814"/>
      <c r="X242" s="2814"/>
      <c r="Y242" s="2814"/>
      <c r="Z242" s="2814"/>
      <c r="AA242" s="2814"/>
      <c r="AB242" s="2814"/>
      <c r="AC242" s="2814"/>
      <c r="AD242" s="2814"/>
    </row>
    <row r="243" spans="1:30">
      <c r="A243" s="3319">
        <v>228</v>
      </c>
      <c r="B243" s="3315" t="s">
        <v>5461</v>
      </c>
      <c r="C243" s="3320" t="s">
        <v>5462</v>
      </c>
      <c r="D243" s="3321" t="s">
        <v>5463</v>
      </c>
      <c r="E243" s="3322"/>
      <c r="F243" s="3319">
        <v>552</v>
      </c>
      <c r="G243" s="3315" t="s">
        <v>5464</v>
      </c>
      <c r="H243" s="3320" t="s">
        <v>5465</v>
      </c>
      <c r="I243" s="3321" t="s">
        <v>5466</v>
      </c>
      <c r="J243" s="3322"/>
      <c r="K243" s="3319">
        <v>876</v>
      </c>
      <c r="L243" s="3315" t="s">
        <v>5467</v>
      </c>
      <c r="M243" s="3320" t="s">
        <v>5468</v>
      </c>
      <c r="N243" s="3321" t="s">
        <v>5469</v>
      </c>
      <c r="O243" s="3322"/>
      <c r="P243" s="3319">
        <v>1200</v>
      </c>
      <c r="Q243" s="3315" t="s">
        <v>5470</v>
      </c>
      <c r="R243" s="3320" t="s">
        <v>5471</v>
      </c>
      <c r="S243" s="3321" t="s">
        <v>4546</v>
      </c>
      <c r="T243" s="2814"/>
      <c r="U243" s="2814"/>
      <c r="V243" s="2814"/>
      <c r="W243" s="2814"/>
      <c r="X243" s="2814"/>
      <c r="Y243" s="2814"/>
      <c r="Z243" s="2814"/>
      <c r="AA243" s="2814"/>
      <c r="AB243" s="2814"/>
      <c r="AC243" s="2814"/>
      <c r="AD243" s="2814"/>
    </row>
    <row r="244" spans="1:30">
      <c r="A244" s="3319">
        <v>229</v>
      </c>
      <c r="B244" s="3315" t="s">
        <v>5472</v>
      </c>
      <c r="C244" s="3320" t="s">
        <v>5473</v>
      </c>
      <c r="D244" s="3321" t="s">
        <v>5474</v>
      </c>
      <c r="E244" s="3322"/>
      <c r="F244" s="3319">
        <v>553</v>
      </c>
      <c r="G244" s="3315" t="s">
        <v>5475</v>
      </c>
      <c r="H244" s="3320" t="s">
        <v>5476</v>
      </c>
      <c r="I244" s="3321" t="s">
        <v>5477</v>
      </c>
      <c r="J244" s="3322"/>
      <c r="K244" s="3319">
        <v>877</v>
      </c>
      <c r="L244" s="3315" t="s">
        <v>5478</v>
      </c>
      <c r="M244" s="3320" t="s">
        <v>5479</v>
      </c>
      <c r="N244" s="3321" t="s">
        <v>5480</v>
      </c>
      <c r="O244" s="3322"/>
      <c r="P244" s="3319">
        <v>1201</v>
      </c>
      <c r="Q244" s="3315" t="s">
        <v>5481</v>
      </c>
      <c r="R244" s="3320" t="s">
        <v>5482</v>
      </c>
      <c r="S244" s="3321" t="s">
        <v>5483</v>
      </c>
      <c r="T244" s="2814"/>
      <c r="U244" s="2814"/>
      <c r="V244" s="2814"/>
      <c r="W244" s="2814"/>
      <c r="X244" s="2814"/>
      <c r="Y244" s="2814"/>
      <c r="Z244" s="2814"/>
      <c r="AA244" s="2814"/>
      <c r="AB244" s="2814"/>
      <c r="AC244" s="2814"/>
      <c r="AD244" s="2814"/>
    </row>
    <row r="245" spans="1:30">
      <c r="A245" s="3319">
        <v>230</v>
      </c>
      <c r="B245" s="3315" t="s">
        <v>5484</v>
      </c>
      <c r="C245" s="3320" t="s">
        <v>5485</v>
      </c>
      <c r="D245" s="3321" t="s">
        <v>5486</v>
      </c>
      <c r="E245" s="3322"/>
      <c r="F245" s="3319">
        <v>554</v>
      </c>
      <c r="G245" s="3315" t="s">
        <v>5487</v>
      </c>
      <c r="H245" s="3320" t="s">
        <v>5488</v>
      </c>
      <c r="I245" s="3321" t="s">
        <v>5489</v>
      </c>
      <c r="J245" s="3322"/>
      <c r="K245" s="3319">
        <v>878</v>
      </c>
      <c r="L245" s="3315" t="s">
        <v>5490</v>
      </c>
      <c r="M245" s="3320" t="s">
        <v>5491</v>
      </c>
      <c r="N245" s="3321" t="s">
        <v>5469</v>
      </c>
      <c r="O245" s="3322"/>
      <c r="P245" s="3319">
        <v>1202</v>
      </c>
      <c r="Q245" s="3315" t="s">
        <v>5492</v>
      </c>
      <c r="R245" s="3320" t="s">
        <v>5493</v>
      </c>
      <c r="S245" s="3321" t="s">
        <v>5494</v>
      </c>
      <c r="T245" s="2814"/>
      <c r="U245" s="2814"/>
      <c r="V245" s="2814"/>
      <c r="W245" s="2814"/>
      <c r="X245" s="2814"/>
      <c r="Y245" s="2814"/>
      <c r="Z245" s="2814"/>
      <c r="AA245" s="2814"/>
      <c r="AB245" s="2814"/>
      <c r="AC245" s="2814"/>
      <c r="AD245" s="2814"/>
    </row>
    <row r="246" spans="1:30">
      <c r="A246" s="3319">
        <v>231</v>
      </c>
      <c r="B246" s="3315" t="s">
        <v>5495</v>
      </c>
      <c r="C246" s="3320" t="s">
        <v>5496</v>
      </c>
      <c r="D246" s="3321" t="s">
        <v>5497</v>
      </c>
      <c r="E246" s="3322"/>
      <c r="F246" s="3319">
        <v>555</v>
      </c>
      <c r="G246" s="3315" t="s">
        <v>5498</v>
      </c>
      <c r="H246" s="3320" t="s">
        <v>5499</v>
      </c>
      <c r="I246" s="3321" t="s">
        <v>5500</v>
      </c>
      <c r="J246" s="3322"/>
      <c r="K246" s="3319">
        <v>879</v>
      </c>
      <c r="L246" s="3315" t="s">
        <v>5501</v>
      </c>
      <c r="M246" s="3320" t="s">
        <v>5502</v>
      </c>
      <c r="N246" s="3321" t="s">
        <v>5503</v>
      </c>
      <c r="O246" s="3322"/>
      <c r="P246" s="3319">
        <v>1203</v>
      </c>
      <c r="Q246" s="3315" t="s">
        <v>5504</v>
      </c>
      <c r="R246" s="3320" t="s">
        <v>5505</v>
      </c>
      <c r="S246" s="3321" t="s">
        <v>5506</v>
      </c>
      <c r="T246" s="2814"/>
      <c r="U246" s="2814"/>
      <c r="V246" s="2814"/>
      <c r="W246" s="2814"/>
      <c r="X246" s="2814"/>
      <c r="Y246" s="2814"/>
      <c r="Z246" s="2814"/>
      <c r="AA246" s="2814"/>
      <c r="AB246" s="2814"/>
      <c r="AC246" s="2814"/>
      <c r="AD246" s="2814"/>
    </row>
    <row r="247" spans="1:30">
      <c r="A247" s="3319">
        <v>232</v>
      </c>
      <c r="B247" s="3315" t="s">
        <v>5507</v>
      </c>
      <c r="C247" s="3320" t="s">
        <v>5508</v>
      </c>
      <c r="D247" s="3321" t="s">
        <v>5509</v>
      </c>
      <c r="E247" s="3322"/>
      <c r="F247" s="3319">
        <v>556</v>
      </c>
      <c r="G247" s="3315" t="s">
        <v>5510</v>
      </c>
      <c r="H247" s="3320" t="s">
        <v>5511</v>
      </c>
      <c r="I247" s="3321" t="s">
        <v>5512</v>
      </c>
      <c r="J247" s="3322"/>
      <c r="K247" s="3319">
        <v>880</v>
      </c>
      <c r="L247" s="3315" t="s">
        <v>5513</v>
      </c>
      <c r="M247" s="3320" t="s">
        <v>5514</v>
      </c>
      <c r="N247" s="3321" t="s">
        <v>5515</v>
      </c>
      <c r="O247" s="3322"/>
      <c r="P247" s="3319">
        <v>1204</v>
      </c>
      <c r="Q247" s="3315" t="s">
        <v>5516</v>
      </c>
      <c r="R247" s="3320" t="s">
        <v>5517</v>
      </c>
      <c r="S247" s="3321" t="s">
        <v>5518</v>
      </c>
      <c r="T247" s="2814"/>
      <c r="U247" s="2814"/>
      <c r="V247" s="2814"/>
      <c r="W247" s="2814"/>
      <c r="X247" s="2814"/>
      <c r="Y247" s="2814"/>
      <c r="Z247" s="2814"/>
      <c r="AA247" s="2814"/>
      <c r="AB247" s="2814"/>
      <c r="AC247" s="2814"/>
      <c r="AD247" s="2814"/>
    </row>
    <row r="248" spans="1:30">
      <c r="A248" s="3319">
        <v>233</v>
      </c>
      <c r="B248" s="3315" t="s">
        <v>5519</v>
      </c>
      <c r="C248" s="3320" t="s">
        <v>5520</v>
      </c>
      <c r="D248" s="3321" t="s">
        <v>5521</v>
      </c>
      <c r="E248" s="3322"/>
      <c r="F248" s="3319">
        <v>557</v>
      </c>
      <c r="G248" s="3315" t="s">
        <v>5522</v>
      </c>
      <c r="H248" s="3320" t="s">
        <v>5523</v>
      </c>
      <c r="I248" s="3321" t="s">
        <v>5524</v>
      </c>
      <c r="J248" s="3322"/>
      <c r="K248" s="3319">
        <v>881</v>
      </c>
      <c r="L248" s="3315" t="s">
        <v>5525</v>
      </c>
      <c r="M248" s="3320" t="s">
        <v>5526</v>
      </c>
      <c r="N248" s="3321" t="s">
        <v>5527</v>
      </c>
      <c r="O248" s="3322"/>
      <c r="P248" s="3319">
        <v>1205</v>
      </c>
      <c r="Q248" s="3315" t="s">
        <v>5528</v>
      </c>
      <c r="R248" s="3320" t="s">
        <v>5529</v>
      </c>
      <c r="S248" s="3321" t="s">
        <v>5530</v>
      </c>
      <c r="T248" s="2814"/>
      <c r="U248" s="2814"/>
      <c r="V248" s="2814"/>
      <c r="W248" s="2814"/>
      <c r="X248" s="2814"/>
      <c r="Y248" s="2814"/>
      <c r="Z248" s="2814"/>
      <c r="AA248" s="2814"/>
      <c r="AB248" s="2814"/>
      <c r="AC248" s="2814"/>
      <c r="AD248" s="2814"/>
    </row>
    <row r="249" spans="1:30">
      <c r="A249" s="3319">
        <v>234</v>
      </c>
      <c r="B249" s="3315" t="s">
        <v>5531</v>
      </c>
      <c r="C249" s="3320" t="s">
        <v>5532</v>
      </c>
      <c r="D249" s="3321" t="s">
        <v>5533</v>
      </c>
      <c r="E249" s="3322"/>
      <c r="F249" s="3319">
        <v>558</v>
      </c>
      <c r="G249" s="3315" t="s">
        <v>5534</v>
      </c>
      <c r="H249" s="3320" t="s">
        <v>5535</v>
      </c>
      <c r="I249" s="3321" t="s">
        <v>5536</v>
      </c>
      <c r="J249" s="3322"/>
      <c r="K249" s="3319">
        <v>882</v>
      </c>
      <c r="L249" s="3315" t="s">
        <v>5537</v>
      </c>
      <c r="M249" s="3320" t="s">
        <v>5538</v>
      </c>
      <c r="N249" s="3321" t="s">
        <v>5539</v>
      </c>
      <c r="O249" s="3322"/>
      <c r="P249" s="3319">
        <v>1206</v>
      </c>
      <c r="Q249" s="3315" t="s">
        <v>5540</v>
      </c>
      <c r="R249" s="3320" t="s">
        <v>5541</v>
      </c>
      <c r="S249" s="3321" t="s">
        <v>5542</v>
      </c>
      <c r="T249" s="2814"/>
      <c r="U249" s="2814"/>
      <c r="V249" s="2814"/>
      <c r="W249" s="2814"/>
      <c r="X249" s="2814"/>
      <c r="Y249" s="2814"/>
      <c r="Z249" s="2814"/>
      <c r="AA249" s="2814"/>
      <c r="AB249" s="2814"/>
      <c r="AC249" s="2814"/>
      <c r="AD249" s="2814"/>
    </row>
    <row r="250" spans="1:30">
      <c r="A250" s="3319">
        <v>235</v>
      </c>
      <c r="B250" s="3315" t="s">
        <v>5543</v>
      </c>
      <c r="C250" s="3320" t="s">
        <v>5544</v>
      </c>
      <c r="D250" s="3321" t="s">
        <v>5545</v>
      </c>
      <c r="E250" s="3322"/>
      <c r="F250" s="3319">
        <v>559</v>
      </c>
      <c r="G250" s="3315" t="s">
        <v>5546</v>
      </c>
      <c r="H250" s="3320" t="s">
        <v>5547</v>
      </c>
      <c r="I250" s="3321" t="s">
        <v>5548</v>
      </c>
      <c r="J250" s="3322"/>
      <c r="K250" s="3319">
        <v>883</v>
      </c>
      <c r="L250" s="3315" t="s">
        <v>5549</v>
      </c>
      <c r="M250" s="3320" t="s">
        <v>5550</v>
      </c>
      <c r="N250" s="3321" t="s">
        <v>5551</v>
      </c>
      <c r="O250" s="3322"/>
      <c r="P250" s="3319">
        <v>1207</v>
      </c>
      <c r="Q250" s="3315" t="s">
        <v>5552</v>
      </c>
      <c r="R250" s="3320" t="s">
        <v>5553</v>
      </c>
      <c r="S250" s="3321" t="s">
        <v>5554</v>
      </c>
      <c r="T250" s="2814"/>
      <c r="U250" s="2814"/>
      <c r="V250" s="2814"/>
      <c r="W250" s="2814"/>
      <c r="X250" s="2814"/>
      <c r="Y250" s="2814"/>
      <c r="Z250" s="2814"/>
      <c r="AA250" s="2814"/>
      <c r="AB250" s="2814"/>
      <c r="AC250" s="2814"/>
      <c r="AD250" s="2814"/>
    </row>
    <row r="251" spans="1:30">
      <c r="A251" s="3319">
        <v>236</v>
      </c>
      <c r="B251" s="3315" t="s">
        <v>5555</v>
      </c>
      <c r="C251" s="3320" t="s">
        <v>5556</v>
      </c>
      <c r="D251" s="3321" t="s">
        <v>5557</v>
      </c>
      <c r="E251" s="3322"/>
      <c r="F251" s="3319">
        <v>560</v>
      </c>
      <c r="G251" s="3315" t="s">
        <v>5558</v>
      </c>
      <c r="H251" s="3320" t="s">
        <v>5559</v>
      </c>
      <c r="I251" s="3321" t="s">
        <v>5560</v>
      </c>
      <c r="J251" s="3322"/>
      <c r="K251" s="3319">
        <v>884</v>
      </c>
      <c r="L251" s="3315" t="s">
        <v>5561</v>
      </c>
      <c r="M251" s="3320" t="s">
        <v>5562</v>
      </c>
      <c r="N251" s="3321" t="s">
        <v>5563</v>
      </c>
      <c r="O251" s="3322"/>
      <c r="P251" s="3319">
        <v>1208</v>
      </c>
      <c r="Q251" s="3315" t="s">
        <v>5564</v>
      </c>
      <c r="R251" s="3320" t="s">
        <v>5565</v>
      </c>
      <c r="S251" s="3321" t="s">
        <v>5566</v>
      </c>
      <c r="T251" s="2814"/>
      <c r="U251" s="2814"/>
      <c r="V251" s="2814"/>
      <c r="W251" s="2814"/>
      <c r="X251" s="2814"/>
      <c r="Y251" s="2814"/>
      <c r="Z251" s="2814"/>
      <c r="AA251" s="2814"/>
      <c r="AB251" s="2814"/>
      <c r="AC251" s="2814"/>
      <c r="AD251" s="2814"/>
    </row>
    <row r="252" spans="1:30">
      <c r="A252" s="3319">
        <v>237</v>
      </c>
      <c r="B252" s="3315" t="s">
        <v>5567</v>
      </c>
      <c r="C252" s="3320" t="s">
        <v>5568</v>
      </c>
      <c r="D252" s="3321" t="s">
        <v>5569</v>
      </c>
      <c r="E252" s="3322"/>
      <c r="F252" s="3319">
        <v>561</v>
      </c>
      <c r="G252" s="3315" t="s">
        <v>5570</v>
      </c>
      <c r="H252" s="3320" t="s">
        <v>5571</v>
      </c>
      <c r="I252" s="3321" t="s">
        <v>5572</v>
      </c>
      <c r="J252" s="3322"/>
      <c r="K252" s="3319">
        <v>885</v>
      </c>
      <c r="L252" s="3315" t="s">
        <v>5573</v>
      </c>
      <c r="M252" s="3320" t="s">
        <v>5574</v>
      </c>
      <c r="N252" s="3321" t="s">
        <v>5575</v>
      </c>
      <c r="O252" s="3322"/>
      <c r="P252" s="3319">
        <v>1209</v>
      </c>
      <c r="Q252" s="3315" t="s">
        <v>5576</v>
      </c>
      <c r="R252" s="3320" t="s">
        <v>5577</v>
      </c>
      <c r="S252" s="3321" t="s">
        <v>5578</v>
      </c>
      <c r="T252" s="2814"/>
      <c r="U252" s="2814"/>
      <c r="V252" s="2814"/>
      <c r="W252" s="2814"/>
      <c r="X252" s="2814"/>
      <c r="Y252" s="2814"/>
      <c r="Z252" s="2814"/>
      <c r="AA252" s="2814"/>
      <c r="AB252" s="2814"/>
      <c r="AC252" s="2814"/>
      <c r="AD252" s="2814"/>
    </row>
    <row r="253" spans="1:30">
      <c r="A253" s="3319">
        <v>238</v>
      </c>
      <c r="B253" s="3315" t="s">
        <v>5579</v>
      </c>
      <c r="C253" s="3320" t="s">
        <v>5580</v>
      </c>
      <c r="D253" s="3321" t="s">
        <v>5581</v>
      </c>
      <c r="E253" s="3322"/>
      <c r="F253" s="3319">
        <v>562</v>
      </c>
      <c r="G253" s="3315" t="s">
        <v>5582</v>
      </c>
      <c r="H253" s="3320" t="s">
        <v>5583</v>
      </c>
      <c r="I253" s="3321" t="s">
        <v>5584</v>
      </c>
      <c r="J253" s="3322"/>
      <c r="K253" s="3319">
        <v>886</v>
      </c>
      <c r="L253" s="3315" t="s">
        <v>5585</v>
      </c>
      <c r="M253" s="3320" t="s">
        <v>5586</v>
      </c>
      <c r="N253" s="3321" t="s">
        <v>5587</v>
      </c>
      <c r="O253" s="3322"/>
      <c r="P253" s="3319">
        <v>1210</v>
      </c>
      <c r="Q253" s="3315" t="s">
        <v>5588</v>
      </c>
      <c r="R253" s="3320" t="s">
        <v>5589</v>
      </c>
      <c r="S253" s="3321" t="s">
        <v>5590</v>
      </c>
      <c r="T253" s="2814"/>
      <c r="U253" s="2814"/>
      <c r="V253" s="2814"/>
      <c r="W253" s="2814"/>
      <c r="X253" s="2814"/>
      <c r="Y253" s="2814"/>
      <c r="Z253" s="2814"/>
      <c r="AA253" s="2814"/>
      <c r="AB253" s="2814"/>
      <c r="AC253" s="2814"/>
      <c r="AD253" s="2814"/>
    </row>
    <row r="254" spans="1:30">
      <c r="A254" s="3319">
        <v>239</v>
      </c>
      <c r="B254" s="3315" t="s">
        <v>5591</v>
      </c>
      <c r="C254" s="3320" t="s">
        <v>5592</v>
      </c>
      <c r="D254" s="3321" t="s">
        <v>5593</v>
      </c>
      <c r="E254" s="3322"/>
      <c r="F254" s="3319">
        <v>563</v>
      </c>
      <c r="G254" s="3315" t="s">
        <v>5594</v>
      </c>
      <c r="H254" s="3320" t="s">
        <v>5595</v>
      </c>
      <c r="I254" s="3321" t="s">
        <v>5596</v>
      </c>
      <c r="J254" s="3322"/>
      <c r="K254" s="3319">
        <v>887</v>
      </c>
      <c r="L254" s="3315" t="s">
        <v>5597</v>
      </c>
      <c r="M254" s="3320" t="s">
        <v>2853</v>
      </c>
      <c r="N254" s="3321" t="s">
        <v>5480</v>
      </c>
      <c r="O254" s="3322"/>
      <c r="P254" s="3319">
        <v>1211</v>
      </c>
      <c r="Q254" s="3315" t="s">
        <v>5598</v>
      </c>
      <c r="R254" s="3320" t="s">
        <v>5599</v>
      </c>
      <c r="S254" s="3321" t="s">
        <v>5600</v>
      </c>
      <c r="T254" s="2814"/>
      <c r="U254" s="2814"/>
      <c r="V254" s="2814"/>
      <c r="W254" s="2814"/>
      <c r="X254" s="2814"/>
      <c r="Y254" s="2814"/>
      <c r="Z254" s="2814"/>
      <c r="AA254" s="2814"/>
      <c r="AB254" s="2814"/>
      <c r="AC254" s="2814"/>
      <c r="AD254" s="2814"/>
    </row>
    <row r="255" spans="1:30">
      <c r="A255" s="3319">
        <v>240</v>
      </c>
      <c r="B255" s="3315" t="s">
        <v>5601</v>
      </c>
      <c r="C255" s="3320" t="s">
        <v>5602</v>
      </c>
      <c r="D255" s="3321" t="s">
        <v>5603</v>
      </c>
      <c r="E255" s="3322"/>
      <c r="F255" s="3319">
        <v>564</v>
      </c>
      <c r="G255" s="3315" t="s">
        <v>5604</v>
      </c>
      <c r="H255" s="3320" t="s">
        <v>5605</v>
      </c>
      <c r="I255" s="3321" t="s">
        <v>5606</v>
      </c>
      <c r="J255" s="3322"/>
      <c r="K255" s="3319">
        <v>888</v>
      </c>
      <c r="L255" s="3315" t="s">
        <v>5607</v>
      </c>
      <c r="M255" s="3320" t="s">
        <v>5608</v>
      </c>
      <c r="N255" s="3321" t="s">
        <v>5609</v>
      </c>
      <c r="O255" s="3322"/>
      <c r="P255" s="3319">
        <v>1212</v>
      </c>
      <c r="Q255" s="3315" t="s">
        <v>5610</v>
      </c>
      <c r="R255" s="3320" t="s">
        <v>5611</v>
      </c>
      <c r="S255" s="3321" t="s">
        <v>1949</v>
      </c>
      <c r="T255" s="2814"/>
      <c r="U255" s="2814"/>
      <c r="V255" s="2814"/>
      <c r="W255" s="2814"/>
      <c r="X255" s="2814"/>
      <c r="Y255" s="2814"/>
      <c r="Z255" s="2814"/>
      <c r="AA255" s="2814"/>
      <c r="AB255" s="2814"/>
      <c r="AC255" s="2814"/>
      <c r="AD255" s="2814"/>
    </row>
    <row r="256" spans="1:30">
      <c r="A256" s="3319">
        <v>241</v>
      </c>
      <c r="B256" s="3315" t="s">
        <v>5612</v>
      </c>
      <c r="C256" s="3320" t="s">
        <v>5613</v>
      </c>
      <c r="D256" s="3321" t="s">
        <v>5614</v>
      </c>
      <c r="E256" s="3322"/>
      <c r="F256" s="3319">
        <v>565</v>
      </c>
      <c r="G256" s="3315" t="s">
        <v>5615</v>
      </c>
      <c r="H256" s="3320" t="s">
        <v>5616</v>
      </c>
      <c r="I256" s="3321" t="s">
        <v>5617</v>
      </c>
      <c r="J256" s="3322"/>
      <c r="K256" s="3319">
        <v>889</v>
      </c>
      <c r="L256" s="3315" t="s">
        <v>5618</v>
      </c>
      <c r="M256" s="3320" t="s">
        <v>5619</v>
      </c>
      <c r="N256" s="3321" t="s">
        <v>5620</v>
      </c>
      <c r="O256" s="3322"/>
      <c r="P256" s="3319">
        <v>1213</v>
      </c>
      <c r="Q256" s="3315" t="s">
        <v>5621</v>
      </c>
      <c r="R256" s="3320" t="s">
        <v>5622</v>
      </c>
      <c r="S256" s="3321" t="s">
        <v>5623</v>
      </c>
      <c r="T256" s="2814"/>
      <c r="U256" s="2814"/>
      <c r="V256" s="2814"/>
      <c r="W256" s="2814"/>
      <c r="X256" s="2814"/>
      <c r="Y256" s="2814"/>
      <c r="Z256" s="2814"/>
      <c r="AA256" s="2814"/>
      <c r="AB256" s="2814"/>
      <c r="AC256" s="2814"/>
      <c r="AD256" s="2814"/>
    </row>
    <row r="257" spans="1:30">
      <c r="A257" s="3319">
        <v>242</v>
      </c>
      <c r="B257" s="3315" t="s">
        <v>5624</v>
      </c>
      <c r="C257" s="3320" t="s">
        <v>5625</v>
      </c>
      <c r="D257" s="3321" t="s">
        <v>5483</v>
      </c>
      <c r="E257" s="3322"/>
      <c r="F257" s="3319">
        <v>566</v>
      </c>
      <c r="G257" s="3315" t="s">
        <v>5626</v>
      </c>
      <c r="H257" s="3320" t="s">
        <v>5627</v>
      </c>
      <c r="I257" s="3321" t="s">
        <v>5628</v>
      </c>
      <c r="J257" s="3322"/>
      <c r="K257" s="3319">
        <v>890</v>
      </c>
      <c r="L257" s="3315" t="s">
        <v>5629</v>
      </c>
      <c r="M257" s="3320" t="s">
        <v>5630</v>
      </c>
      <c r="N257" s="3321" t="s">
        <v>5631</v>
      </c>
      <c r="O257" s="3322"/>
      <c r="P257" s="3319">
        <v>1214</v>
      </c>
      <c r="Q257" s="3315" t="s">
        <v>5632</v>
      </c>
      <c r="R257" s="3320" t="s">
        <v>5633</v>
      </c>
      <c r="S257" s="3321" t="s">
        <v>5634</v>
      </c>
      <c r="T257" s="2814"/>
      <c r="U257" s="2814"/>
      <c r="V257" s="2814"/>
      <c r="W257" s="2814"/>
      <c r="X257" s="2814"/>
      <c r="Y257" s="2814"/>
      <c r="Z257" s="2814"/>
      <c r="AA257" s="2814"/>
      <c r="AB257" s="2814"/>
      <c r="AC257" s="2814"/>
      <c r="AD257" s="2814"/>
    </row>
    <row r="258" spans="1:30">
      <c r="A258" s="3319">
        <v>243</v>
      </c>
      <c r="B258" s="3315" t="s">
        <v>5635</v>
      </c>
      <c r="C258" s="3320" t="s">
        <v>5636</v>
      </c>
      <c r="D258" s="3321" t="s">
        <v>5637</v>
      </c>
      <c r="E258" s="3322"/>
      <c r="F258" s="3319">
        <v>567</v>
      </c>
      <c r="G258" s="3315" t="s">
        <v>5638</v>
      </c>
      <c r="H258" s="3320" t="s">
        <v>5639</v>
      </c>
      <c r="I258" s="3321" t="s">
        <v>5640</v>
      </c>
      <c r="J258" s="3322"/>
      <c r="K258" s="3319">
        <v>891</v>
      </c>
      <c r="L258" s="3315" t="s">
        <v>5641</v>
      </c>
      <c r="M258" s="3320" t="s">
        <v>5642</v>
      </c>
      <c r="N258" s="3321" t="s">
        <v>5643</v>
      </c>
      <c r="O258" s="3322"/>
      <c r="P258" s="3319">
        <v>1215</v>
      </c>
      <c r="Q258" s="3315" t="s">
        <v>5644</v>
      </c>
      <c r="R258" s="3320" t="s">
        <v>5645</v>
      </c>
      <c r="S258" s="3321" t="s">
        <v>5646</v>
      </c>
      <c r="T258" s="2814"/>
      <c r="U258" s="2814"/>
      <c r="V258" s="2814"/>
      <c r="W258" s="2814"/>
      <c r="X258" s="2814"/>
      <c r="Y258" s="2814"/>
      <c r="Z258" s="2814"/>
      <c r="AA258" s="2814"/>
      <c r="AB258" s="2814"/>
      <c r="AC258" s="2814"/>
      <c r="AD258" s="2814"/>
    </row>
    <row r="259" spans="1:30">
      <c r="A259" s="3319">
        <v>244</v>
      </c>
      <c r="B259" s="3315" t="s">
        <v>5647</v>
      </c>
      <c r="C259" s="3320" t="s">
        <v>5648</v>
      </c>
      <c r="D259" s="3321" t="s">
        <v>5649</v>
      </c>
      <c r="E259" s="3322"/>
      <c r="F259" s="3319">
        <v>568</v>
      </c>
      <c r="G259" s="3315" t="s">
        <v>5650</v>
      </c>
      <c r="H259" s="3320" t="s">
        <v>5651</v>
      </c>
      <c r="I259" s="3321" t="s">
        <v>5652</v>
      </c>
      <c r="J259" s="3322"/>
      <c r="K259" s="3319">
        <v>892</v>
      </c>
      <c r="L259" s="3315" t="s">
        <v>5653</v>
      </c>
      <c r="M259" s="3320" t="s">
        <v>5654</v>
      </c>
      <c r="N259" s="3321" t="s">
        <v>5655</v>
      </c>
      <c r="O259" s="3322"/>
      <c r="P259" s="3319">
        <v>1216</v>
      </c>
      <c r="Q259" s="3315" t="s">
        <v>5656</v>
      </c>
      <c r="R259" s="3320" t="s">
        <v>5657</v>
      </c>
      <c r="S259" s="3321" t="s">
        <v>5658</v>
      </c>
      <c r="T259" s="2814"/>
      <c r="U259" s="2814"/>
      <c r="V259" s="2814"/>
      <c r="W259" s="2814"/>
      <c r="X259" s="2814"/>
      <c r="Y259" s="2814"/>
      <c r="Z259" s="2814"/>
      <c r="AA259" s="2814"/>
      <c r="AB259" s="2814"/>
      <c r="AC259" s="2814"/>
      <c r="AD259" s="2814"/>
    </row>
    <row r="260" spans="1:30">
      <c r="A260" s="3319">
        <v>245</v>
      </c>
      <c r="B260" s="3315" t="s">
        <v>5659</v>
      </c>
      <c r="C260" s="3320" t="s">
        <v>5660</v>
      </c>
      <c r="D260" s="3321" t="s">
        <v>5661</v>
      </c>
      <c r="E260" s="3322"/>
      <c r="F260" s="3319">
        <v>569</v>
      </c>
      <c r="G260" s="3315" t="s">
        <v>5662</v>
      </c>
      <c r="H260" s="3320" t="s">
        <v>5663</v>
      </c>
      <c r="I260" s="3321" t="s">
        <v>5664</v>
      </c>
      <c r="J260" s="3322"/>
      <c r="K260" s="3319">
        <v>893</v>
      </c>
      <c r="L260" s="3315" t="s">
        <v>5665</v>
      </c>
      <c r="M260" s="3320" t="s">
        <v>5666</v>
      </c>
      <c r="N260" s="3321" t="s">
        <v>5667</v>
      </c>
      <c r="O260" s="3322"/>
      <c r="P260" s="3319">
        <v>1217</v>
      </c>
      <c r="Q260" s="3315" t="s">
        <v>5668</v>
      </c>
      <c r="R260" s="3320" t="s">
        <v>5669</v>
      </c>
      <c r="S260" s="3321" t="s">
        <v>5670</v>
      </c>
      <c r="T260" s="2814"/>
      <c r="U260" s="2814"/>
      <c r="V260" s="2814"/>
      <c r="W260" s="2814"/>
      <c r="X260" s="2814"/>
      <c r="Y260" s="2814"/>
      <c r="Z260" s="2814"/>
      <c r="AA260" s="2814"/>
      <c r="AB260" s="2814"/>
      <c r="AC260" s="2814"/>
      <c r="AD260" s="2814"/>
    </row>
    <row r="261" spans="1:30">
      <c r="A261" s="3319">
        <v>246</v>
      </c>
      <c r="B261" s="3315" t="s">
        <v>5671</v>
      </c>
      <c r="C261" s="3320" t="s">
        <v>5672</v>
      </c>
      <c r="D261" s="3321" t="s">
        <v>5673</v>
      </c>
      <c r="E261" s="3322"/>
      <c r="F261" s="3319">
        <v>570</v>
      </c>
      <c r="G261" s="3315" t="s">
        <v>5674</v>
      </c>
      <c r="H261" s="3320" t="s">
        <v>5675</v>
      </c>
      <c r="I261" s="3321" t="s">
        <v>5676</v>
      </c>
      <c r="J261" s="3322"/>
      <c r="K261" s="3319">
        <v>894</v>
      </c>
      <c r="L261" s="3315" t="s">
        <v>5677</v>
      </c>
      <c r="M261" s="3320" t="s">
        <v>5678</v>
      </c>
      <c r="N261" s="3321" t="s">
        <v>5679</v>
      </c>
      <c r="O261" s="3322"/>
      <c r="P261" s="3319">
        <v>1218</v>
      </c>
      <c r="Q261" s="3315" t="s">
        <v>5680</v>
      </c>
      <c r="R261" s="3320" t="s">
        <v>5681</v>
      </c>
      <c r="S261" s="3321" t="s">
        <v>5682</v>
      </c>
      <c r="T261" s="2814"/>
      <c r="U261" s="2814"/>
      <c r="V261" s="2814"/>
      <c r="W261" s="2814"/>
      <c r="X261" s="2814"/>
      <c r="Y261" s="2814"/>
      <c r="Z261" s="2814"/>
      <c r="AA261" s="2814"/>
      <c r="AB261" s="2814"/>
      <c r="AC261" s="2814"/>
      <c r="AD261" s="2814"/>
    </row>
    <row r="262" spans="1:30">
      <c r="A262" s="3319">
        <v>247</v>
      </c>
      <c r="B262" s="3315" t="s">
        <v>5683</v>
      </c>
      <c r="C262" s="3320" t="s">
        <v>5684</v>
      </c>
      <c r="D262" s="3321" t="s">
        <v>5685</v>
      </c>
      <c r="E262" s="3322"/>
      <c r="F262" s="3319">
        <v>571</v>
      </c>
      <c r="G262" s="3315" t="s">
        <v>5686</v>
      </c>
      <c r="H262" s="3320" t="s">
        <v>5687</v>
      </c>
      <c r="I262" s="3321" t="s">
        <v>5688</v>
      </c>
      <c r="J262" s="3322"/>
      <c r="K262" s="3319">
        <v>895</v>
      </c>
      <c r="L262" s="3315" t="s">
        <v>5689</v>
      </c>
      <c r="M262" s="3320" t="s">
        <v>5690</v>
      </c>
      <c r="N262" s="3321" t="s">
        <v>5691</v>
      </c>
      <c r="O262" s="3322"/>
      <c r="P262" s="3319">
        <v>1219</v>
      </c>
      <c r="Q262" s="3315" t="s">
        <v>5692</v>
      </c>
      <c r="R262" s="3320" t="s">
        <v>5693</v>
      </c>
      <c r="S262" s="3321" t="s">
        <v>5694</v>
      </c>
      <c r="T262" s="2814"/>
      <c r="U262" s="2814"/>
      <c r="V262" s="2814"/>
      <c r="W262" s="2814"/>
      <c r="X262" s="2814"/>
      <c r="Y262" s="2814"/>
      <c r="Z262" s="2814"/>
      <c r="AA262" s="2814"/>
      <c r="AB262" s="2814"/>
      <c r="AC262" s="2814"/>
      <c r="AD262" s="2814"/>
    </row>
    <row r="263" spans="1:30">
      <c r="A263" s="3319">
        <v>248</v>
      </c>
      <c r="B263" s="3315" t="s">
        <v>5695</v>
      </c>
      <c r="C263" s="3320" t="s">
        <v>5696</v>
      </c>
      <c r="D263" s="3321" t="s">
        <v>5697</v>
      </c>
      <c r="E263" s="3322"/>
      <c r="F263" s="3319">
        <v>572</v>
      </c>
      <c r="G263" s="3315" t="s">
        <v>5698</v>
      </c>
      <c r="H263" s="3320" t="s">
        <v>5699</v>
      </c>
      <c r="I263" s="3321" t="s">
        <v>5700</v>
      </c>
      <c r="J263" s="3322"/>
      <c r="K263" s="3319">
        <v>896</v>
      </c>
      <c r="L263" s="3315" t="s">
        <v>5701</v>
      </c>
      <c r="M263" s="3320" t="s">
        <v>5702</v>
      </c>
      <c r="N263" s="3321" t="s">
        <v>5703</v>
      </c>
      <c r="O263" s="3322"/>
      <c r="P263" s="3319">
        <v>1220</v>
      </c>
      <c r="Q263" s="3315" t="s">
        <v>5704</v>
      </c>
      <c r="R263" s="3320" t="s">
        <v>5705</v>
      </c>
      <c r="S263" s="3321" t="s">
        <v>5706</v>
      </c>
      <c r="T263" s="2814"/>
      <c r="U263" s="2814"/>
      <c r="V263" s="2814"/>
      <c r="W263" s="2814"/>
      <c r="X263" s="2814"/>
      <c r="Y263" s="2814"/>
      <c r="Z263" s="2814"/>
      <c r="AA263" s="2814"/>
      <c r="AB263" s="2814"/>
      <c r="AC263" s="2814"/>
      <c r="AD263" s="2814"/>
    </row>
    <row r="264" spans="1:30">
      <c r="A264" s="3319">
        <v>249</v>
      </c>
      <c r="B264" s="3315" t="s">
        <v>5707</v>
      </c>
      <c r="C264" s="3320" t="s">
        <v>5708</v>
      </c>
      <c r="D264" s="3321" t="s">
        <v>5709</v>
      </c>
      <c r="E264" s="3322"/>
      <c r="F264" s="3319">
        <v>573</v>
      </c>
      <c r="G264" s="3315" t="s">
        <v>5710</v>
      </c>
      <c r="H264" s="3320" t="s">
        <v>5711</v>
      </c>
      <c r="I264" s="3321" t="s">
        <v>5712</v>
      </c>
      <c r="J264" s="3322"/>
      <c r="K264" s="3319">
        <v>897</v>
      </c>
      <c r="L264" s="3315" t="s">
        <v>5713</v>
      </c>
      <c r="M264" s="3320" t="s">
        <v>5714</v>
      </c>
      <c r="N264" s="3321" t="s">
        <v>5715</v>
      </c>
      <c r="O264" s="3322"/>
      <c r="P264" s="3319">
        <v>1221</v>
      </c>
      <c r="Q264" s="3315" t="s">
        <v>5716</v>
      </c>
      <c r="R264" s="3320" t="s">
        <v>5717</v>
      </c>
      <c r="S264" s="3321" t="s">
        <v>5718</v>
      </c>
      <c r="T264" s="2814"/>
      <c r="U264" s="2814"/>
      <c r="V264" s="2814"/>
      <c r="W264" s="2814"/>
      <c r="X264" s="2814"/>
      <c r="Y264" s="2814"/>
      <c r="Z264" s="2814"/>
      <c r="AA264" s="2814"/>
      <c r="AB264" s="2814"/>
      <c r="AC264" s="2814"/>
      <c r="AD264" s="2814"/>
    </row>
    <row r="265" spans="1:30">
      <c r="A265" s="3319">
        <v>250</v>
      </c>
      <c r="B265" s="3315" t="s">
        <v>5719</v>
      </c>
      <c r="C265" s="3320" t="s">
        <v>5720</v>
      </c>
      <c r="D265" s="3321" t="s">
        <v>5721</v>
      </c>
      <c r="E265" s="3322"/>
      <c r="F265" s="3319">
        <v>574</v>
      </c>
      <c r="G265" s="3315" t="s">
        <v>5722</v>
      </c>
      <c r="H265" s="3320" t="s">
        <v>5723</v>
      </c>
      <c r="I265" s="3321" t="s">
        <v>5724</v>
      </c>
      <c r="J265" s="3322"/>
      <c r="K265" s="3319">
        <v>898</v>
      </c>
      <c r="L265" s="3315" t="s">
        <v>5725</v>
      </c>
      <c r="M265" s="3320" t="s">
        <v>5726</v>
      </c>
      <c r="N265" s="3321" t="s">
        <v>5727</v>
      </c>
      <c r="O265" s="3322"/>
      <c r="P265" s="3319">
        <v>1222</v>
      </c>
      <c r="Q265" s="3315" t="s">
        <v>5728</v>
      </c>
      <c r="R265" s="3320" t="s">
        <v>5729</v>
      </c>
      <c r="T265" s="2814"/>
      <c r="U265" s="2814"/>
      <c r="V265" s="2814"/>
      <c r="W265" s="2814"/>
      <c r="X265" s="2814"/>
      <c r="Y265" s="2814"/>
      <c r="Z265" s="2814"/>
      <c r="AA265" s="2814"/>
      <c r="AB265" s="2814"/>
      <c r="AC265" s="2814"/>
      <c r="AD265" s="2814"/>
    </row>
    <row r="266" spans="1:30">
      <c r="A266" s="3319">
        <v>251</v>
      </c>
      <c r="B266" s="3315" t="s">
        <v>5730</v>
      </c>
      <c r="C266" s="3320" t="s">
        <v>5731</v>
      </c>
      <c r="D266" s="3321" t="s">
        <v>5732</v>
      </c>
      <c r="E266" s="3322"/>
      <c r="F266" s="3319">
        <v>575</v>
      </c>
      <c r="G266" s="3315" t="s">
        <v>5733</v>
      </c>
      <c r="H266" s="3320" t="s">
        <v>5734</v>
      </c>
      <c r="I266" s="3321" t="s">
        <v>5735</v>
      </c>
      <c r="J266" s="3322"/>
      <c r="K266" s="3319">
        <v>899</v>
      </c>
      <c r="L266" s="3315" t="s">
        <v>5736</v>
      </c>
      <c r="M266" s="3320" t="s">
        <v>5737</v>
      </c>
      <c r="N266" s="3321" t="s">
        <v>5738</v>
      </c>
      <c r="O266" s="3322"/>
      <c r="P266" s="3319">
        <v>1223</v>
      </c>
      <c r="Q266" s="3315" t="s">
        <v>5739</v>
      </c>
      <c r="R266" s="3320" t="s">
        <v>5740</v>
      </c>
      <c r="S266" s="3321" t="s">
        <v>5741</v>
      </c>
      <c r="T266" s="2814"/>
      <c r="U266" s="2814"/>
      <c r="V266" s="2814"/>
      <c r="W266" s="2814"/>
      <c r="X266" s="2814"/>
      <c r="Y266" s="2814"/>
      <c r="Z266" s="2814"/>
      <c r="AA266" s="2814"/>
      <c r="AB266" s="2814"/>
      <c r="AC266" s="2814"/>
      <c r="AD266" s="2814"/>
    </row>
    <row r="267" spans="1:30">
      <c r="A267" s="3319">
        <v>252</v>
      </c>
      <c r="B267" s="3315" t="s">
        <v>5742</v>
      </c>
      <c r="C267" s="3320" t="s">
        <v>5743</v>
      </c>
      <c r="D267" s="3321" t="s">
        <v>5744</v>
      </c>
      <c r="E267" s="3322"/>
      <c r="F267" s="3319">
        <v>576</v>
      </c>
      <c r="G267" s="3315" t="s">
        <v>5745</v>
      </c>
      <c r="H267" s="3320" t="s">
        <v>5746</v>
      </c>
      <c r="I267" s="3321" t="s">
        <v>5747</v>
      </c>
      <c r="J267" s="3322"/>
      <c r="K267" s="3319">
        <v>900</v>
      </c>
      <c r="L267" s="3315" t="s">
        <v>5748</v>
      </c>
      <c r="M267" s="3320" t="s">
        <v>5749</v>
      </c>
      <c r="N267" s="3321" t="s">
        <v>5750</v>
      </c>
      <c r="O267" s="3322"/>
      <c r="P267" s="3319">
        <v>1224</v>
      </c>
      <c r="Q267" s="3315" t="s">
        <v>5751</v>
      </c>
      <c r="R267" s="3320" t="s">
        <v>5752</v>
      </c>
      <c r="S267" s="3321" t="s">
        <v>5753</v>
      </c>
      <c r="T267" s="2814"/>
      <c r="U267" s="2814"/>
      <c r="V267" s="2814"/>
      <c r="W267" s="2814"/>
      <c r="X267" s="2814"/>
      <c r="Y267" s="2814"/>
      <c r="Z267" s="2814"/>
      <c r="AA267" s="2814"/>
      <c r="AB267" s="2814"/>
      <c r="AC267" s="2814"/>
      <c r="AD267" s="2814"/>
    </row>
    <row r="268" spans="1:30">
      <c r="A268" s="3319">
        <v>253</v>
      </c>
      <c r="B268" s="3315" t="s">
        <v>5754</v>
      </c>
      <c r="C268" s="3320" t="s">
        <v>5755</v>
      </c>
      <c r="D268" s="3321" t="s">
        <v>5756</v>
      </c>
      <c r="E268" s="3322"/>
      <c r="F268" s="3319">
        <v>577</v>
      </c>
      <c r="G268" s="3315" t="s">
        <v>5757</v>
      </c>
      <c r="H268" s="3320" t="s">
        <v>5758</v>
      </c>
      <c r="I268" s="3321" t="s">
        <v>5759</v>
      </c>
      <c r="J268" s="3322"/>
      <c r="K268" s="3319">
        <v>901</v>
      </c>
      <c r="L268" s="3315" t="s">
        <v>5760</v>
      </c>
      <c r="M268" s="3320" t="s">
        <v>5761</v>
      </c>
      <c r="N268" s="3321" t="s">
        <v>5762</v>
      </c>
      <c r="O268" s="3322"/>
      <c r="P268" s="3319">
        <v>1225</v>
      </c>
      <c r="Q268" s="3315" t="s">
        <v>5763</v>
      </c>
      <c r="R268" s="3320" t="s">
        <v>5764</v>
      </c>
      <c r="S268" s="3321" t="s">
        <v>5765</v>
      </c>
      <c r="T268" s="2814"/>
      <c r="U268" s="2814"/>
      <c r="V268" s="2814"/>
      <c r="W268" s="2814"/>
      <c r="X268" s="2814"/>
      <c r="Y268" s="2814"/>
      <c r="Z268" s="2814"/>
      <c r="AA268" s="2814"/>
      <c r="AB268" s="2814"/>
      <c r="AC268" s="2814"/>
      <c r="AD268" s="2814"/>
    </row>
    <row r="269" spans="1:30">
      <c r="A269" s="3319">
        <v>254</v>
      </c>
      <c r="B269" s="3315" t="s">
        <v>5766</v>
      </c>
      <c r="C269" s="3320" t="s">
        <v>5767</v>
      </c>
      <c r="D269" s="3321" t="s">
        <v>5768</v>
      </c>
      <c r="E269" s="3322"/>
      <c r="F269" s="3319">
        <v>578</v>
      </c>
      <c r="G269" s="3315" t="s">
        <v>5769</v>
      </c>
      <c r="H269" s="3320" t="s">
        <v>5770</v>
      </c>
      <c r="I269" s="3321" t="s">
        <v>5771</v>
      </c>
      <c r="J269" s="3322"/>
      <c r="K269" s="3319">
        <v>902</v>
      </c>
      <c r="L269" s="3315" t="s">
        <v>5772</v>
      </c>
      <c r="M269" s="3320" t="s">
        <v>5773</v>
      </c>
      <c r="N269" s="3321" t="s">
        <v>5774</v>
      </c>
      <c r="O269" s="3322"/>
      <c r="P269" s="3319">
        <v>1226</v>
      </c>
      <c r="Q269" s="3315" t="s">
        <v>5775</v>
      </c>
      <c r="R269" s="3320" t="s">
        <v>5776</v>
      </c>
      <c r="S269" s="3321" t="s">
        <v>5777</v>
      </c>
      <c r="T269" s="2814"/>
      <c r="U269" s="2814"/>
      <c r="V269" s="2814"/>
      <c r="W269" s="2814"/>
      <c r="X269" s="2814"/>
      <c r="Y269" s="2814"/>
      <c r="Z269" s="2814"/>
      <c r="AA269" s="2814"/>
      <c r="AB269" s="2814"/>
      <c r="AC269" s="2814"/>
      <c r="AD269" s="2814"/>
    </row>
    <row r="270" spans="1:30">
      <c r="A270" s="3319">
        <v>255</v>
      </c>
      <c r="B270" s="3315" t="s">
        <v>5778</v>
      </c>
      <c r="C270" s="3320" t="s">
        <v>5779</v>
      </c>
      <c r="D270" s="3321" t="s">
        <v>5780</v>
      </c>
      <c r="E270" s="3322"/>
      <c r="F270" s="3319">
        <v>579</v>
      </c>
      <c r="G270" s="3315" t="s">
        <v>5781</v>
      </c>
      <c r="H270" s="3320" t="s">
        <v>5782</v>
      </c>
      <c r="I270" s="3321" t="s">
        <v>5783</v>
      </c>
      <c r="J270" s="3322"/>
      <c r="K270" s="3319">
        <v>903</v>
      </c>
      <c r="L270" s="3315" t="s">
        <v>5784</v>
      </c>
      <c r="M270" s="3320" t="s">
        <v>5785</v>
      </c>
      <c r="N270" s="3321" t="s">
        <v>5786</v>
      </c>
      <c r="O270" s="3322"/>
      <c r="P270" s="3319">
        <v>1227</v>
      </c>
      <c r="Q270" s="3315" t="s">
        <v>5787</v>
      </c>
      <c r="R270" s="3320" t="s">
        <v>5788</v>
      </c>
      <c r="S270" s="3321" t="s">
        <v>5789</v>
      </c>
      <c r="T270" s="2814"/>
      <c r="U270" s="2814"/>
      <c r="V270" s="2814"/>
      <c r="W270" s="2814"/>
      <c r="X270" s="2814"/>
      <c r="Y270" s="2814"/>
      <c r="Z270" s="2814"/>
      <c r="AA270" s="2814"/>
      <c r="AB270" s="2814"/>
      <c r="AC270" s="2814"/>
      <c r="AD270" s="2814"/>
    </row>
    <row r="271" spans="1:30">
      <c r="A271" s="3319">
        <v>256</v>
      </c>
      <c r="B271" s="3315" t="s">
        <v>5790</v>
      </c>
      <c r="C271" s="3320" t="s">
        <v>5791</v>
      </c>
      <c r="D271" s="3321" t="s">
        <v>5792</v>
      </c>
      <c r="E271" s="3322"/>
      <c r="F271" s="3319">
        <v>580</v>
      </c>
      <c r="G271" s="3315" t="s">
        <v>5793</v>
      </c>
      <c r="H271" s="3320" t="s">
        <v>5794</v>
      </c>
      <c r="I271" s="3321" t="s">
        <v>5795</v>
      </c>
      <c r="J271" s="3322"/>
      <c r="K271" s="3319">
        <v>904</v>
      </c>
      <c r="L271" s="3315" t="s">
        <v>5796</v>
      </c>
      <c r="M271" s="3320" t="s">
        <v>5797</v>
      </c>
      <c r="N271" s="3321" t="s">
        <v>5798</v>
      </c>
      <c r="O271" s="3322"/>
      <c r="P271" s="3319">
        <v>1228</v>
      </c>
      <c r="Q271" s="3315" t="s">
        <v>5799</v>
      </c>
      <c r="R271" s="3320" t="s">
        <v>5800</v>
      </c>
      <c r="S271" s="3321" t="s">
        <v>5801</v>
      </c>
      <c r="T271" s="2814"/>
      <c r="U271" s="2814"/>
      <c r="V271" s="2814"/>
      <c r="W271" s="2814"/>
      <c r="X271" s="2814"/>
      <c r="Y271" s="2814"/>
      <c r="Z271" s="2814"/>
      <c r="AA271" s="2814"/>
      <c r="AB271" s="2814"/>
      <c r="AC271" s="2814"/>
      <c r="AD271" s="2814"/>
    </row>
    <row r="272" spans="1:30">
      <c r="A272" s="3319">
        <v>257</v>
      </c>
      <c r="B272" s="3315" t="s">
        <v>5802</v>
      </c>
      <c r="C272" s="3320" t="s">
        <v>5803</v>
      </c>
      <c r="D272" s="3321" t="s">
        <v>5804</v>
      </c>
      <c r="E272" s="3322"/>
      <c r="F272" s="3319">
        <v>581</v>
      </c>
      <c r="G272" s="3315" t="s">
        <v>5805</v>
      </c>
      <c r="H272" s="3327" t="s">
        <v>5806</v>
      </c>
      <c r="I272" s="3321" t="s">
        <v>5807</v>
      </c>
      <c r="J272" s="3322"/>
      <c r="K272" s="3319">
        <v>905</v>
      </c>
      <c r="L272" s="3315" t="s">
        <v>5808</v>
      </c>
      <c r="M272" s="3320" t="s">
        <v>5809</v>
      </c>
      <c r="N272" s="3321" t="s">
        <v>5810</v>
      </c>
      <c r="O272" s="3322"/>
      <c r="P272" s="3319">
        <v>1229</v>
      </c>
      <c r="Q272" s="3315" t="s">
        <v>5811</v>
      </c>
      <c r="R272" s="3320" t="s">
        <v>5812</v>
      </c>
      <c r="S272" s="3321" t="s">
        <v>5813</v>
      </c>
      <c r="T272" s="2814"/>
      <c r="U272" s="2814"/>
      <c r="V272" s="2814"/>
      <c r="W272" s="2814"/>
      <c r="X272" s="2814"/>
      <c r="Y272" s="2814"/>
      <c r="Z272" s="2814"/>
      <c r="AA272" s="2814"/>
      <c r="AB272" s="2814"/>
      <c r="AC272" s="2814"/>
      <c r="AD272" s="2814"/>
    </row>
    <row r="273" spans="1:30">
      <c r="A273" s="3319">
        <v>258</v>
      </c>
      <c r="B273" s="3315" t="s">
        <v>5814</v>
      </c>
      <c r="C273" s="3320" t="s">
        <v>5815</v>
      </c>
      <c r="D273" s="3321" t="s">
        <v>5816</v>
      </c>
      <c r="E273" s="3322"/>
      <c r="F273" s="3319">
        <v>582</v>
      </c>
      <c r="G273" s="3315" t="s">
        <v>5817</v>
      </c>
      <c r="H273" s="3320" t="s">
        <v>5818</v>
      </c>
      <c r="I273" s="3321" t="s">
        <v>5819</v>
      </c>
      <c r="J273" s="3322"/>
      <c r="K273" s="3319">
        <v>906</v>
      </c>
      <c r="L273" s="3315" t="s">
        <v>5820</v>
      </c>
      <c r="M273" s="3320" t="s">
        <v>5821</v>
      </c>
      <c r="N273" s="3321" t="s">
        <v>5822</v>
      </c>
      <c r="O273" s="3322"/>
      <c r="P273" s="3319">
        <v>1230</v>
      </c>
      <c r="Q273" s="3315" t="s">
        <v>5823</v>
      </c>
      <c r="R273" s="3320" t="s">
        <v>5824</v>
      </c>
      <c r="S273" s="3321" t="s">
        <v>5825</v>
      </c>
      <c r="T273" s="2814"/>
      <c r="U273" s="2814"/>
      <c r="V273" s="2814"/>
      <c r="W273" s="2814"/>
      <c r="X273" s="2814"/>
      <c r="Y273" s="2814"/>
      <c r="Z273" s="2814"/>
      <c r="AA273" s="2814"/>
      <c r="AB273" s="2814"/>
      <c r="AC273" s="2814"/>
      <c r="AD273" s="2814"/>
    </row>
    <row r="274" spans="1:30">
      <c r="A274" s="3319">
        <v>259</v>
      </c>
      <c r="B274" s="3315" t="s">
        <v>5826</v>
      </c>
      <c r="C274" s="3320" t="s">
        <v>5827</v>
      </c>
      <c r="D274" s="3321" t="s">
        <v>5828</v>
      </c>
      <c r="E274" s="3322"/>
      <c r="F274" s="3319">
        <v>583</v>
      </c>
      <c r="G274" s="3315" t="s">
        <v>5829</v>
      </c>
      <c r="H274" s="3320" t="s">
        <v>5830</v>
      </c>
      <c r="I274" s="3321" t="s">
        <v>5831</v>
      </c>
      <c r="J274" s="3322"/>
      <c r="K274" s="3319">
        <v>907</v>
      </c>
      <c r="L274" s="3315" t="s">
        <v>5832</v>
      </c>
      <c r="M274" s="3320" t="s">
        <v>5833</v>
      </c>
      <c r="N274" s="3321" t="s">
        <v>5834</v>
      </c>
      <c r="O274" s="3322"/>
      <c r="P274" s="3319">
        <v>1231</v>
      </c>
      <c r="Q274" s="3315" t="s">
        <v>5835</v>
      </c>
      <c r="R274" s="3320" t="s">
        <v>5836</v>
      </c>
      <c r="S274" s="3321" t="s">
        <v>5837</v>
      </c>
      <c r="T274" s="2814"/>
      <c r="U274" s="2814"/>
      <c r="V274" s="2814"/>
      <c r="W274" s="2814"/>
      <c r="X274" s="2814"/>
      <c r="Y274" s="2814"/>
      <c r="Z274" s="2814"/>
      <c r="AA274" s="2814"/>
      <c r="AB274" s="2814"/>
      <c r="AC274" s="2814"/>
      <c r="AD274" s="2814"/>
    </row>
    <row r="275" spans="1:30">
      <c r="A275" s="3319">
        <v>260</v>
      </c>
      <c r="B275" s="3315" t="s">
        <v>5838</v>
      </c>
      <c r="C275" s="3320" t="s">
        <v>5839</v>
      </c>
      <c r="D275" s="3321" t="s">
        <v>5840</v>
      </c>
      <c r="E275" s="3322"/>
      <c r="F275" s="3319">
        <v>584</v>
      </c>
      <c r="G275" s="3315" t="s">
        <v>5841</v>
      </c>
      <c r="H275" s="3320" t="s">
        <v>5842</v>
      </c>
      <c r="I275" s="3321" t="s">
        <v>5843</v>
      </c>
      <c r="J275" s="3322"/>
      <c r="K275" s="3319">
        <v>908</v>
      </c>
      <c r="L275" s="3315" t="s">
        <v>5844</v>
      </c>
      <c r="M275" s="3320" t="s">
        <v>5845</v>
      </c>
      <c r="N275" s="3321" t="s">
        <v>5846</v>
      </c>
      <c r="O275" s="3322"/>
      <c r="P275" s="3319">
        <v>1232</v>
      </c>
      <c r="Q275" s="3315" t="s">
        <v>5847</v>
      </c>
      <c r="R275" s="3320" t="s">
        <v>5848</v>
      </c>
      <c r="S275" s="3321" t="s">
        <v>5849</v>
      </c>
      <c r="T275" s="2814"/>
      <c r="U275" s="2814"/>
      <c r="V275" s="2814"/>
      <c r="W275" s="2814"/>
      <c r="X275" s="2814"/>
      <c r="Y275" s="2814"/>
      <c r="Z275" s="2814"/>
      <c r="AA275" s="2814"/>
      <c r="AB275" s="2814"/>
      <c r="AC275" s="2814"/>
      <c r="AD275" s="2814"/>
    </row>
    <row r="276" spans="1:30">
      <c r="A276" s="3319">
        <v>261</v>
      </c>
      <c r="B276" s="3315" t="s">
        <v>5850</v>
      </c>
      <c r="C276" s="3320" t="s">
        <v>5851</v>
      </c>
      <c r="D276" s="3321" t="s">
        <v>5852</v>
      </c>
      <c r="E276" s="3322"/>
      <c r="F276" s="3319">
        <v>585</v>
      </c>
      <c r="G276" s="3315" t="s">
        <v>5853</v>
      </c>
      <c r="H276" s="3320" t="s">
        <v>5854</v>
      </c>
      <c r="I276" s="3321" t="s">
        <v>5855</v>
      </c>
      <c r="J276" s="3322"/>
      <c r="K276" s="3319">
        <v>909</v>
      </c>
      <c r="L276" s="3315" t="s">
        <v>5856</v>
      </c>
      <c r="M276" s="3320" t="s">
        <v>5857</v>
      </c>
      <c r="N276" s="3321" t="s">
        <v>5858</v>
      </c>
      <c r="O276" s="3322"/>
      <c r="P276" s="3319">
        <v>1233</v>
      </c>
      <c r="Q276" s="3315" t="s">
        <v>5859</v>
      </c>
      <c r="R276" s="3320" t="s">
        <v>5860</v>
      </c>
      <c r="S276" s="3321" t="s">
        <v>5861</v>
      </c>
      <c r="T276" s="2814"/>
      <c r="U276" s="2814"/>
      <c r="V276" s="2814"/>
      <c r="W276" s="2814"/>
      <c r="X276" s="2814"/>
      <c r="Y276" s="2814"/>
      <c r="Z276" s="2814"/>
      <c r="AA276" s="2814"/>
      <c r="AB276" s="2814"/>
      <c r="AC276" s="2814"/>
      <c r="AD276" s="2814"/>
    </row>
    <row r="277" spans="1:30">
      <c r="A277" s="3319">
        <v>262</v>
      </c>
      <c r="B277" s="3315" t="s">
        <v>5862</v>
      </c>
      <c r="C277" s="3320" t="s">
        <v>5863</v>
      </c>
      <c r="D277" s="3321" t="s">
        <v>5864</v>
      </c>
      <c r="E277" s="3322"/>
      <c r="F277" s="3319">
        <v>586</v>
      </c>
      <c r="G277" s="3315" t="s">
        <v>5865</v>
      </c>
      <c r="H277" s="3320" t="s">
        <v>5866</v>
      </c>
      <c r="I277" s="3321" t="s">
        <v>5867</v>
      </c>
      <c r="J277" s="3322"/>
      <c r="K277" s="3319">
        <v>910</v>
      </c>
      <c r="L277" s="3315" t="s">
        <v>5868</v>
      </c>
      <c r="M277" s="3320" t="s">
        <v>5869</v>
      </c>
      <c r="N277" s="3321" t="s">
        <v>5870</v>
      </c>
      <c r="O277" s="3322"/>
      <c r="P277" s="3319">
        <v>1234</v>
      </c>
      <c r="Q277" s="3315" t="s">
        <v>5871</v>
      </c>
      <c r="R277" s="3320" t="s">
        <v>5872</v>
      </c>
      <c r="S277" s="3321" t="s">
        <v>5873</v>
      </c>
      <c r="T277" s="2814"/>
      <c r="U277" s="2814"/>
      <c r="V277" s="2814"/>
      <c r="W277" s="2814"/>
      <c r="X277" s="2814"/>
      <c r="Y277" s="2814"/>
      <c r="Z277" s="2814"/>
      <c r="AA277" s="2814"/>
      <c r="AB277" s="2814"/>
      <c r="AC277" s="2814"/>
      <c r="AD277" s="2814"/>
    </row>
    <row r="278" spans="1:30">
      <c r="A278" s="3319">
        <v>263</v>
      </c>
      <c r="B278" s="3315" t="s">
        <v>5874</v>
      </c>
      <c r="C278" s="3320" t="s">
        <v>5875</v>
      </c>
      <c r="D278" s="3321" t="s">
        <v>5876</v>
      </c>
      <c r="E278" s="3322"/>
      <c r="F278" s="3319">
        <v>587</v>
      </c>
      <c r="G278" s="3315" t="s">
        <v>5877</v>
      </c>
      <c r="H278" s="3320" t="s">
        <v>5878</v>
      </c>
      <c r="I278" s="3321" t="s">
        <v>5879</v>
      </c>
      <c r="J278" s="3322"/>
      <c r="K278" s="3319">
        <v>911</v>
      </c>
      <c r="L278" s="3315" t="s">
        <v>5880</v>
      </c>
      <c r="M278" s="3320" t="s">
        <v>5881</v>
      </c>
      <c r="N278" s="3321" t="s">
        <v>5882</v>
      </c>
      <c r="O278" s="3322"/>
      <c r="P278" s="3319">
        <v>1235</v>
      </c>
      <c r="Q278" s="3315" t="s">
        <v>5883</v>
      </c>
      <c r="R278" s="3320" t="s">
        <v>5884</v>
      </c>
      <c r="S278" s="3321" t="s">
        <v>5885</v>
      </c>
      <c r="T278" s="2814"/>
      <c r="U278" s="2814"/>
      <c r="V278" s="2814"/>
      <c r="W278" s="2814"/>
      <c r="X278" s="2814"/>
      <c r="Y278" s="2814"/>
      <c r="Z278" s="2814"/>
      <c r="AA278" s="2814"/>
      <c r="AB278" s="2814"/>
      <c r="AC278" s="2814"/>
      <c r="AD278" s="2814"/>
    </row>
    <row r="279" spans="1:30">
      <c r="A279" s="3319">
        <v>264</v>
      </c>
      <c r="B279" s="3315" t="s">
        <v>5886</v>
      </c>
      <c r="C279" s="3320" t="s">
        <v>5887</v>
      </c>
      <c r="D279" s="3321" t="s">
        <v>5888</v>
      </c>
      <c r="E279" s="3322"/>
      <c r="F279" s="3319">
        <v>588</v>
      </c>
      <c r="G279" s="3315" t="s">
        <v>5889</v>
      </c>
      <c r="H279" s="3320" t="s">
        <v>5890</v>
      </c>
      <c r="I279" s="3321" t="s">
        <v>5891</v>
      </c>
      <c r="J279" s="3322"/>
      <c r="K279" s="3319">
        <v>912</v>
      </c>
      <c r="L279" s="3315" t="s">
        <v>5892</v>
      </c>
      <c r="M279" s="3320" t="s">
        <v>5893</v>
      </c>
      <c r="N279" s="3321" t="s">
        <v>5894</v>
      </c>
      <c r="O279" s="3322"/>
      <c r="P279" s="3319">
        <v>1236</v>
      </c>
      <c r="Q279" s="3315" t="s">
        <v>5895</v>
      </c>
      <c r="R279" s="3320" t="s">
        <v>5896</v>
      </c>
      <c r="S279" s="3321" t="s">
        <v>5897</v>
      </c>
      <c r="T279" s="2814"/>
      <c r="U279" s="2814"/>
      <c r="V279" s="2814"/>
      <c r="W279" s="2814"/>
      <c r="X279" s="2814"/>
      <c r="Y279" s="2814"/>
      <c r="Z279" s="2814"/>
      <c r="AA279" s="2814"/>
      <c r="AB279" s="2814"/>
      <c r="AC279" s="2814"/>
      <c r="AD279" s="2814"/>
    </row>
    <row r="280" spans="1:30">
      <c r="A280" s="3319">
        <v>265</v>
      </c>
      <c r="B280" s="3315" t="s">
        <v>5898</v>
      </c>
      <c r="C280" s="3320" t="s">
        <v>5899</v>
      </c>
      <c r="D280" s="3321" t="s">
        <v>5900</v>
      </c>
      <c r="E280" s="3322"/>
      <c r="F280" s="3319">
        <v>589</v>
      </c>
      <c r="G280" s="3315" t="s">
        <v>5901</v>
      </c>
      <c r="H280" s="3320" t="s">
        <v>5902</v>
      </c>
      <c r="I280" s="3321" t="s">
        <v>5903</v>
      </c>
      <c r="J280" s="3322"/>
      <c r="K280" s="3319">
        <v>913</v>
      </c>
      <c r="L280" s="3315" t="s">
        <v>5904</v>
      </c>
      <c r="M280" s="3320" t="s">
        <v>5905</v>
      </c>
      <c r="N280" s="3321" t="s">
        <v>5906</v>
      </c>
      <c r="O280" s="3322"/>
      <c r="P280" s="3319">
        <v>1237</v>
      </c>
      <c r="Q280" s="3315" t="s">
        <v>5907</v>
      </c>
      <c r="R280" s="3320" t="s">
        <v>5908</v>
      </c>
      <c r="S280" s="3321" t="s">
        <v>5909</v>
      </c>
      <c r="T280" s="2814"/>
      <c r="U280" s="2814"/>
      <c r="V280" s="2814"/>
      <c r="W280" s="2814"/>
      <c r="X280" s="2814"/>
      <c r="Y280" s="2814"/>
      <c r="Z280" s="2814"/>
      <c r="AA280" s="2814"/>
      <c r="AB280" s="2814"/>
      <c r="AC280" s="2814"/>
      <c r="AD280" s="2814"/>
    </row>
    <row r="281" spans="1:30">
      <c r="A281" s="3319">
        <v>266</v>
      </c>
      <c r="B281" s="3315" t="s">
        <v>5910</v>
      </c>
      <c r="C281" s="3320" t="s">
        <v>5911</v>
      </c>
      <c r="D281" s="3321" t="s">
        <v>5912</v>
      </c>
      <c r="E281" s="3322"/>
      <c r="F281" s="3319">
        <v>590</v>
      </c>
      <c r="G281" s="3315" t="s">
        <v>5913</v>
      </c>
      <c r="H281" s="3320" t="s">
        <v>5914</v>
      </c>
      <c r="I281" s="3321" t="s">
        <v>5915</v>
      </c>
      <c r="J281" s="3322"/>
      <c r="K281" s="3319">
        <v>914</v>
      </c>
      <c r="L281" s="3315" t="s">
        <v>5916</v>
      </c>
      <c r="M281" s="3320" t="s">
        <v>5917</v>
      </c>
      <c r="N281" s="3321" t="s">
        <v>5918</v>
      </c>
      <c r="O281" s="3322"/>
      <c r="P281" s="3319">
        <v>1238</v>
      </c>
      <c r="Q281" s="3315" t="s">
        <v>5919</v>
      </c>
      <c r="R281" s="3320" t="s">
        <v>5920</v>
      </c>
      <c r="S281" s="3321" t="s">
        <v>5921</v>
      </c>
      <c r="T281" s="2814"/>
      <c r="U281" s="2814"/>
      <c r="V281" s="2814"/>
      <c r="W281" s="2814"/>
      <c r="X281" s="2814"/>
      <c r="Y281" s="2814"/>
      <c r="Z281" s="2814"/>
      <c r="AA281" s="2814"/>
      <c r="AB281" s="2814"/>
      <c r="AC281" s="2814"/>
      <c r="AD281" s="2814"/>
    </row>
    <row r="282" spans="1:30">
      <c r="A282" s="3319">
        <v>267</v>
      </c>
      <c r="B282" s="3315" t="s">
        <v>5922</v>
      </c>
      <c r="C282" s="3320" t="s">
        <v>5923</v>
      </c>
      <c r="D282" s="3321" t="s">
        <v>5924</v>
      </c>
      <c r="E282" s="3322"/>
      <c r="F282" s="3319">
        <v>591</v>
      </c>
      <c r="G282" s="3315" t="s">
        <v>5925</v>
      </c>
      <c r="H282" s="3320" t="s">
        <v>5926</v>
      </c>
      <c r="I282" s="3321" t="s">
        <v>5927</v>
      </c>
      <c r="J282" s="3322"/>
      <c r="K282" s="3319">
        <v>915</v>
      </c>
      <c r="L282" s="3315" t="s">
        <v>5928</v>
      </c>
      <c r="M282" s="3320" t="s">
        <v>5929</v>
      </c>
      <c r="N282" s="3321" t="s">
        <v>5930</v>
      </c>
      <c r="O282" s="3322"/>
      <c r="P282" s="3319">
        <v>1239</v>
      </c>
      <c r="Q282" s="3315" t="s">
        <v>5931</v>
      </c>
      <c r="R282" s="3320" t="s">
        <v>5932</v>
      </c>
      <c r="S282" s="3321" t="s">
        <v>5933</v>
      </c>
      <c r="T282" s="2814"/>
      <c r="U282" s="2814"/>
      <c r="V282" s="2814"/>
      <c r="W282" s="2814"/>
      <c r="X282" s="2814"/>
      <c r="Y282" s="2814"/>
      <c r="Z282" s="2814"/>
      <c r="AA282" s="2814"/>
      <c r="AB282" s="2814"/>
      <c r="AC282" s="2814"/>
      <c r="AD282" s="2814"/>
    </row>
    <row r="283" spans="1:30">
      <c r="A283" s="3319">
        <v>268</v>
      </c>
      <c r="B283" s="3315" t="s">
        <v>5934</v>
      </c>
      <c r="C283" s="3320" t="s">
        <v>5935</v>
      </c>
      <c r="D283" s="3321" t="s">
        <v>5936</v>
      </c>
      <c r="E283" s="3322"/>
      <c r="F283" s="3319">
        <v>592</v>
      </c>
      <c r="G283" s="3315" t="s">
        <v>5937</v>
      </c>
      <c r="H283" s="3320" t="s">
        <v>5938</v>
      </c>
      <c r="I283" s="3321" t="s">
        <v>5939</v>
      </c>
      <c r="J283" s="3322"/>
      <c r="K283" s="3319">
        <v>916</v>
      </c>
      <c r="L283" s="3315" t="s">
        <v>5940</v>
      </c>
      <c r="M283" s="3320" t="s">
        <v>5941</v>
      </c>
      <c r="N283" s="3321" t="s">
        <v>5942</v>
      </c>
      <c r="O283" s="3322"/>
      <c r="P283" s="3319">
        <v>1240</v>
      </c>
      <c r="Q283" s="3315" t="s">
        <v>5943</v>
      </c>
      <c r="R283" s="3320" t="s">
        <v>5944</v>
      </c>
      <c r="S283" s="3321" t="s">
        <v>5945</v>
      </c>
      <c r="T283" s="2814"/>
      <c r="U283" s="2814"/>
      <c r="V283" s="2814"/>
      <c r="W283" s="2814"/>
      <c r="X283" s="2814"/>
      <c r="Y283" s="2814"/>
      <c r="Z283" s="2814"/>
      <c r="AA283" s="2814"/>
      <c r="AB283" s="2814"/>
      <c r="AC283" s="2814"/>
      <c r="AD283" s="2814"/>
    </row>
    <row r="284" spans="1:30">
      <c r="A284" s="3319">
        <v>269</v>
      </c>
      <c r="B284" s="3315" t="s">
        <v>5946</v>
      </c>
      <c r="C284" s="3320" t="s">
        <v>5947</v>
      </c>
      <c r="D284" s="3321" t="s">
        <v>5948</v>
      </c>
      <c r="E284" s="3322"/>
      <c r="F284" s="3319">
        <v>593</v>
      </c>
      <c r="G284" s="3315" t="s">
        <v>5949</v>
      </c>
      <c r="H284" s="3320" t="s">
        <v>5950</v>
      </c>
      <c r="I284" s="3321" t="s">
        <v>5951</v>
      </c>
      <c r="J284" s="3322"/>
      <c r="K284" s="3319">
        <v>917</v>
      </c>
      <c r="L284" s="3315" t="s">
        <v>5952</v>
      </c>
      <c r="M284" s="3320" t="s">
        <v>5953</v>
      </c>
      <c r="N284" s="3321" t="s">
        <v>5954</v>
      </c>
      <c r="O284" s="3322"/>
      <c r="P284" s="3319">
        <v>1241</v>
      </c>
      <c r="Q284" s="3315" t="s">
        <v>5955</v>
      </c>
      <c r="R284" s="3320" t="s">
        <v>5956</v>
      </c>
      <c r="S284" s="3321" t="s">
        <v>5957</v>
      </c>
      <c r="T284" s="2814"/>
      <c r="U284" s="2814"/>
      <c r="V284" s="2814"/>
      <c r="W284" s="2814"/>
      <c r="X284" s="2814"/>
      <c r="Y284" s="2814"/>
      <c r="Z284" s="2814"/>
      <c r="AA284" s="2814"/>
      <c r="AB284" s="2814"/>
      <c r="AC284" s="2814"/>
      <c r="AD284" s="2814"/>
    </row>
    <row r="285" spans="1:30">
      <c r="A285" s="3319">
        <v>270</v>
      </c>
      <c r="B285" s="3315" t="s">
        <v>5958</v>
      </c>
      <c r="C285" s="3320" t="s">
        <v>5959</v>
      </c>
      <c r="D285" s="3321" t="s">
        <v>5960</v>
      </c>
      <c r="E285" s="3322"/>
      <c r="F285" s="3319">
        <v>594</v>
      </c>
      <c r="G285" s="3315" t="s">
        <v>5961</v>
      </c>
      <c r="H285" s="3320" t="s">
        <v>5962</v>
      </c>
      <c r="I285" s="3321" t="s">
        <v>5963</v>
      </c>
      <c r="J285" s="3322"/>
      <c r="K285" s="3319">
        <v>918</v>
      </c>
      <c r="L285" s="3315" t="s">
        <v>5964</v>
      </c>
      <c r="M285" s="3320" t="s">
        <v>5965</v>
      </c>
      <c r="N285" s="3321" t="s">
        <v>5966</v>
      </c>
      <c r="O285" s="3322"/>
      <c r="P285" s="3319">
        <v>1242</v>
      </c>
      <c r="Q285" s="3315" t="s">
        <v>5967</v>
      </c>
      <c r="R285" s="3320" t="s">
        <v>5968</v>
      </c>
      <c r="S285" s="3321" t="s">
        <v>5969</v>
      </c>
      <c r="T285" s="2814"/>
      <c r="U285" s="2814"/>
      <c r="V285" s="2814"/>
      <c r="W285" s="2814"/>
      <c r="X285" s="2814"/>
      <c r="Y285" s="2814"/>
      <c r="Z285" s="2814"/>
      <c r="AA285" s="2814"/>
      <c r="AB285" s="2814"/>
      <c r="AC285" s="2814"/>
      <c r="AD285" s="2814"/>
    </row>
    <row r="286" spans="1:30">
      <c r="A286" s="3319">
        <v>271</v>
      </c>
      <c r="B286" s="3315" t="s">
        <v>5970</v>
      </c>
      <c r="C286" s="3320" t="s">
        <v>5971</v>
      </c>
      <c r="D286" s="3321" t="s">
        <v>5972</v>
      </c>
      <c r="E286" s="3322"/>
      <c r="F286" s="3319">
        <v>595</v>
      </c>
      <c r="G286" s="3315" t="s">
        <v>5973</v>
      </c>
      <c r="H286" s="3320" t="s">
        <v>5974</v>
      </c>
      <c r="I286" s="3321" t="s">
        <v>5975</v>
      </c>
      <c r="J286" s="3322"/>
      <c r="K286" s="3319">
        <v>919</v>
      </c>
      <c r="L286" s="3315" t="s">
        <v>5976</v>
      </c>
      <c r="M286" s="3320" t="s">
        <v>5977</v>
      </c>
      <c r="N286" s="3321" t="s">
        <v>5978</v>
      </c>
      <c r="O286" s="3322"/>
      <c r="P286" s="3319">
        <v>1243</v>
      </c>
      <c r="Q286" s="3315" t="s">
        <v>5979</v>
      </c>
      <c r="R286" s="3320" t="s">
        <v>5980</v>
      </c>
      <c r="S286" s="3321" t="s">
        <v>5981</v>
      </c>
      <c r="T286" s="2814"/>
      <c r="U286" s="2814"/>
      <c r="V286" s="2814"/>
      <c r="W286" s="2814"/>
      <c r="X286" s="2814"/>
      <c r="Y286" s="2814"/>
      <c r="Z286" s="2814"/>
      <c r="AA286" s="2814"/>
      <c r="AB286" s="2814"/>
      <c r="AC286" s="2814"/>
      <c r="AD286" s="2814"/>
    </row>
    <row r="287" spans="1:30">
      <c r="A287" s="3319">
        <v>272</v>
      </c>
      <c r="B287" s="3315" t="s">
        <v>5982</v>
      </c>
      <c r="C287" s="3320" t="s">
        <v>5983</v>
      </c>
      <c r="D287" s="3321" t="s">
        <v>5984</v>
      </c>
      <c r="E287" s="3322"/>
      <c r="F287" s="3319">
        <v>596</v>
      </c>
      <c r="G287" s="3315" t="s">
        <v>5985</v>
      </c>
      <c r="H287" s="3320" t="s">
        <v>5986</v>
      </c>
      <c r="I287" s="3321" t="s">
        <v>5987</v>
      </c>
      <c r="J287" s="3322"/>
      <c r="K287" s="3319">
        <v>920</v>
      </c>
      <c r="L287" s="3315" t="s">
        <v>5988</v>
      </c>
      <c r="M287" s="3320" t="s">
        <v>5989</v>
      </c>
      <c r="N287" s="3321" t="s">
        <v>5990</v>
      </c>
      <c r="O287" s="3322"/>
      <c r="P287" s="3319">
        <v>1244</v>
      </c>
      <c r="Q287" s="3315" t="s">
        <v>5991</v>
      </c>
      <c r="R287" s="3320" t="s">
        <v>5992</v>
      </c>
      <c r="S287" s="3321" t="s">
        <v>5993</v>
      </c>
      <c r="T287" s="2814"/>
      <c r="U287" s="2814"/>
      <c r="V287" s="2814"/>
      <c r="W287" s="2814"/>
      <c r="X287" s="2814"/>
      <c r="Y287" s="2814"/>
      <c r="Z287" s="2814"/>
      <c r="AA287" s="2814"/>
      <c r="AB287" s="2814"/>
      <c r="AC287" s="2814"/>
      <c r="AD287" s="2814"/>
    </row>
    <row r="288" spans="1:30">
      <c r="A288" s="3319">
        <v>273</v>
      </c>
      <c r="B288" s="3315" t="s">
        <v>5994</v>
      </c>
      <c r="C288" s="3320" t="s">
        <v>5995</v>
      </c>
      <c r="D288" s="3321" t="s">
        <v>5996</v>
      </c>
      <c r="E288" s="3322"/>
      <c r="F288" s="3319">
        <v>597</v>
      </c>
      <c r="G288" s="3315" t="s">
        <v>5997</v>
      </c>
      <c r="H288" s="3320" t="s">
        <v>5998</v>
      </c>
      <c r="I288" s="3321" t="s">
        <v>5999</v>
      </c>
      <c r="J288" s="3322"/>
      <c r="K288" s="3319">
        <v>921</v>
      </c>
      <c r="L288" s="3315" t="s">
        <v>6000</v>
      </c>
      <c r="M288" s="3320" t="s">
        <v>6001</v>
      </c>
      <c r="N288" s="3321" t="s">
        <v>6002</v>
      </c>
      <c r="O288" s="3322"/>
      <c r="P288" s="3319">
        <v>1245</v>
      </c>
      <c r="Q288" s="3315" t="s">
        <v>6003</v>
      </c>
      <c r="R288" s="3320" t="s">
        <v>6004</v>
      </c>
      <c r="S288" s="3321" t="s">
        <v>6005</v>
      </c>
      <c r="T288" s="2814"/>
      <c r="U288" s="2814"/>
      <c r="V288" s="2814"/>
      <c r="W288" s="2814"/>
      <c r="X288" s="2814"/>
      <c r="Y288" s="2814"/>
      <c r="Z288" s="2814"/>
      <c r="AA288" s="2814"/>
      <c r="AB288" s="2814"/>
      <c r="AC288" s="2814"/>
      <c r="AD288" s="2814"/>
    </row>
    <row r="289" spans="1:30">
      <c r="A289" s="3319">
        <v>274</v>
      </c>
      <c r="B289" s="3315" t="s">
        <v>6006</v>
      </c>
      <c r="C289" s="3320" t="s">
        <v>6007</v>
      </c>
      <c r="D289" s="3321" t="s">
        <v>6008</v>
      </c>
      <c r="E289" s="3322"/>
      <c r="F289" s="3319">
        <v>598</v>
      </c>
      <c r="G289" s="3315" t="s">
        <v>6009</v>
      </c>
      <c r="H289" s="3320" t="s">
        <v>6010</v>
      </c>
      <c r="I289" s="3321" t="s">
        <v>6011</v>
      </c>
      <c r="J289" s="3322"/>
      <c r="K289" s="3319">
        <v>922</v>
      </c>
      <c r="L289" s="3315" t="s">
        <v>6012</v>
      </c>
      <c r="M289" s="3320" t="s">
        <v>6013</v>
      </c>
      <c r="N289" s="3321" t="s">
        <v>6014</v>
      </c>
      <c r="O289" s="3322"/>
      <c r="P289" s="3319">
        <v>1246</v>
      </c>
      <c r="Q289" s="3315" t="s">
        <v>6015</v>
      </c>
      <c r="R289" s="3320" t="s">
        <v>6016</v>
      </c>
      <c r="S289" s="3321" t="s">
        <v>6017</v>
      </c>
      <c r="T289" s="2814"/>
      <c r="U289" s="2814"/>
      <c r="V289" s="2814"/>
      <c r="W289" s="2814"/>
      <c r="X289" s="2814"/>
      <c r="Y289" s="2814"/>
      <c r="Z289" s="2814"/>
      <c r="AA289" s="2814"/>
      <c r="AB289" s="2814"/>
      <c r="AC289" s="2814"/>
      <c r="AD289" s="2814"/>
    </row>
    <row r="290" spans="1:30">
      <c r="A290" s="3319">
        <v>275</v>
      </c>
      <c r="B290" s="3315" t="s">
        <v>6018</v>
      </c>
      <c r="C290" s="3320" t="s">
        <v>6019</v>
      </c>
      <c r="D290" s="3321" t="s">
        <v>6020</v>
      </c>
      <c r="E290" s="3322"/>
      <c r="F290" s="3319">
        <v>599</v>
      </c>
      <c r="G290" s="3315" t="s">
        <v>6021</v>
      </c>
      <c r="H290" s="3320" t="s">
        <v>6022</v>
      </c>
      <c r="I290" s="3321" t="s">
        <v>6023</v>
      </c>
      <c r="J290" s="3322"/>
      <c r="K290" s="3319">
        <v>923</v>
      </c>
      <c r="L290" s="3315" t="s">
        <v>6024</v>
      </c>
      <c r="M290" s="3320" t="s">
        <v>6025</v>
      </c>
      <c r="N290" s="3321" t="s">
        <v>6026</v>
      </c>
      <c r="O290" s="3322"/>
      <c r="P290" s="3319">
        <v>1247</v>
      </c>
      <c r="Q290" s="3315" t="s">
        <v>6027</v>
      </c>
      <c r="R290" s="3320" t="s">
        <v>6028</v>
      </c>
      <c r="S290" s="3321" t="s">
        <v>6029</v>
      </c>
      <c r="T290" s="2814"/>
      <c r="U290" s="2814"/>
      <c r="V290" s="2814"/>
      <c r="W290" s="2814"/>
      <c r="X290" s="2814"/>
      <c r="Y290" s="2814"/>
      <c r="Z290" s="2814"/>
      <c r="AA290" s="2814"/>
      <c r="AB290" s="2814"/>
      <c r="AC290" s="2814"/>
      <c r="AD290" s="2814"/>
    </row>
    <row r="291" spans="1:30">
      <c r="A291" s="3319">
        <v>276</v>
      </c>
      <c r="B291" s="3315" t="s">
        <v>6030</v>
      </c>
      <c r="C291" s="3320" t="s">
        <v>6031</v>
      </c>
      <c r="D291" s="3321" t="s">
        <v>6032</v>
      </c>
      <c r="E291" s="3322"/>
      <c r="F291" s="3319">
        <v>600</v>
      </c>
      <c r="G291" s="3315" t="s">
        <v>6033</v>
      </c>
      <c r="H291" s="3320" t="s">
        <v>6034</v>
      </c>
      <c r="I291" s="3321" t="s">
        <v>6035</v>
      </c>
      <c r="J291" s="3322"/>
      <c r="K291" s="3319">
        <v>924</v>
      </c>
      <c r="L291" s="3315" t="s">
        <v>6036</v>
      </c>
      <c r="M291" s="3320" t="s">
        <v>6037</v>
      </c>
      <c r="N291" s="3321" t="s">
        <v>6038</v>
      </c>
      <c r="O291" s="3322"/>
      <c r="P291" s="3319">
        <v>1248</v>
      </c>
      <c r="Q291" s="3315" t="s">
        <v>6039</v>
      </c>
      <c r="R291" s="3320" t="s">
        <v>6040</v>
      </c>
      <c r="S291" s="3321" t="s">
        <v>6041</v>
      </c>
      <c r="T291" s="2814"/>
      <c r="U291" s="2814"/>
      <c r="V291" s="2814"/>
      <c r="W291" s="2814"/>
      <c r="X291" s="2814"/>
      <c r="Y291" s="2814"/>
      <c r="Z291" s="2814"/>
      <c r="AA291" s="2814"/>
      <c r="AB291" s="2814"/>
      <c r="AC291" s="2814"/>
      <c r="AD291" s="2814"/>
    </row>
    <row r="292" spans="1:30">
      <c r="A292" s="3319">
        <v>277</v>
      </c>
      <c r="B292" s="3315" t="s">
        <v>6042</v>
      </c>
      <c r="C292" s="3320" t="s">
        <v>6043</v>
      </c>
      <c r="D292" s="3321" t="s">
        <v>6044</v>
      </c>
      <c r="E292" s="3322"/>
      <c r="F292" s="3319">
        <v>601</v>
      </c>
      <c r="G292" s="3315" t="s">
        <v>6045</v>
      </c>
      <c r="H292" s="3320" t="s">
        <v>6046</v>
      </c>
      <c r="I292" s="3321" t="s">
        <v>6047</v>
      </c>
      <c r="J292" s="3322"/>
      <c r="K292" s="3319">
        <v>925</v>
      </c>
      <c r="L292" s="3315" t="s">
        <v>6048</v>
      </c>
      <c r="M292" s="3320" t="s">
        <v>6049</v>
      </c>
      <c r="N292" s="3321" t="s">
        <v>6050</v>
      </c>
      <c r="O292" s="3322"/>
      <c r="P292" s="3319">
        <v>1249</v>
      </c>
      <c r="Q292" s="3315" t="s">
        <v>6051</v>
      </c>
      <c r="R292" s="3320" t="s">
        <v>6052</v>
      </c>
      <c r="S292" s="3321" t="s">
        <v>6053</v>
      </c>
      <c r="T292" s="2814"/>
      <c r="U292" s="2814"/>
      <c r="V292" s="2814"/>
      <c r="W292" s="2814"/>
      <c r="X292" s="2814"/>
      <c r="Y292" s="2814"/>
      <c r="Z292" s="2814"/>
      <c r="AA292" s="2814"/>
      <c r="AB292" s="2814"/>
      <c r="AC292" s="2814"/>
      <c r="AD292" s="2814"/>
    </row>
    <row r="293" spans="1:30">
      <c r="A293" s="3319">
        <v>278</v>
      </c>
      <c r="B293" s="3315" t="s">
        <v>6054</v>
      </c>
      <c r="C293" s="3320" t="s">
        <v>6055</v>
      </c>
      <c r="D293" s="3321" t="s">
        <v>6056</v>
      </c>
      <c r="E293" s="3322"/>
      <c r="F293" s="3319">
        <v>602</v>
      </c>
      <c r="G293" s="3315" t="s">
        <v>6057</v>
      </c>
      <c r="H293" s="3320" t="s">
        <v>6058</v>
      </c>
      <c r="I293" s="3321" t="s">
        <v>6059</v>
      </c>
      <c r="J293" s="3322"/>
      <c r="K293" s="3319">
        <v>926</v>
      </c>
      <c r="L293" s="3315" t="s">
        <v>6060</v>
      </c>
      <c r="M293" s="3320" t="s">
        <v>6061</v>
      </c>
      <c r="N293" s="3321" t="s">
        <v>6062</v>
      </c>
      <c r="O293" s="3322"/>
      <c r="P293" s="3319">
        <v>1250</v>
      </c>
      <c r="Q293" s="3315" t="s">
        <v>6063</v>
      </c>
      <c r="R293" s="3320" t="s">
        <v>6064</v>
      </c>
      <c r="S293" s="3321" t="s">
        <v>6065</v>
      </c>
      <c r="T293" s="2814"/>
      <c r="U293" s="2814"/>
      <c r="V293" s="2814"/>
      <c r="W293" s="2814"/>
      <c r="X293" s="2814"/>
      <c r="Y293" s="2814"/>
      <c r="Z293" s="2814"/>
      <c r="AA293" s="2814"/>
      <c r="AB293" s="2814"/>
      <c r="AC293" s="2814"/>
      <c r="AD293" s="2814"/>
    </row>
    <row r="294" spans="1:30">
      <c r="A294" s="3319">
        <v>279</v>
      </c>
      <c r="B294" s="3315" t="s">
        <v>6066</v>
      </c>
      <c r="C294" s="3320" t="s">
        <v>6067</v>
      </c>
      <c r="D294" s="3321" t="s">
        <v>6068</v>
      </c>
      <c r="E294" s="3322"/>
      <c r="F294" s="3319">
        <v>603</v>
      </c>
      <c r="G294" s="3315" t="s">
        <v>6069</v>
      </c>
      <c r="H294" s="3320" t="s">
        <v>6070</v>
      </c>
      <c r="I294" s="3321" t="s">
        <v>6071</v>
      </c>
      <c r="J294" s="3322"/>
      <c r="K294" s="3319">
        <v>927</v>
      </c>
      <c r="L294" s="3315" t="s">
        <v>6072</v>
      </c>
      <c r="M294" s="3320" t="s">
        <v>6073</v>
      </c>
      <c r="N294" s="3321" t="s">
        <v>6074</v>
      </c>
      <c r="O294" s="3322"/>
      <c r="P294" s="3319">
        <v>1251</v>
      </c>
      <c r="Q294" s="3315" t="s">
        <v>6075</v>
      </c>
      <c r="R294" s="3320" t="s">
        <v>6076</v>
      </c>
      <c r="S294" s="3321" t="s">
        <v>6077</v>
      </c>
      <c r="T294" s="2814"/>
      <c r="U294" s="2814"/>
      <c r="V294" s="2814"/>
      <c r="W294" s="2814"/>
      <c r="X294" s="2814"/>
      <c r="Y294" s="2814"/>
      <c r="Z294" s="2814"/>
      <c r="AA294" s="2814"/>
      <c r="AB294" s="2814"/>
      <c r="AC294" s="2814"/>
      <c r="AD294" s="2814"/>
    </row>
    <row r="295" spans="1:30">
      <c r="A295" s="3319">
        <v>280</v>
      </c>
      <c r="B295" s="3315" t="s">
        <v>6078</v>
      </c>
      <c r="C295" s="3320" t="s">
        <v>6079</v>
      </c>
      <c r="D295" s="3321" t="s">
        <v>6080</v>
      </c>
      <c r="E295" s="3322"/>
      <c r="F295" s="3319">
        <v>604</v>
      </c>
      <c r="G295" s="3315" t="s">
        <v>6081</v>
      </c>
      <c r="H295" s="3320" t="s">
        <v>6082</v>
      </c>
      <c r="I295" s="3321" t="s">
        <v>6083</v>
      </c>
      <c r="J295" s="3322"/>
      <c r="K295" s="3319">
        <v>928</v>
      </c>
      <c r="L295" s="3315" t="s">
        <v>6084</v>
      </c>
      <c r="M295" s="3320" t="s">
        <v>6085</v>
      </c>
      <c r="N295" s="3321" t="s">
        <v>6086</v>
      </c>
      <c r="O295" s="3322"/>
      <c r="P295" s="3319">
        <v>1252</v>
      </c>
      <c r="Q295" s="3315" t="s">
        <v>6087</v>
      </c>
      <c r="R295" s="3320" t="s">
        <v>6088</v>
      </c>
      <c r="S295" s="3321" t="s">
        <v>6089</v>
      </c>
      <c r="T295" s="2814"/>
      <c r="U295" s="2814"/>
      <c r="V295" s="2814"/>
      <c r="W295" s="2814"/>
      <c r="X295" s="2814"/>
      <c r="Y295" s="2814"/>
      <c r="Z295" s="2814"/>
      <c r="AA295" s="2814"/>
      <c r="AB295" s="2814"/>
      <c r="AC295" s="2814"/>
      <c r="AD295" s="2814"/>
    </row>
    <row r="296" spans="1:30">
      <c r="A296" s="3319">
        <v>281</v>
      </c>
      <c r="B296" s="3315" t="s">
        <v>6090</v>
      </c>
      <c r="C296" s="3320" t="s">
        <v>6091</v>
      </c>
      <c r="D296" s="3321" t="s">
        <v>904</v>
      </c>
      <c r="E296" s="3322"/>
      <c r="F296" s="3319">
        <v>605</v>
      </c>
      <c r="G296" s="3315" t="s">
        <v>6092</v>
      </c>
      <c r="H296" s="3320" t="s">
        <v>6093</v>
      </c>
      <c r="I296" s="3321" t="s">
        <v>6094</v>
      </c>
      <c r="J296" s="3322"/>
      <c r="K296" s="3319">
        <v>929</v>
      </c>
      <c r="L296" s="3315" t="s">
        <v>6095</v>
      </c>
      <c r="M296" s="3320" t="s">
        <v>6096</v>
      </c>
      <c r="N296" s="3321" t="s">
        <v>6097</v>
      </c>
      <c r="O296" s="3322"/>
      <c r="P296" s="3319">
        <v>1253</v>
      </c>
      <c r="Q296" s="3315" t="s">
        <v>6098</v>
      </c>
      <c r="R296" s="3320" t="s">
        <v>6099</v>
      </c>
      <c r="S296" s="3321" t="s">
        <v>6100</v>
      </c>
      <c r="T296" s="2814"/>
      <c r="U296" s="2814"/>
      <c r="V296" s="2814"/>
      <c r="W296" s="2814"/>
      <c r="X296" s="2814"/>
      <c r="Y296" s="2814"/>
      <c r="Z296" s="2814"/>
      <c r="AA296" s="2814"/>
      <c r="AB296" s="2814"/>
      <c r="AC296" s="2814"/>
      <c r="AD296" s="2814"/>
    </row>
    <row r="297" spans="1:30">
      <c r="A297" s="3319">
        <v>282</v>
      </c>
      <c r="B297" s="3315" t="s">
        <v>6101</v>
      </c>
      <c r="C297" s="3320" t="s">
        <v>6102</v>
      </c>
      <c r="D297" s="3321" t="s">
        <v>6103</v>
      </c>
      <c r="E297" s="3322"/>
      <c r="F297" s="3319">
        <v>606</v>
      </c>
      <c r="G297" s="3315" t="s">
        <v>6104</v>
      </c>
      <c r="H297" s="3320" t="s">
        <v>6105</v>
      </c>
      <c r="I297" s="3321" t="s">
        <v>6106</v>
      </c>
      <c r="J297" s="3322"/>
      <c r="K297" s="3319">
        <v>930</v>
      </c>
      <c r="L297" s="3315" t="s">
        <v>6107</v>
      </c>
      <c r="M297" s="3320" t="s">
        <v>6108</v>
      </c>
      <c r="N297" s="3321" t="s">
        <v>6109</v>
      </c>
      <c r="O297" s="3322"/>
      <c r="P297" s="3319">
        <v>1254</v>
      </c>
      <c r="Q297" s="3315" t="s">
        <v>6110</v>
      </c>
      <c r="R297" s="3320" t="s">
        <v>6111</v>
      </c>
      <c r="S297" s="3321" t="s">
        <v>6112</v>
      </c>
      <c r="T297" s="2814"/>
      <c r="U297" s="2814"/>
      <c r="V297" s="2814"/>
      <c r="W297" s="2814"/>
      <c r="X297" s="2814"/>
      <c r="Y297" s="2814"/>
      <c r="Z297" s="2814"/>
      <c r="AA297" s="2814"/>
      <c r="AB297" s="2814"/>
      <c r="AC297" s="2814"/>
      <c r="AD297" s="2814"/>
    </row>
    <row r="298" spans="1:30">
      <c r="A298" s="3319">
        <v>283</v>
      </c>
      <c r="B298" s="3315" t="s">
        <v>6113</v>
      </c>
      <c r="C298" s="3320" t="s">
        <v>6114</v>
      </c>
      <c r="D298" s="3321" t="s">
        <v>6115</v>
      </c>
      <c r="E298" s="3322"/>
      <c r="F298" s="3319">
        <v>607</v>
      </c>
      <c r="G298" s="3315" t="s">
        <v>6116</v>
      </c>
      <c r="H298" s="3320" t="s">
        <v>6117</v>
      </c>
      <c r="I298" s="3321" t="s">
        <v>6118</v>
      </c>
      <c r="J298" s="3322"/>
      <c r="K298" s="3319">
        <v>931</v>
      </c>
      <c r="L298" s="3315" t="s">
        <v>6119</v>
      </c>
      <c r="M298" s="3320" t="s">
        <v>6120</v>
      </c>
      <c r="N298" s="3321" t="s">
        <v>6121</v>
      </c>
      <c r="O298" s="3322"/>
      <c r="P298" s="3319">
        <v>1255</v>
      </c>
      <c r="Q298" s="3315" t="s">
        <v>6122</v>
      </c>
      <c r="R298" s="3320" t="s">
        <v>6123</v>
      </c>
      <c r="S298" s="3321" t="s">
        <v>6124</v>
      </c>
      <c r="T298" s="2814"/>
      <c r="U298" s="2814"/>
      <c r="V298" s="2814"/>
      <c r="W298" s="2814"/>
      <c r="X298" s="2814"/>
      <c r="Y298" s="2814"/>
      <c r="Z298" s="2814"/>
      <c r="AA298" s="2814"/>
      <c r="AB298" s="2814"/>
      <c r="AC298" s="2814"/>
      <c r="AD298" s="2814"/>
    </row>
    <row r="299" spans="1:30">
      <c r="A299" s="3319">
        <v>284</v>
      </c>
      <c r="B299" s="3315" t="s">
        <v>6125</v>
      </c>
      <c r="C299" s="3320" t="s">
        <v>6126</v>
      </c>
      <c r="D299" s="3321" t="s">
        <v>6127</v>
      </c>
      <c r="E299" s="3322"/>
      <c r="F299" s="3319">
        <v>608</v>
      </c>
      <c r="G299" s="3315" t="s">
        <v>6128</v>
      </c>
      <c r="H299" s="3320" t="s">
        <v>6129</v>
      </c>
      <c r="I299" s="3321" t="s">
        <v>6130</v>
      </c>
      <c r="J299" s="3322"/>
      <c r="K299" s="3319">
        <v>932</v>
      </c>
      <c r="L299" s="3315" t="s">
        <v>6131</v>
      </c>
      <c r="M299" s="3320" t="s">
        <v>6132</v>
      </c>
      <c r="N299" s="3321" t="s">
        <v>6133</v>
      </c>
      <c r="O299" s="3322"/>
      <c r="P299" s="3319">
        <v>1256</v>
      </c>
      <c r="Q299" s="3315" t="s">
        <v>6134</v>
      </c>
      <c r="R299" s="3320" t="s">
        <v>6135</v>
      </c>
      <c r="S299" s="3321" t="s">
        <v>6136</v>
      </c>
      <c r="T299" s="2814"/>
      <c r="U299" s="2814"/>
      <c r="V299" s="2814"/>
      <c r="W299" s="2814"/>
      <c r="X299" s="2814"/>
      <c r="Y299" s="2814"/>
      <c r="Z299" s="2814"/>
      <c r="AA299" s="2814"/>
      <c r="AB299" s="2814"/>
      <c r="AC299" s="2814"/>
      <c r="AD299" s="2814"/>
    </row>
    <row r="300" spans="1:30">
      <c r="A300" s="3319">
        <v>285</v>
      </c>
      <c r="B300" s="3315" t="s">
        <v>6137</v>
      </c>
      <c r="C300" s="3320" t="s">
        <v>6138</v>
      </c>
      <c r="D300" s="3321" t="s">
        <v>6139</v>
      </c>
      <c r="E300" s="3322"/>
      <c r="F300" s="3319">
        <v>609</v>
      </c>
      <c r="G300" s="3315" t="s">
        <v>6140</v>
      </c>
      <c r="H300" s="3320" t="s">
        <v>6141</v>
      </c>
      <c r="I300" s="3321" t="s">
        <v>6142</v>
      </c>
      <c r="J300" s="3322"/>
      <c r="K300" s="3319">
        <v>933</v>
      </c>
      <c r="L300" s="3315" t="s">
        <v>6143</v>
      </c>
      <c r="M300" s="3320" t="s">
        <v>6144</v>
      </c>
      <c r="N300" s="3321" t="s">
        <v>6145</v>
      </c>
      <c r="O300" s="3322"/>
      <c r="P300" s="3319">
        <v>1257</v>
      </c>
      <c r="Q300" s="3315" t="s">
        <v>6146</v>
      </c>
      <c r="R300" s="3320" t="s">
        <v>6147</v>
      </c>
      <c r="S300" s="3321" t="s">
        <v>6148</v>
      </c>
      <c r="T300" s="2814"/>
      <c r="U300" s="2814"/>
      <c r="V300" s="2814"/>
      <c r="W300" s="2814"/>
      <c r="X300" s="2814"/>
      <c r="Y300" s="2814"/>
      <c r="Z300" s="2814"/>
      <c r="AA300" s="2814"/>
      <c r="AB300" s="2814"/>
      <c r="AC300" s="2814"/>
      <c r="AD300" s="2814"/>
    </row>
    <row r="301" spans="1:30">
      <c r="A301" s="3319">
        <v>286</v>
      </c>
      <c r="B301" s="3315" t="s">
        <v>6149</v>
      </c>
      <c r="C301" s="3320" t="s">
        <v>6150</v>
      </c>
      <c r="D301" s="3321" t="s">
        <v>6151</v>
      </c>
      <c r="E301" s="3322"/>
      <c r="F301" s="3319">
        <v>610</v>
      </c>
      <c r="G301" s="3315" t="s">
        <v>6152</v>
      </c>
      <c r="H301" s="3320" t="s">
        <v>6153</v>
      </c>
      <c r="I301" s="3321" t="s">
        <v>6154</v>
      </c>
      <c r="J301" s="3322"/>
      <c r="K301" s="3319">
        <v>934</v>
      </c>
      <c r="L301" s="3315" t="s">
        <v>6155</v>
      </c>
      <c r="M301" s="3320" t="s">
        <v>6156</v>
      </c>
      <c r="N301" s="3321" t="s">
        <v>6157</v>
      </c>
      <c r="O301" s="3322"/>
      <c r="P301" s="3319">
        <v>1258</v>
      </c>
      <c r="Q301" s="3315" t="s">
        <v>6158</v>
      </c>
      <c r="R301" s="3320" t="s">
        <v>6159</v>
      </c>
      <c r="S301" s="3321" t="s">
        <v>6160</v>
      </c>
      <c r="T301" s="2814"/>
      <c r="U301" s="2814"/>
      <c r="V301" s="2814"/>
      <c r="W301" s="2814"/>
      <c r="X301" s="2814"/>
      <c r="Y301" s="2814"/>
      <c r="Z301" s="2814"/>
      <c r="AA301" s="2814"/>
      <c r="AB301" s="2814"/>
      <c r="AC301" s="2814"/>
      <c r="AD301" s="2814"/>
    </row>
    <row r="302" spans="1:30">
      <c r="A302" s="3319">
        <v>287</v>
      </c>
      <c r="B302" s="3315" t="s">
        <v>6161</v>
      </c>
      <c r="C302" s="3320" t="s">
        <v>6162</v>
      </c>
      <c r="D302" s="3321" t="s">
        <v>6163</v>
      </c>
      <c r="E302" s="3322"/>
      <c r="F302" s="3319">
        <v>611</v>
      </c>
      <c r="G302" s="3315" t="s">
        <v>6164</v>
      </c>
      <c r="H302" s="3320" t="s">
        <v>6165</v>
      </c>
      <c r="I302" s="3321" t="s">
        <v>6166</v>
      </c>
      <c r="J302" s="3322"/>
      <c r="K302" s="3319">
        <v>935</v>
      </c>
      <c r="L302" s="3315" t="s">
        <v>6167</v>
      </c>
      <c r="M302" s="3320" t="s">
        <v>6168</v>
      </c>
      <c r="N302" s="3321" t="s">
        <v>6169</v>
      </c>
      <c r="O302" s="3322"/>
      <c r="P302" s="3319">
        <v>1259</v>
      </c>
      <c r="Q302" s="3315" t="s">
        <v>6170</v>
      </c>
      <c r="R302" s="3320" t="s">
        <v>6171</v>
      </c>
      <c r="S302" s="3321" t="s">
        <v>6172</v>
      </c>
      <c r="T302" s="2814"/>
      <c r="U302" s="2814"/>
      <c r="V302" s="2814"/>
      <c r="W302" s="2814"/>
      <c r="X302" s="2814"/>
      <c r="Y302" s="2814"/>
      <c r="Z302" s="2814"/>
      <c r="AA302" s="2814"/>
      <c r="AB302" s="2814"/>
      <c r="AC302" s="2814"/>
      <c r="AD302" s="2814"/>
    </row>
    <row r="303" spans="1:30">
      <c r="A303" s="3319">
        <v>288</v>
      </c>
      <c r="B303" s="3315" t="s">
        <v>6173</v>
      </c>
      <c r="C303" s="3320" t="s">
        <v>6174</v>
      </c>
      <c r="D303" s="3321" t="s">
        <v>6175</v>
      </c>
      <c r="E303" s="3322"/>
      <c r="F303" s="3319">
        <v>612</v>
      </c>
      <c r="G303" s="3315" t="s">
        <v>6176</v>
      </c>
      <c r="H303" s="3320" t="s">
        <v>6177</v>
      </c>
      <c r="I303" s="3321" t="s">
        <v>6178</v>
      </c>
      <c r="J303" s="3322"/>
      <c r="K303" s="3319">
        <v>936</v>
      </c>
      <c r="L303" s="3315" t="s">
        <v>6179</v>
      </c>
      <c r="M303" s="3320" t="s">
        <v>6180</v>
      </c>
      <c r="N303" s="3321" t="s">
        <v>6181</v>
      </c>
      <c r="O303" s="3322"/>
      <c r="P303" s="3319">
        <v>1260</v>
      </c>
      <c r="Q303" s="3315" t="s">
        <v>6182</v>
      </c>
      <c r="R303" s="3320" t="s">
        <v>6183</v>
      </c>
      <c r="S303" s="3321" t="s">
        <v>6184</v>
      </c>
      <c r="T303" s="2814"/>
      <c r="U303" s="2814"/>
      <c r="V303" s="2814"/>
      <c r="W303" s="2814"/>
      <c r="X303" s="2814"/>
      <c r="Y303" s="2814"/>
      <c r="Z303" s="2814"/>
      <c r="AA303" s="2814"/>
      <c r="AB303" s="2814"/>
      <c r="AC303" s="2814"/>
      <c r="AD303" s="2814"/>
    </row>
    <row r="304" spans="1:30">
      <c r="A304" s="3319">
        <v>289</v>
      </c>
      <c r="B304" s="3315" t="s">
        <v>6185</v>
      </c>
      <c r="C304" s="3320" t="s">
        <v>6186</v>
      </c>
      <c r="D304" s="3321" t="s">
        <v>6187</v>
      </c>
      <c r="E304" s="3322"/>
      <c r="F304" s="3319">
        <v>613</v>
      </c>
      <c r="G304" s="3315" t="s">
        <v>6188</v>
      </c>
      <c r="H304" s="3320" t="s">
        <v>6189</v>
      </c>
      <c r="I304" s="3321" t="s">
        <v>6190</v>
      </c>
      <c r="J304" s="3322"/>
      <c r="K304" s="3319">
        <v>937</v>
      </c>
      <c r="L304" s="3315" t="s">
        <v>6191</v>
      </c>
      <c r="M304" s="3320" t="s">
        <v>6192</v>
      </c>
      <c r="N304" s="3321" t="s">
        <v>6193</v>
      </c>
      <c r="O304" s="3322"/>
      <c r="P304" s="3319">
        <v>1261</v>
      </c>
      <c r="Q304" s="3315" t="s">
        <v>6194</v>
      </c>
      <c r="R304" s="3320" t="s">
        <v>6195</v>
      </c>
      <c r="S304" s="3321" t="s">
        <v>6196</v>
      </c>
      <c r="T304" s="2814"/>
      <c r="U304" s="2814"/>
      <c r="V304" s="2814"/>
      <c r="W304" s="2814"/>
      <c r="X304" s="2814"/>
      <c r="Y304" s="2814"/>
      <c r="Z304" s="2814"/>
      <c r="AA304" s="2814"/>
      <c r="AB304" s="2814"/>
      <c r="AC304" s="2814"/>
      <c r="AD304" s="2814"/>
    </row>
    <row r="305" spans="1:30">
      <c r="A305" s="3319">
        <v>290</v>
      </c>
      <c r="B305" s="3315" t="s">
        <v>6197</v>
      </c>
      <c r="C305" s="3320" t="s">
        <v>6198</v>
      </c>
      <c r="D305" s="3321" t="s">
        <v>6199</v>
      </c>
      <c r="E305" s="3322"/>
      <c r="F305" s="3319">
        <v>614</v>
      </c>
      <c r="G305" s="3315" t="s">
        <v>6200</v>
      </c>
      <c r="H305" s="3320" t="s">
        <v>6201</v>
      </c>
      <c r="I305" s="3321" t="s">
        <v>6202</v>
      </c>
      <c r="J305" s="3322"/>
      <c r="K305" s="3319">
        <v>938</v>
      </c>
      <c r="L305" s="3315" t="s">
        <v>6203</v>
      </c>
      <c r="M305" s="3320" t="s">
        <v>6204</v>
      </c>
      <c r="N305" s="3321" t="s">
        <v>6205</v>
      </c>
      <c r="O305" s="3322"/>
      <c r="P305" s="3319">
        <v>1262</v>
      </c>
      <c r="Q305" s="3315" t="s">
        <v>6206</v>
      </c>
      <c r="R305" s="3320" t="s">
        <v>6207</v>
      </c>
      <c r="S305" s="3321" t="s">
        <v>6208</v>
      </c>
      <c r="T305" s="2814"/>
      <c r="U305" s="2814"/>
      <c r="V305" s="2814"/>
      <c r="W305" s="2814"/>
      <c r="X305" s="2814"/>
      <c r="Y305" s="2814"/>
      <c r="Z305" s="2814"/>
      <c r="AA305" s="2814"/>
      <c r="AB305" s="2814"/>
      <c r="AC305" s="2814"/>
      <c r="AD305" s="2814"/>
    </row>
    <row r="306" spans="1:30">
      <c r="A306" s="3319">
        <v>291</v>
      </c>
      <c r="B306" s="3315" t="s">
        <v>6209</v>
      </c>
      <c r="C306" s="3320" t="s">
        <v>6210</v>
      </c>
      <c r="D306" s="3321" t="s">
        <v>6211</v>
      </c>
      <c r="E306" s="3322"/>
      <c r="F306" s="3319">
        <v>615</v>
      </c>
      <c r="G306" s="3315" t="s">
        <v>6212</v>
      </c>
      <c r="H306" s="3320" t="s">
        <v>6213</v>
      </c>
      <c r="I306" s="3321" t="s">
        <v>6214</v>
      </c>
      <c r="J306" s="3322"/>
      <c r="K306" s="3319">
        <v>939</v>
      </c>
      <c r="L306" s="3315" t="s">
        <v>6215</v>
      </c>
      <c r="M306" s="3320" t="s">
        <v>6216</v>
      </c>
      <c r="N306" s="3321" t="s">
        <v>6217</v>
      </c>
      <c r="O306" s="3322"/>
      <c r="P306" s="3319">
        <v>1263</v>
      </c>
      <c r="Q306" s="3315" t="s">
        <v>6218</v>
      </c>
      <c r="R306" s="3320" t="s">
        <v>6219</v>
      </c>
      <c r="S306" s="3321" t="s">
        <v>6220</v>
      </c>
      <c r="T306" s="2814"/>
      <c r="U306" s="2814"/>
      <c r="V306" s="2814"/>
      <c r="W306" s="2814"/>
      <c r="X306" s="2814"/>
      <c r="Y306" s="2814"/>
      <c r="Z306" s="2814"/>
      <c r="AA306" s="2814"/>
      <c r="AB306" s="2814"/>
      <c r="AC306" s="2814"/>
      <c r="AD306" s="2814"/>
    </row>
    <row r="307" spans="1:30">
      <c r="A307" s="3319">
        <v>292</v>
      </c>
      <c r="B307" s="3315" t="s">
        <v>6221</v>
      </c>
      <c r="C307" s="3320" t="s">
        <v>6222</v>
      </c>
      <c r="D307" s="3321" t="s">
        <v>6223</v>
      </c>
      <c r="E307" s="3322"/>
      <c r="F307" s="3319">
        <v>616</v>
      </c>
      <c r="G307" s="3315" t="s">
        <v>6224</v>
      </c>
      <c r="H307" s="3320" t="s">
        <v>6225</v>
      </c>
      <c r="I307" s="3321" t="s">
        <v>6226</v>
      </c>
      <c r="J307" s="3322"/>
      <c r="K307" s="3319">
        <v>940</v>
      </c>
      <c r="L307" s="3315" t="s">
        <v>6227</v>
      </c>
      <c r="M307" s="3320" t="s">
        <v>6228</v>
      </c>
      <c r="N307" s="3321" t="s">
        <v>6229</v>
      </c>
      <c r="O307" s="3322"/>
      <c r="P307" s="3319">
        <v>1264</v>
      </c>
      <c r="Q307" s="3315" t="s">
        <v>6230</v>
      </c>
      <c r="R307" s="3320" t="s">
        <v>6231</v>
      </c>
      <c r="S307" s="3321" t="s">
        <v>6220</v>
      </c>
      <c r="T307" s="2814"/>
      <c r="U307" s="2814"/>
      <c r="V307" s="2814"/>
      <c r="W307" s="2814"/>
      <c r="X307" s="2814"/>
      <c r="Y307" s="2814"/>
      <c r="Z307" s="2814"/>
      <c r="AA307" s="2814"/>
      <c r="AB307" s="2814"/>
      <c r="AC307" s="2814"/>
      <c r="AD307" s="2814"/>
    </row>
    <row r="308" spans="1:30">
      <c r="A308" s="3319">
        <v>293</v>
      </c>
      <c r="B308" s="3315" t="s">
        <v>6232</v>
      </c>
      <c r="C308" s="3320" t="s">
        <v>6233</v>
      </c>
      <c r="D308" s="3321" t="s">
        <v>6234</v>
      </c>
      <c r="E308" s="3322"/>
      <c r="F308" s="3319">
        <v>617</v>
      </c>
      <c r="G308" s="3315" t="s">
        <v>6235</v>
      </c>
      <c r="H308" s="3320" t="s">
        <v>6236</v>
      </c>
      <c r="I308" s="3321" t="s">
        <v>6237</v>
      </c>
      <c r="J308" s="3322"/>
      <c r="K308" s="3319">
        <v>941</v>
      </c>
      <c r="L308" s="3315" t="s">
        <v>6238</v>
      </c>
      <c r="M308" s="3320" t="s">
        <v>6239</v>
      </c>
      <c r="N308" s="3321" t="s">
        <v>6240</v>
      </c>
      <c r="O308" s="3322"/>
      <c r="P308" s="3319">
        <v>1265</v>
      </c>
      <c r="Q308" s="3315" t="s">
        <v>6241</v>
      </c>
      <c r="R308" s="3320" t="s">
        <v>6242</v>
      </c>
      <c r="S308" s="3321" t="s">
        <v>6243</v>
      </c>
      <c r="T308" s="2814"/>
      <c r="U308" s="2814"/>
      <c r="V308" s="2814"/>
      <c r="W308" s="2814"/>
      <c r="X308" s="2814"/>
      <c r="Y308" s="2814"/>
      <c r="Z308" s="2814"/>
      <c r="AA308" s="2814"/>
      <c r="AB308" s="2814"/>
      <c r="AC308" s="2814"/>
      <c r="AD308" s="2814"/>
    </row>
    <row r="309" spans="1:30">
      <c r="A309" s="3319">
        <v>294</v>
      </c>
      <c r="B309" s="3315" t="s">
        <v>6244</v>
      </c>
      <c r="C309" s="3320" t="s">
        <v>6245</v>
      </c>
      <c r="D309" s="3321" t="s">
        <v>6246</v>
      </c>
      <c r="E309" s="3322"/>
      <c r="F309" s="3319">
        <v>618</v>
      </c>
      <c r="G309" s="3315" t="s">
        <v>6247</v>
      </c>
      <c r="H309" s="3320" t="s">
        <v>6248</v>
      </c>
      <c r="I309" s="3321" t="s">
        <v>6249</v>
      </c>
      <c r="J309" s="3322"/>
      <c r="K309" s="3319">
        <v>942</v>
      </c>
      <c r="L309" s="3315" t="s">
        <v>6250</v>
      </c>
      <c r="M309" s="3320" t="s">
        <v>6251</v>
      </c>
      <c r="N309" s="3321" t="s">
        <v>6252</v>
      </c>
      <c r="O309" s="3322"/>
      <c r="P309" s="3319">
        <v>1266</v>
      </c>
      <c r="Q309" s="3315" t="s">
        <v>6253</v>
      </c>
      <c r="R309" s="3320" t="s">
        <v>6254</v>
      </c>
      <c r="S309" s="3321" t="s">
        <v>6255</v>
      </c>
      <c r="T309" s="2814"/>
      <c r="U309" s="2814"/>
      <c r="V309" s="2814"/>
      <c r="W309" s="2814"/>
      <c r="X309" s="2814"/>
      <c r="Y309" s="2814"/>
      <c r="Z309" s="2814"/>
      <c r="AA309" s="2814"/>
      <c r="AB309" s="2814"/>
      <c r="AC309" s="2814"/>
      <c r="AD309" s="2814"/>
    </row>
    <row r="310" spans="1:30">
      <c r="A310" s="3319">
        <v>295</v>
      </c>
      <c r="B310" s="3315" t="s">
        <v>6256</v>
      </c>
      <c r="C310" s="3320" t="s">
        <v>6257</v>
      </c>
      <c r="D310" s="3321" t="s">
        <v>6258</v>
      </c>
      <c r="E310" s="3322"/>
      <c r="F310" s="3319">
        <v>619</v>
      </c>
      <c r="G310" s="3315" t="s">
        <v>6259</v>
      </c>
      <c r="H310" s="3320" t="s">
        <v>6260</v>
      </c>
      <c r="I310" s="3321" t="s">
        <v>6261</v>
      </c>
      <c r="J310" s="3322"/>
      <c r="K310" s="3319">
        <v>943</v>
      </c>
      <c r="L310" s="3315" t="s">
        <v>6262</v>
      </c>
      <c r="M310" s="3320" t="s">
        <v>6263</v>
      </c>
      <c r="N310" s="3321" t="s">
        <v>6264</v>
      </c>
      <c r="O310" s="3322"/>
      <c r="P310" s="3319">
        <v>1267</v>
      </c>
      <c r="Q310" s="3315" t="s">
        <v>6265</v>
      </c>
      <c r="R310" s="3320" t="s">
        <v>6266</v>
      </c>
      <c r="S310" s="3321" t="s">
        <v>6267</v>
      </c>
      <c r="T310" s="2814"/>
      <c r="U310" s="2814"/>
      <c r="V310" s="2814"/>
      <c r="W310" s="2814"/>
      <c r="X310" s="2814"/>
      <c r="Y310" s="2814"/>
      <c r="Z310" s="2814"/>
      <c r="AA310" s="2814"/>
      <c r="AB310" s="2814"/>
      <c r="AC310" s="2814"/>
      <c r="AD310" s="2814"/>
    </row>
    <row r="311" spans="1:30">
      <c r="A311" s="3319">
        <v>296</v>
      </c>
      <c r="B311" s="3315" t="s">
        <v>6268</v>
      </c>
      <c r="C311" s="3320" t="s">
        <v>6269</v>
      </c>
      <c r="D311" s="3321" t="s">
        <v>6270</v>
      </c>
      <c r="E311" s="3322"/>
      <c r="F311" s="3319">
        <v>620</v>
      </c>
      <c r="G311" s="3315" t="s">
        <v>6271</v>
      </c>
      <c r="H311" s="3320" t="s">
        <v>6272</v>
      </c>
      <c r="I311" s="3321" t="s">
        <v>6273</v>
      </c>
      <c r="J311" s="3322"/>
      <c r="K311" s="3319">
        <v>944</v>
      </c>
      <c r="L311" s="3315" t="s">
        <v>6274</v>
      </c>
      <c r="M311" s="3320" t="s">
        <v>6275</v>
      </c>
      <c r="N311" s="3321" t="s">
        <v>6276</v>
      </c>
      <c r="O311" s="3322"/>
      <c r="P311" s="3319">
        <v>1268</v>
      </c>
      <c r="Q311" s="3315" t="s">
        <v>6277</v>
      </c>
      <c r="R311" s="3320" t="s">
        <v>6278</v>
      </c>
      <c r="S311" s="3321" t="s">
        <v>6279</v>
      </c>
      <c r="T311" s="2814"/>
      <c r="U311" s="2814"/>
      <c r="V311" s="2814"/>
      <c r="W311" s="2814"/>
      <c r="X311" s="2814"/>
      <c r="Y311" s="2814"/>
      <c r="Z311" s="2814"/>
      <c r="AA311" s="2814"/>
      <c r="AB311" s="2814"/>
      <c r="AC311" s="2814"/>
      <c r="AD311" s="2814"/>
    </row>
    <row r="312" spans="1:30">
      <c r="A312" s="3319">
        <v>297</v>
      </c>
      <c r="B312" s="3315" t="s">
        <v>6280</v>
      </c>
      <c r="C312" s="3320" t="s">
        <v>6281</v>
      </c>
      <c r="D312" s="3321" t="s">
        <v>6282</v>
      </c>
      <c r="E312" s="3322"/>
      <c r="F312" s="3319">
        <v>621</v>
      </c>
      <c r="G312" s="3315" t="s">
        <v>6283</v>
      </c>
      <c r="H312" s="3320" t="s">
        <v>6284</v>
      </c>
      <c r="I312" s="3321" t="s">
        <v>6285</v>
      </c>
      <c r="J312" s="3322"/>
      <c r="K312" s="3319">
        <v>945</v>
      </c>
      <c r="L312" s="3315" t="s">
        <v>6286</v>
      </c>
      <c r="M312" s="3320" t="s">
        <v>6287</v>
      </c>
      <c r="N312" s="3321" t="s">
        <v>6288</v>
      </c>
      <c r="O312" s="3322"/>
      <c r="P312" s="3319">
        <v>1269</v>
      </c>
      <c r="Q312" s="3315" t="s">
        <v>6289</v>
      </c>
      <c r="R312" s="3320" t="s">
        <v>6290</v>
      </c>
      <c r="S312" s="3321" t="s">
        <v>6291</v>
      </c>
      <c r="T312" s="2814"/>
      <c r="U312" s="2814"/>
      <c r="V312" s="2814"/>
      <c r="W312" s="2814"/>
      <c r="X312" s="2814"/>
      <c r="Y312" s="2814"/>
      <c r="Z312" s="2814"/>
      <c r="AA312" s="2814"/>
      <c r="AB312" s="2814"/>
      <c r="AC312" s="2814"/>
      <c r="AD312" s="2814"/>
    </row>
    <row r="313" spans="1:30">
      <c r="A313" s="3319">
        <v>298</v>
      </c>
      <c r="B313" s="3315" t="s">
        <v>6292</v>
      </c>
      <c r="C313" s="3320" t="s">
        <v>6293</v>
      </c>
      <c r="D313" s="3321" t="s">
        <v>6294</v>
      </c>
      <c r="E313" s="3322"/>
      <c r="F313" s="3319">
        <v>622</v>
      </c>
      <c r="G313" s="3315" t="s">
        <v>6295</v>
      </c>
      <c r="H313" s="3320" t="s">
        <v>6296</v>
      </c>
      <c r="I313" s="3321" t="s">
        <v>6297</v>
      </c>
      <c r="J313" s="3322"/>
      <c r="K313" s="3319">
        <v>946</v>
      </c>
      <c r="L313" s="3315" t="s">
        <v>6298</v>
      </c>
      <c r="M313" s="3320" t="s">
        <v>6299</v>
      </c>
      <c r="N313" s="3321" t="s">
        <v>6300</v>
      </c>
      <c r="O313" s="3322"/>
      <c r="P313" s="3319">
        <v>1270</v>
      </c>
      <c r="Q313" s="3315" t="s">
        <v>6301</v>
      </c>
      <c r="R313" s="3320" t="s">
        <v>6302</v>
      </c>
      <c r="S313" s="3321" t="s">
        <v>6303</v>
      </c>
      <c r="T313" s="2814"/>
      <c r="U313" s="2814"/>
      <c r="V313" s="2814"/>
      <c r="W313" s="2814"/>
      <c r="X313" s="2814"/>
      <c r="Y313" s="2814"/>
      <c r="Z313" s="2814"/>
      <c r="AA313" s="2814"/>
      <c r="AB313" s="2814"/>
      <c r="AC313" s="2814"/>
      <c r="AD313" s="2814"/>
    </row>
    <row r="314" spans="1:30">
      <c r="A314" s="3319">
        <v>299</v>
      </c>
      <c r="B314" s="3315" t="s">
        <v>6304</v>
      </c>
      <c r="C314" s="3320" t="s">
        <v>6305</v>
      </c>
      <c r="D314" s="3321" t="s">
        <v>6306</v>
      </c>
      <c r="E314" s="3322"/>
      <c r="F314" s="3319">
        <v>623</v>
      </c>
      <c r="G314" s="3315" t="s">
        <v>6307</v>
      </c>
      <c r="H314" s="3320" t="s">
        <v>6308</v>
      </c>
      <c r="I314" s="3321" t="s">
        <v>6309</v>
      </c>
      <c r="J314" s="3322"/>
      <c r="K314" s="3319">
        <v>947</v>
      </c>
      <c r="L314" s="3315" t="s">
        <v>6310</v>
      </c>
      <c r="M314" s="3320" t="s">
        <v>6311</v>
      </c>
      <c r="N314" s="3321" t="s">
        <v>6312</v>
      </c>
      <c r="O314" s="3322"/>
      <c r="P314" s="3319">
        <v>1271</v>
      </c>
      <c r="Q314" s="3315" t="s">
        <v>6313</v>
      </c>
      <c r="R314" s="3320" t="s">
        <v>6314</v>
      </c>
      <c r="S314" s="3321" t="s">
        <v>6315</v>
      </c>
      <c r="T314" s="2814"/>
      <c r="U314" s="2814"/>
      <c r="V314" s="2814"/>
      <c r="W314" s="2814"/>
      <c r="X314" s="2814"/>
      <c r="Y314" s="2814"/>
      <c r="Z314" s="2814"/>
      <c r="AA314" s="2814"/>
      <c r="AB314" s="2814"/>
      <c r="AC314" s="2814"/>
      <c r="AD314" s="2814"/>
    </row>
    <row r="315" spans="1:30">
      <c r="A315" s="3319">
        <v>300</v>
      </c>
      <c r="B315" s="3315" t="s">
        <v>6316</v>
      </c>
      <c r="C315" s="3320" t="s">
        <v>6317</v>
      </c>
      <c r="D315" s="3321" t="s">
        <v>6318</v>
      </c>
      <c r="E315" s="3322"/>
      <c r="F315" s="3319">
        <v>624</v>
      </c>
      <c r="G315" s="3315" t="s">
        <v>6319</v>
      </c>
      <c r="H315" s="3320" t="s">
        <v>6320</v>
      </c>
      <c r="I315" s="3321" t="s">
        <v>6321</v>
      </c>
      <c r="J315" s="3322"/>
      <c r="K315" s="3319">
        <v>948</v>
      </c>
      <c r="L315" s="3315" t="s">
        <v>6322</v>
      </c>
      <c r="M315" s="3320" t="s">
        <v>6323</v>
      </c>
      <c r="N315" s="3321" t="s">
        <v>6324</v>
      </c>
      <c r="O315" s="3322"/>
      <c r="P315" s="3319">
        <v>1272</v>
      </c>
      <c r="Q315" s="3315" t="s">
        <v>6325</v>
      </c>
      <c r="R315" s="3320" t="s">
        <v>6326</v>
      </c>
      <c r="S315" s="3321" t="s">
        <v>6327</v>
      </c>
      <c r="T315" s="2814"/>
      <c r="U315" s="2814"/>
      <c r="V315" s="2814"/>
      <c r="W315" s="2814"/>
      <c r="X315" s="2814"/>
      <c r="Y315" s="2814"/>
      <c r="Z315" s="2814"/>
      <c r="AA315" s="2814"/>
      <c r="AB315" s="2814"/>
      <c r="AC315" s="2814"/>
      <c r="AD315" s="2814"/>
    </row>
    <row r="316" spans="1:30">
      <c r="A316" s="3319">
        <v>301</v>
      </c>
      <c r="B316" s="3315" t="s">
        <v>6328</v>
      </c>
      <c r="C316" s="3320" t="s">
        <v>6329</v>
      </c>
      <c r="D316" s="3321" t="s">
        <v>6330</v>
      </c>
      <c r="E316" s="3322"/>
      <c r="F316" s="3319">
        <v>625</v>
      </c>
      <c r="G316" s="3315" t="s">
        <v>6331</v>
      </c>
      <c r="H316" s="3320" t="s">
        <v>6332</v>
      </c>
      <c r="I316" s="3321" t="s">
        <v>6333</v>
      </c>
      <c r="J316" s="3322"/>
      <c r="K316" s="3319">
        <v>949</v>
      </c>
      <c r="L316" s="3315" t="s">
        <v>6334</v>
      </c>
      <c r="M316" s="3320" t="s">
        <v>6335</v>
      </c>
      <c r="N316" s="3321" t="s">
        <v>6336</v>
      </c>
      <c r="O316" s="3322"/>
      <c r="P316" s="3319">
        <v>1273</v>
      </c>
      <c r="Q316" s="3315" t="s">
        <v>6337</v>
      </c>
      <c r="R316" s="3320" t="s">
        <v>6338</v>
      </c>
      <c r="S316" s="3321" t="s">
        <v>6339</v>
      </c>
      <c r="T316" s="2814"/>
      <c r="U316" s="2814"/>
      <c r="V316" s="2814"/>
      <c r="W316" s="2814"/>
      <c r="X316" s="2814"/>
      <c r="Y316" s="2814"/>
      <c r="Z316" s="2814"/>
      <c r="AA316" s="2814"/>
      <c r="AB316" s="2814"/>
      <c r="AC316" s="2814"/>
      <c r="AD316" s="2814"/>
    </row>
    <row r="317" spans="1:30">
      <c r="A317" s="3319">
        <v>302</v>
      </c>
      <c r="B317" s="3315" t="s">
        <v>6340</v>
      </c>
      <c r="C317" s="3320" t="s">
        <v>6341</v>
      </c>
      <c r="D317" s="3321" t="s">
        <v>6342</v>
      </c>
      <c r="E317" s="3322"/>
      <c r="F317" s="3319">
        <v>626</v>
      </c>
      <c r="G317" s="3315" t="s">
        <v>6343</v>
      </c>
      <c r="H317" s="3320" t="s">
        <v>6344</v>
      </c>
      <c r="I317" s="3321" t="s">
        <v>6345</v>
      </c>
      <c r="J317" s="3322"/>
      <c r="K317" s="3319">
        <v>950</v>
      </c>
      <c r="L317" s="3315" t="s">
        <v>6346</v>
      </c>
      <c r="M317" s="3320" t="s">
        <v>6347</v>
      </c>
      <c r="N317" s="3321" t="s">
        <v>6348</v>
      </c>
      <c r="O317" s="3322"/>
      <c r="P317" s="3319">
        <v>1274</v>
      </c>
      <c r="Q317" s="3315" t="s">
        <v>6349</v>
      </c>
      <c r="R317" s="3320" t="s">
        <v>6350</v>
      </c>
      <c r="S317" s="3321" t="s">
        <v>6351</v>
      </c>
      <c r="T317" s="2814"/>
      <c r="U317" s="2814"/>
      <c r="V317" s="2814"/>
      <c r="W317" s="2814"/>
      <c r="X317" s="2814"/>
      <c r="Y317" s="2814"/>
      <c r="Z317" s="2814"/>
      <c r="AA317" s="2814"/>
      <c r="AB317" s="2814"/>
      <c r="AC317" s="2814"/>
      <c r="AD317" s="2814"/>
    </row>
    <row r="318" spans="1:30">
      <c r="A318" s="3319">
        <v>303</v>
      </c>
      <c r="B318" s="3315" t="s">
        <v>6352</v>
      </c>
      <c r="C318" s="3320" t="s">
        <v>6353</v>
      </c>
      <c r="D318" s="3321" t="s">
        <v>5706</v>
      </c>
      <c r="E318" s="3322"/>
      <c r="F318" s="3319">
        <v>627</v>
      </c>
      <c r="G318" s="3315" t="s">
        <v>6354</v>
      </c>
      <c r="H318" s="3320" t="s">
        <v>6355</v>
      </c>
      <c r="I318" s="3321" t="s">
        <v>6356</v>
      </c>
      <c r="J318" s="3322"/>
      <c r="K318" s="3319">
        <v>951</v>
      </c>
      <c r="L318" s="3315" t="s">
        <v>6357</v>
      </c>
      <c r="M318" s="3320" t="s">
        <v>6358</v>
      </c>
      <c r="N318" s="3321" t="s">
        <v>6359</v>
      </c>
      <c r="O318" s="3322"/>
      <c r="P318" s="3319">
        <v>1275</v>
      </c>
      <c r="Q318" s="3315" t="s">
        <v>6360</v>
      </c>
      <c r="R318" s="3320" t="s">
        <v>6361</v>
      </c>
      <c r="S318" s="3321" t="s">
        <v>6362</v>
      </c>
      <c r="T318" s="2814"/>
      <c r="U318" s="2814"/>
      <c r="V318" s="2814"/>
      <c r="W318" s="2814"/>
      <c r="X318" s="2814"/>
      <c r="Y318" s="2814"/>
      <c r="Z318" s="2814"/>
      <c r="AA318" s="2814"/>
      <c r="AB318" s="2814"/>
      <c r="AC318" s="2814"/>
      <c r="AD318" s="2814"/>
    </row>
    <row r="319" spans="1:30">
      <c r="A319" s="3319">
        <v>304</v>
      </c>
      <c r="B319" s="3315" t="s">
        <v>6363</v>
      </c>
      <c r="C319" s="3320" t="s">
        <v>6364</v>
      </c>
      <c r="D319" s="3321" t="s">
        <v>6365</v>
      </c>
      <c r="E319" s="3322"/>
      <c r="F319" s="3319">
        <v>628</v>
      </c>
      <c r="G319" s="3315" t="s">
        <v>6366</v>
      </c>
      <c r="H319" s="3320" t="s">
        <v>6367</v>
      </c>
      <c r="I319" s="3321" t="s">
        <v>6368</v>
      </c>
      <c r="J319" s="3322"/>
      <c r="K319" s="3319">
        <v>952</v>
      </c>
      <c r="L319" s="3315" t="s">
        <v>6369</v>
      </c>
      <c r="M319" s="3320" t="s">
        <v>6370</v>
      </c>
      <c r="N319" s="3321" t="s">
        <v>6371</v>
      </c>
      <c r="O319" s="3322"/>
      <c r="P319" s="3319">
        <v>1276</v>
      </c>
      <c r="Q319" s="3315" t="s">
        <v>6372</v>
      </c>
      <c r="R319" s="3320" t="s">
        <v>6373</v>
      </c>
      <c r="S319" s="3321" t="s">
        <v>6374</v>
      </c>
      <c r="T319" s="2814"/>
      <c r="U319" s="2814"/>
      <c r="V319" s="2814"/>
      <c r="W319" s="2814"/>
      <c r="X319" s="2814"/>
      <c r="Y319" s="2814"/>
      <c r="Z319" s="2814"/>
      <c r="AA319" s="2814"/>
      <c r="AB319" s="2814"/>
      <c r="AC319" s="2814"/>
      <c r="AD319" s="2814"/>
    </row>
    <row r="320" spans="1:30">
      <c r="A320" s="3319">
        <v>305</v>
      </c>
      <c r="B320" s="3315" t="s">
        <v>6375</v>
      </c>
      <c r="C320" s="3320" t="s">
        <v>6376</v>
      </c>
      <c r="D320" s="3321" t="s">
        <v>6377</v>
      </c>
      <c r="E320" s="3322"/>
      <c r="F320" s="3319">
        <v>629</v>
      </c>
      <c r="G320" s="3315" t="s">
        <v>6378</v>
      </c>
      <c r="H320" s="3320" t="s">
        <v>6379</v>
      </c>
      <c r="I320" s="3321" t="s">
        <v>6380</v>
      </c>
      <c r="J320" s="3322"/>
      <c r="K320" s="3319">
        <v>953</v>
      </c>
      <c r="L320" s="3315" t="s">
        <v>6381</v>
      </c>
      <c r="M320" s="3320" t="s">
        <v>6382</v>
      </c>
      <c r="N320" s="3321" t="s">
        <v>6383</v>
      </c>
      <c r="O320" s="3322"/>
      <c r="P320" s="3319">
        <v>1277</v>
      </c>
      <c r="Q320" s="3315" t="s">
        <v>6384</v>
      </c>
      <c r="R320" s="3320" t="s">
        <v>6385</v>
      </c>
      <c r="S320" s="3321" t="s">
        <v>6386</v>
      </c>
      <c r="T320" s="2814"/>
      <c r="U320" s="2814"/>
      <c r="V320" s="2814"/>
      <c r="W320" s="2814"/>
      <c r="X320" s="2814"/>
      <c r="Y320" s="2814"/>
      <c r="Z320" s="2814"/>
      <c r="AA320" s="2814"/>
      <c r="AB320" s="2814"/>
      <c r="AC320" s="2814"/>
      <c r="AD320" s="2814"/>
    </row>
    <row r="321" spans="1:30">
      <c r="A321" s="3319">
        <v>306</v>
      </c>
      <c r="B321" s="3315" t="s">
        <v>6387</v>
      </c>
      <c r="C321" s="3320" t="s">
        <v>6388</v>
      </c>
      <c r="D321" s="3321" t="s">
        <v>6389</v>
      </c>
      <c r="E321" s="3322"/>
      <c r="F321" s="3319">
        <v>630</v>
      </c>
      <c r="G321" s="3315" t="s">
        <v>6390</v>
      </c>
      <c r="H321" s="3320" t="s">
        <v>6391</v>
      </c>
      <c r="I321" s="3321" t="s">
        <v>6392</v>
      </c>
      <c r="J321" s="3322"/>
      <c r="K321" s="3319">
        <v>954</v>
      </c>
      <c r="L321" s="3315" t="s">
        <v>6393</v>
      </c>
      <c r="M321" s="3320" t="s">
        <v>6394</v>
      </c>
      <c r="N321" s="3321" t="s">
        <v>6395</v>
      </c>
      <c r="O321" s="3322"/>
      <c r="P321" s="3319">
        <v>1278</v>
      </c>
      <c r="Q321" s="3315" t="s">
        <v>6396</v>
      </c>
      <c r="R321" s="3320" t="s">
        <v>6397</v>
      </c>
      <c r="S321" s="3321" t="s">
        <v>6398</v>
      </c>
      <c r="T321" s="2814"/>
      <c r="U321" s="2814"/>
      <c r="V321" s="2814"/>
      <c r="W321" s="2814"/>
      <c r="X321" s="2814"/>
      <c r="Y321" s="2814"/>
      <c r="Z321" s="2814"/>
      <c r="AA321" s="2814"/>
      <c r="AB321" s="2814"/>
      <c r="AC321" s="2814"/>
      <c r="AD321" s="2814"/>
    </row>
    <row r="322" spans="1:30">
      <c r="A322" s="3319">
        <v>307</v>
      </c>
      <c r="B322" s="3315" t="s">
        <v>6399</v>
      </c>
      <c r="C322" s="3320" t="s">
        <v>6400</v>
      </c>
      <c r="D322" s="3321" t="s">
        <v>6401</v>
      </c>
      <c r="E322" s="3322"/>
      <c r="F322" s="3319">
        <v>631</v>
      </c>
      <c r="G322" s="3315" t="s">
        <v>6402</v>
      </c>
      <c r="H322" s="3320" t="s">
        <v>6403</v>
      </c>
      <c r="I322" s="3321" t="s">
        <v>6404</v>
      </c>
      <c r="J322" s="3322"/>
      <c r="K322" s="3319">
        <v>955</v>
      </c>
      <c r="L322" s="3315" t="s">
        <v>6405</v>
      </c>
      <c r="M322" s="3320" t="s">
        <v>6406</v>
      </c>
      <c r="N322" s="3321" t="s">
        <v>6407</v>
      </c>
      <c r="O322" s="3322"/>
      <c r="P322" s="3319">
        <v>1279</v>
      </c>
      <c r="Q322" s="3315" t="s">
        <v>6408</v>
      </c>
      <c r="R322" s="3320" t="s">
        <v>6409</v>
      </c>
      <c r="S322" s="3321" t="s">
        <v>6410</v>
      </c>
      <c r="T322" s="2814"/>
      <c r="U322" s="2814"/>
      <c r="V322" s="2814"/>
      <c r="W322" s="2814"/>
      <c r="X322" s="2814"/>
      <c r="Y322" s="2814"/>
      <c r="Z322" s="2814"/>
      <c r="AA322" s="2814"/>
      <c r="AB322" s="2814"/>
      <c r="AC322" s="2814"/>
      <c r="AD322" s="2814"/>
    </row>
    <row r="323" spans="1:30">
      <c r="A323" s="3319">
        <v>308</v>
      </c>
      <c r="B323" s="3315" t="s">
        <v>6411</v>
      </c>
      <c r="C323" s="3320" t="s">
        <v>6412</v>
      </c>
      <c r="D323" s="3321" t="s">
        <v>6413</v>
      </c>
      <c r="E323" s="3322"/>
      <c r="F323" s="3319">
        <v>632</v>
      </c>
      <c r="G323" s="3315" t="s">
        <v>6414</v>
      </c>
      <c r="H323" s="3320" t="s">
        <v>6415</v>
      </c>
      <c r="I323" s="3321" t="s">
        <v>6416</v>
      </c>
      <c r="J323" s="3322"/>
      <c r="K323" s="3319">
        <v>956</v>
      </c>
      <c r="L323" s="3315" t="s">
        <v>6417</v>
      </c>
      <c r="M323" s="3320" t="s">
        <v>6418</v>
      </c>
      <c r="N323" s="3321" t="s">
        <v>6419</v>
      </c>
      <c r="O323" s="3322"/>
      <c r="P323" s="3319">
        <v>1280</v>
      </c>
      <c r="Q323" s="3315" t="s">
        <v>6420</v>
      </c>
      <c r="R323" s="3320" t="s">
        <v>6421</v>
      </c>
      <c r="S323" s="3321" t="s">
        <v>6422</v>
      </c>
      <c r="T323" s="2814"/>
      <c r="U323" s="2814"/>
      <c r="V323" s="2814"/>
      <c r="W323" s="2814"/>
      <c r="X323" s="2814"/>
      <c r="Y323" s="2814"/>
      <c r="Z323" s="2814"/>
      <c r="AA323" s="2814"/>
      <c r="AB323" s="2814"/>
      <c r="AC323" s="2814"/>
      <c r="AD323" s="2814"/>
    </row>
    <row r="324" spans="1:30">
      <c r="A324" s="3319">
        <v>309</v>
      </c>
      <c r="B324" s="3315" t="s">
        <v>6423</v>
      </c>
      <c r="C324" s="3320" t="s">
        <v>6424</v>
      </c>
      <c r="D324" s="3321" t="s">
        <v>6425</v>
      </c>
      <c r="E324" s="3322"/>
      <c r="F324" s="3319">
        <v>633</v>
      </c>
      <c r="G324" s="3315" t="s">
        <v>6426</v>
      </c>
      <c r="H324" s="3320" t="s">
        <v>6427</v>
      </c>
      <c r="I324" s="3321" t="s">
        <v>6428</v>
      </c>
      <c r="J324" s="3322"/>
      <c r="K324" s="3319">
        <v>957</v>
      </c>
      <c r="L324" s="3315" t="s">
        <v>6429</v>
      </c>
      <c r="M324" s="3320" t="s">
        <v>6430</v>
      </c>
      <c r="N324" s="3321" t="s">
        <v>6431</v>
      </c>
      <c r="O324" s="3322"/>
      <c r="P324" s="3319">
        <v>1281</v>
      </c>
      <c r="Q324" s="3315" t="s">
        <v>6432</v>
      </c>
      <c r="R324" s="3320" t="s">
        <v>6433</v>
      </c>
      <c r="S324" s="3321" t="s">
        <v>6434</v>
      </c>
      <c r="T324" s="2814"/>
      <c r="U324" s="2814"/>
      <c r="V324" s="2814"/>
      <c r="W324" s="2814"/>
      <c r="X324" s="2814"/>
      <c r="Y324" s="2814"/>
      <c r="Z324" s="2814"/>
      <c r="AA324" s="2814"/>
      <c r="AB324" s="2814"/>
      <c r="AC324" s="2814"/>
      <c r="AD324" s="2814"/>
    </row>
    <row r="325" spans="1:30">
      <c r="A325" s="3319">
        <v>310</v>
      </c>
      <c r="B325" s="3315" t="s">
        <v>6435</v>
      </c>
      <c r="C325" s="3320" t="s">
        <v>6436</v>
      </c>
      <c r="D325" s="3321" t="s">
        <v>6437</v>
      </c>
      <c r="E325" s="3322"/>
      <c r="F325" s="3319">
        <v>634</v>
      </c>
      <c r="G325" s="3315" t="s">
        <v>6438</v>
      </c>
      <c r="H325" s="3320" t="s">
        <v>6439</v>
      </c>
      <c r="I325" s="3321" t="s">
        <v>6440</v>
      </c>
      <c r="J325" s="3322"/>
      <c r="K325" s="3319">
        <v>958</v>
      </c>
      <c r="L325" s="3315" t="s">
        <v>6441</v>
      </c>
      <c r="M325" s="3320" t="s">
        <v>6442</v>
      </c>
      <c r="N325" s="3321" t="s">
        <v>6443</v>
      </c>
      <c r="O325" s="3322"/>
      <c r="P325" s="3319">
        <v>1282</v>
      </c>
      <c r="Q325" s="3315" t="s">
        <v>6444</v>
      </c>
      <c r="R325" s="3320" t="s">
        <v>6445</v>
      </c>
      <c r="T325" s="2814"/>
      <c r="U325" s="2814"/>
      <c r="V325" s="2814"/>
      <c r="W325" s="2814"/>
      <c r="X325" s="2814"/>
      <c r="Y325" s="2814"/>
      <c r="Z325" s="2814"/>
      <c r="AA325" s="2814"/>
      <c r="AB325" s="2814"/>
      <c r="AC325" s="2814"/>
      <c r="AD325" s="2814"/>
    </row>
    <row r="326" spans="1:30">
      <c r="A326" s="3319">
        <v>311</v>
      </c>
      <c r="B326" s="3315" t="s">
        <v>6446</v>
      </c>
      <c r="C326" s="3320" t="s">
        <v>6447</v>
      </c>
      <c r="D326" s="3321" t="s">
        <v>6448</v>
      </c>
      <c r="E326" s="3322"/>
      <c r="F326" s="3319">
        <v>635</v>
      </c>
      <c r="G326" s="3315" t="s">
        <v>6449</v>
      </c>
      <c r="H326" s="3320" t="s">
        <v>6450</v>
      </c>
      <c r="I326" s="3321" t="s">
        <v>6451</v>
      </c>
      <c r="J326" s="3322"/>
      <c r="K326" s="3319">
        <v>959</v>
      </c>
      <c r="L326" s="3315" t="s">
        <v>6452</v>
      </c>
      <c r="M326" s="3320" t="s">
        <v>6453</v>
      </c>
      <c r="N326" s="3321" t="s">
        <v>6454</v>
      </c>
      <c r="O326" s="3322"/>
      <c r="P326" s="3319">
        <v>1283</v>
      </c>
      <c r="Q326" s="3315" t="s">
        <v>6455</v>
      </c>
      <c r="R326" s="3320" t="s">
        <v>6456</v>
      </c>
      <c r="T326" s="2814"/>
      <c r="U326" s="2814"/>
      <c r="V326" s="2814"/>
      <c r="W326" s="2814"/>
      <c r="X326" s="2814"/>
      <c r="Y326" s="2814"/>
      <c r="Z326" s="2814"/>
      <c r="AA326" s="2814"/>
      <c r="AB326" s="2814"/>
      <c r="AC326" s="2814"/>
      <c r="AD326" s="2814"/>
    </row>
    <row r="327" spans="1:30">
      <c r="A327" s="3319">
        <v>312</v>
      </c>
      <c r="B327" s="3315" t="s">
        <v>6457</v>
      </c>
      <c r="C327" s="3320" t="s">
        <v>6458</v>
      </c>
      <c r="D327" s="3321" t="s">
        <v>6459</v>
      </c>
      <c r="E327" s="3322"/>
      <c r="F327" s="3319">
        <v>636</v>
      </c>
      <c r="G327" s="3315" t="s">
        <v>6460</v>
      </c>
      <c r="H327" s="3320" t="s">
        <v>6461</v>
      </c>
      <c r="I327" s="3321" t="s">
        <v>6462</v>
      </c>
      <c r="J327" s="3322"/>
      <c r="K327" s="3319">
        <v>960</v>
      </c>
      <c r="L327" s="3315" t="s">
        <v>6463</v>
      </c>
      <c r="M327" s="3320" t="s">
        <v>6464</v>
      </c>
      <c r="N327" s="3321" t="s">
        <v>6465</v>
      </c>
      <c r="O327" s="3322"/>
      <c r="P327" s="3319">
        <v>1284</v>
      </c>
      <c r="Q327" s="3315" t="s">
        <v>6466</v>
      </c>
      <c r="R327" s="3320" t="s">
        <v>6467</v>
      </c>
      <c r="S327" s="3321" t="s">
        <v>6468</v>
      </c>
      <c r="T327" s="2814"/>
      <c r="U327" s="2814"/>
      <c r="V327" s="2814"/>
      <c r="W327" s="2814"/>
      <c r="X327" s="2814"/>
      <c r="Y327" s="2814"/>
      <c r="Z327" s="2814"/>
      <c r="AA327" s="2814"/>
      <c r="AB327" s="2814"/>
      <c r="AC327" s="2814"/>
      <c r="AD327" s="2814"/>
    </row>
    <row r="328" spans="1:30">
      <c r="A328" s="3319">
        <v>313</v>
      </c>
      <c r="B328" s="3315" t="s">
        <v>6469</v>
      </c>
      <c r="C328" s="3320" t="s">
        <v>6470</v>
      </c>
      <c r="D328" s="3321" t="s">
        <v>6471</v>
      </c>
      <c r="E328" s="3322"/>
      <c r="F328" s="3319">
        <v>637</v>
      </c>
      <c r="G328" s="3315" t="s">
        <v>6472</v>
      </c>
      <c r="H328" s="3320" t="s">
        <v>6473</v>
      </c>
      <c r="I328" s="3321" t="s">
        <v>6474</v>
      </c>
      <c r="J328" s="3322"/>
      <c r="K328" s="3319">
        <v>961</v>
      </c>
      <c r="L328" s="3315" t="s">
        <v>6475</v>
      </c>
      <c r="M328" s="3320" t="s">
        <v>6476</v>
      </c>
      <c r="N328" s="3321" t="s">
        <v>6477</v>
      </c>
      <c r="O328" s="3322"/>
      <c r="P328" s="3319">
        <v>1285</v>
      </c>
      <c r="Q328" s="3315" t="s">
        <v>6478</v>
      </c>
      <c r="R328" s="3320" t="s">
        <v>6479</v>
      </c>
      <c r="S328" s="3321" t="s">
        <v>6480</v>
      </c>
      <c r="T328" s="2814"/>
      <c r="U328" s="2814"/>
      <c r="V328" s="2814"/>
      <c r="W328" s="2814"/>
      <c r="X328" s="2814"/>
      <c r="Y328" s="2814"/>
      <c r="Z328" s="2814"/>
      <c r="AA328" s="2814"/>
      <c r="AB328" s="2814"/>
      <c r="AC328" s="2814"/>
      <c r="AD328" s="2814"/>
    </row>
    <row r="329" spans="1:30">
      <c r="A329" s="3319">
        <v>314</v>
      </c>
      <c r="B329" s="3315" t="s">
        <v>6481</v>
      </c>
      <c r="C329" s="3320" t="s">
        <v>6482</v>
      </c>
      <c r="D329" s="3321" t="s">
        <v>6483</v>
      </c>
      <c r="E329" s="3322"/>
      <c r="F329" s="3319">
        <v>638</v>
      </c>
      <c r="G329" s="3315" t="s">
        <v>6484</v>
      </c>
      <c r="H329" s="3320" t="s">
        <v>6485</v>
      </c>
      <c r="I329" s="3321" t="s">
        <v>6486</v>
      </c>
      <c r="J329" s="3322"/>
      <c r="K329" s="3319">
        <v>962</v>
      </c>
      <c r="L329" s="3315" t="s">
        <v>6487</v>
      </c>
      <c r="M329" s="3320" t="s">
        <v>6488</v>
      </c>
      <c r="N329" s="3321" t="s">
        <v>6489</v>
      </c>
      <c r="O329" s="3322"/>
      <c r="P329" s="3319">
        <v>1286</v>
      </c>
      <c r="Q329" s="3315" t="s">
        <v>6490</v>
      </c>
      <c r="R329" s="3320" t="s">
        <v>6491</v>
      </c>
      <c r="S329" s="3321" t="s">
        <v>6492</v>
      </c>
      <c r="T329" s="2814"/>
      <c r="U329" s="2814"/>
      <c r="V329" s="2814"/>
      <c r="W329" s="2814"/>
      <c r="X329" s="2814"/>
      <c r="Y329" s="2814"/>
      <c r="Z329" s="2814"/>
      <c r="AA329" s="2814"/>
      <c r="AB329" s="2814"/>
      <c r="AC329" s="2814"/>
      <c r="AD329" s="2814"/>
    </row>
    <row r="330" spans="1:30">
      <c r="A330" s="3319">
        <v>315</v>
      </c>
      <c r="B330" s="3315" t="s">
        <v>6493</v>
      </c>
      <c r="C330" s="3320" t="s">
        <v>6494</v>
      </c>
      <c r="D330" s="3321" t="s">
        <v>6495</v>
      </c>
      <c r="E330" s="3322"/>
      <c r="F330" s="3319">
        <v>639</v>
      </c>
      <c r="G330" s="3315" t="s">
        <v>6496</v>
      </c>
      <c r="H330" s="3320" t="s">
        <v>6497</v>
      </c>
      <c r="I330" s="3321" t="s">
        <v>6498</v>
      </c>
      <c r="J330" s="3322"/>
      <c r="K330" s="3319">
        <v>963</v>
      </c>
      <c r="L330" s="3315" t="s">
        <v>6499</v>
      </c>
      <c r="M330" s="3320" t="s">
        <v>6500</v>
      </c>
      <c r="N330" s="3321" t="s">
        <v>6501</v>
      </c>
      <c r="O330" s="3322"/>
      <c r="P330" s="3319">
        <v>1287</v>
      </c>
      <c r="Q330" s="3315" t="s">
        <v>6502</v>
      </c>
      <c r="R330" s="3320" t="s">
        <v>6503</v>
      </c>
      <c r="S330" s="3321" t="s">
        <v>6504</v>
      </c>
      <c r="T330" s="2814"/>
      <c r="U330" s="2814"/>
      <c r="V330" s="2814"/>
      <c r="W330" s="2814"/>
      <c r="X330" s="2814"/>
      <c r="Y330" s="2814"/>
      <c r="Z330" s="2814"/>
      <c r="AA330" s="2814"/>
      <c r="AB330" s="2814"/>
      <c r="AC330" s="2814"/>
      <c r="AD330" s="2814"/>
    </row>
    <row r="331" spans="1:30">
      <c r="A331" s="3319">
        <v>316</v>
      </c>
      <c r="B331" s="3315" t="s">
        <v>6505</v>
      </c>
      <c r="C331" s="3320" t="s">
        <v>6506</v>
      </c>
      <c r="D331" s="3321" t="s">
        <v>6507</v>
      </c>
      <c r="E331" s="3322"/>
      <c r="F331" s="3319">
        <v>640</v>
      </c>
      <c r="G331" s="3315" t="s">
        <v>6508</v>
      </c>
      <c r="H331" s="3320" t="s">
        <v>6509</v>
      </c>
      <c r="I331" s="3321" t="s">
        <v>6510</v>
      </c>
      <c r="J331" s="3322"/>
      <c r="K331" s="3319">
        <v>964</v>
      </c>
      <c r="L331" s="3315" t="s">
        <v>6511</v>
      </c>
      <c r="M331" s="3320" t="s">
        <v>6512</v>
      </c>
      <c r="N331" s="3321" t="s">
        <v>6513</v>
      </c>
      <c r="O331" s="3322"/>
      <c r="P331" s="3319">
        <v>1288</v>
      </c>
      <c r="Q331" s="3315" t="s">
        <v>6514</v>
      </c>
      <c r="R331" s="3320" t="s">
        <v>6515</v>
      </c>
      <c r="S331" s="3321" t="s">
        <v>6516</v>
      </c>
      <c r="T331" s="2814"/>
      <c r="U331" s="2814"/>
      <c r="V331" s="2814"/>
      <c r="W331" s="2814"/>
      <c r="X331" s="2814"/>
      <c r="Y331" s="2814"/>
      <c r="Z331" s="2814"/>
      <c r="AA331" s="2814"/>
      <c r="AB331" s="2814"/>
      <c r="AC331" s="2814"/>
      <c r="AD331" s="2814"/>
    </row>
    <row r="332" spans="1:30">
      <c r="A332" s="3319">
        <v>317</v>
      </c>
      <c r="B332" s="3315" t="s">
        <v>6517</v>
      </c>
      <c r="C332" s="3320" t="s">
        <v>6518</v>
      </c>
      <c r="D332" s="3321" t="s">
        <v>6519</v>
      </c>
      <c r="E332" s="3322"/>
      <c r="F332" s="3319">
        <v>641</v>
      </c>
      <c r="G332" s="3315" t="s">
        <v>6520</v>
      </c>
      <c r="H332" s="3320" t="s">
        <v>6521</v>
      </c>
      <c r="I332" s="3321" t="s">
        <v>6522</v>
      </c>
      <c r="J332" s="3322"/>
      <c r="K332" s="3319">
        <v>965</v>
      </c>
      <c r="L332" s="3315" t="s">
        <v>6523</v>
      </c>
      <c r="M332" s="3320" t="s">
        <v>6524</v>
      </c>
      <c r="N332" s="3321" t="s">
        <v>6525</v>
      </c>
      <c r="O332" s="3322"/>
      <c r="P332" s="3319">
        <v>1289</v>
      </c>
      <c r="Q332" s="3315" t="s">
        <v>6526</v>
      </c>
      <c r="R332" s="3320" t="s">
        <v>6527</v>
      </c>
      <c r="S332" s="3321" t="s">
        <v>6528</v>
      </c>
      <c r="T332" s="2814"/>
      <c r="U332" s="2814"/>
      <c r="V332" s="2814"/>
      <c r="W332" s="2814"/>
      <c r="X332" s="2814"/>
      <c r="Y332" s="2814"/>
      <c r="Z332" s="2814"/>
      <c r="AA332" s="2814"/>
      <c r="AB332" s="2814"/>
      <c r="AC332" s="2814"/>
      <c r="AD332" s="2814"/>
    </row>
    <row r="333" spans="1:30">
      <c r="A333" s="3319">
        <v>318</v>
      </c>
      <c r="B333" s="3315" t="s">
        <v>6529</v>
      </c>
      <c r="C333" s="3320" t="s">
        <v>6530</v>
      </c>
      <c r="D333" s="3321" t="s">
        <v>6531</v>
      </c>
      <c r="E333" s="3322"/>
      <c r="F333" s="3319">
        <v>642</v>
      </c>
      <c r="G333" s="3315" t="s">
        <v>6532</v>
      </c>
      <c r="H333" s="3320" t="s">
        <v>6533</v>
      </c>
      <c r="I333" s="3321" t="s">
        <v>6534</v>
      </c>
      <c r="J333" s="3322"/>
      <c r="K333" s="3319">
        <v>966</v>
      </c>
      <c r="L333" s="3315" t="s">
        <v>6535</v>
      </c>
      <c r="M333" s="3320" t="s">
        <v>6536</v>
      </c>
      <c r="N333" s="3321" t="s">
        <v>6537</v>
      </c>
      <c r="O333" s="3322"/>
      <c r="P333" s="3319">
        <v>1290</v>
      </c>
      <c r="Q333" s="3315" t="s">
        <v>6538</v>
      </c>
      <c r="R333" s="3320" t="s">
        <v>6539</v>
      </c>
      <c r="S333" s="3321" t="s">
        <v>6540</v>
      </c>
      <c r="T333" s="2814"/>
      <c r="U333" s="2814"/>
      <c r="V333" s="2814"/>
      <c r="W333" s="2814"/>
      <c r="X333" s="2814"/>
      <c r="Y333" s="2814"/>
      <c r="Z333" s="2814"/>
      <c r="AA333" s="2814"/>
      <c r="AB333" s="2814"/>
      <c r="AC333" s="2814"/>
      <c r="AD333" s="2814"/>
    </row>
    <row r="334" spans="1:30">
      <c r="A334" s="3319">
        <v>319</v>
      </c>
      <c r="B334" s="3315" t="s">
        <v>6541</v>
      </c>
      <c r="C334" s="3320" t="s">
        <v>6542</v>
      </c>
      <c r="D334" s="3321" t="s">
        <v>6543</v>
      </c>
      <c r="E334" s="3322"/>
      <c r="F334" s="3319">
        <v>643</v>
      </c>
      <c r="G334" s="3315" t="s">
        <v>6544</v>
      </c>
      <c r="H334" s="3320" t="s">
        <v>6545</v>
      </c>
      <c r="I334" s="3321" t="s">
        <v>6546</v>
      </c>
      <c r="J334" s="3322"/>
      <c r="K334" s="3319">
        <v>967</v>
      </c>
      <c r="L334" s="3315" t="s">
        <v>6547</v>
      </c>
      <c r="M334" s="3320" t="s">
        <v>6548</v>
      </c>
      <c r="N334" s="3321" t="s">
        <v>6549</v>
      </c>
      <c r="O334" s="3322"/>
      <c r="P334" s="3319">
        <v>1291</v>
      </c>
      <c r="Q334" s="3315" t="s">
        <v>6550</v>
      </c>
      <c r="R334" s="3320" t="s">
        <v>6551</v>
      </c>
      <c r="S334" s="3321" t="s">
        <v>6552</v>
      </c>
      <c r="T334" s="2814"/>
      <c r="U334" s="2814"/>
      <c r="V334" s="2814"/>
      <c r="W334" s="2814"/>
      <c r="X334" s="2814"/>
      <c r="Y334" s="2814"/>
      <c r="Z334" s="2814"/>
      <c r="AA334" s="2814"/>
      <c r="AB334" s="2814"/>
      <c r="AC334" s="2814"/>
      <c r="AD334" s="2814"/>
    </row>
    <row r="335" spans="1:30">
      <c r="A335" s="3319">
        <v>320</v>
      </c>
      <c r="B335" s="3315" t="s">
        <v>6553</v>
      </c>
      <c r="C335" s="3320" t="s">
        <v>6554</v>
      </c>
      <c r="D335" s="3321" t="s">
        <v>6555</v>
      </c>
      <c r="E335" s="3322"/>
      <c r="F335" s="3319">
        <v>644</v>
      </c>
      <c r="G335" s="3315" t="s">
        <v>6556</v>
      </c>
      <c r="H335" s="3320" t="s">
        <v>6557</v>
      </c>
      <c r="I335" s="3321" t="s">
        <v>6558</v>
      </c>
      <c r="J335" s="3322"/>
      <c r="K335" s="3319">
        <v>968</v>
      </c>
      <c r="L335" s="3315" t="s">
        <v>6559</v>
      </c>
      <c r="M335" s="3320" t="s">
        <v>6560</v>
      </c>
      <c r="N335" s="3321" t="s">
        <v>6561</v>
      </c>
      <c r="O335" s="3322"/>
      <c r="P335" s="3319">
        <v>1292</v>
      </c>
      <c r="Q335" s="3315" t="s">
        <v>6562</v>
      </c>
      <c r="R335" s="3320" t="s">
        <v>6563</v>
      </c>
      <c r="S335" s="3321" t="s">
        <v>6564</v>
      </c>
      <c r="T335" s="2814"/>
      <c r="U335" s="2814"/>
      <c r="V335" s="2814"/>
      <c r="W335" s="2814"/>
      <c r="X335" s="2814"/>
      <c r="Y335" s="2814"/>
      <c r="Z335" s="2814"/>
      <c r="AA335" s="2814"/>
      <c r="AB335" s="2814"/>
      <c r="AC335" s="2814"/>
      <c r="AD335" s="2814"/>
    </row>
    <row r="336" spans="1:30">
      <c r="A336" s="3319">
        <v>321</v>
      </c>
      <c r="B336" s="3315" t="s">
        <v>6565</v>
      </c>
      <c r="C336" s="3320" t="s">
        <v>6566</v>
      </c>
      <c r="D336" s="3321" t="s">
        <v>6567</v>
      </c>
      <c r="E336" s="3322"/>
      <c r="F336" s="3319">
        <v>645</v>
      </c>
      <c r="G336" s="3315" t="s">
        <v>6568</v>
      </c>
      <c r="H336" s="3320" t="s">
        <v>6569</v>
      </c>
      <c r="I336" s="3321" t="s">
        <v>6570</v>
      </c>
      <c r="J336" s="3322"/>
      <c r="K336" s="3319">
        <v>969</v>
      </c>
      <c r="L336" s="3315" t="s">
        <v>6571</v>
      </c>
      <c r="M336" s="3320" t="s">
        <v>6572</v>
      </c>
      <c r="N336" s="3321" t="s">
        <v>6573</v>
      </c>
      <c r="O336" s="3322"/>
      <c r="P336" s="3319">
        <v>1293</v>
      </c>
      <c r="Q336" s="3315" t="s">
        <v>6574</v>
      </c>
      <c r="R336" s="3320" t="s">
        <v>6575</v>
      </c>
      <c r="S336" s="3321" t="s">
        <v>6576</v>
      </c>
      <c r="T336" s="2814"/>
      <c r="U336" s="2814"/>
      <c r="V336" s="2814"/>
      <c r="W336" s="2814"/>
      <c r="X336" s="2814"/>
      <c r="Y336" s="2814"/>
      <c r="Z336" s="2814"/>
      <c r="AA336" s="2814"/>
      <c r="AB336" s="2814"/>
      <c r="AC336" s="2814"/>
      <c r="AD336" s="2814"/>
    </row>
    <row r="337" spans="1:30">
      <c r="A337" s="3319">
        <v>322</v>
      </c>
      <c r="B337" s="3315" t="s">
        <v>6577</v>
      </c>
      <c r="C337" s="3320" t="s">
        <v>6578</v>
      </c>
      <c r="D337" s="3321" t="s">
        <v>6579</v>
      </c>
      <c r="E337" s="3322"/>
      <c r="F337" s="3319">
        <v>646</v>
      </c>
      <c r="G337" s="3315" t="s">
        <v>6580</v>
      </c>
      <c r="H337" s="3320" t="s">
        <v>6581</v>
      </c>
      <c r="I337" s="3321" t="s">
        <v>4492</v>
      </c>
      <c r="J337" s="3322"/>
      <c r="K337" s="3319">
        <v>970</v>
      </c>
      <c r="L337" s="3315" t="s">
        <v>6582</v>
      </c>
      <c r="M337" s="3320" t="s">
        <v>6583</v>
      </c>
      <c r="N337" s="3321" t="s">
        <v>6584</v>
      </c>
      <c r="O337" s="3322"/>
      <c r="P337" s="3319">
        <v>1294</v>
      </c>
      <c r="Q337" s="3315" t="s">
        <v>6585</v>
      </c>
      <c r="R337" s="3320" t="s">
        <v>6586</v>
      </c>
      <c r="S337" s="3321" t="s">
        <v>6587</v>
      </c>
      <c r="T337" s="2814"/>
      <c r="U337" s="2814"/>
      <c r="V337" s="2814"/>
      <c r="W337" s="2814"/>
      <c r="X337" s="2814"/>
      <c r="Y337" s="2814"/>
      <c r="Z337" s="2814"/>
      <c r="AA337" s="2814"/>
      <c r="AB337" s="2814"/>
      <c r="AC337" s="2814"/>
      <c r="AD337" s="2814"/>
    </row>
    <row r="338" spans="1:30">
      <c r="A338" s="3319">
        <v>323</v>
      </c>
      <c r="B338" s="3315" t="s">
        <v>6588</v>
      </c>
      <c r="C338" s="3320" t="s">
        <v>6589</v>
      </c>
      <c r="D338" s="3321" t="s">
        <v>6590</v>
      </c>
      <c r="E338" s="3322"/>
      <c r="F338" s="3319">
        <v>647</v>
      </c>
      <c r="G338" s="3315" t="s">
        <v>6591</v>
      </c>
      <c r="H338" s="3320" t="s">
        <v>6592</v>
      </c>
      <c r="I338" s="3321" t="s">
        <v>6593</v>
      </c>
      <c r="J338" s="3322"/>
      <c r="K338" s="3319">
        <v>971</v>
      </c>
      <c r="L338" s="3315" t="s">
        <v>6594</v>
      </c>
      <c r="M338" s="3320" t="s">
        <v>6595</v>
      </c>
      <c r="N338" s="3321" t="s">
        <v>6596</v>
      </c>
      <c r="O338" s="3322"/>
      <c r="P338" s="3319">
        <v>1295</v>
      </c>
      <c r="Q338" s="3315" t="s">
        <v>6597</v>
      </c>
      <c r="R338" s="3320" t="s">
        <v>6598</v>
      </c>
      <c r="S338" s="3321" t="s">
        <v>6599</v>
      </c>
      <c r="T338" s="2814"/>
      <c r="U338" s="2814"/>
      <c r="V338" s="2814"/>
      <c r="W338" s="2814"/>
      <c r="X338" s="2814"/>
      <c r="Y338" s="2814"/>
      <c r="Z338" s="2814"/>
      <c r="AA338" s="2814"/>
      <c r="AB338" s="2814"/>
      <c r="AC338" s="2814"/>
      <c r="AD338" s="2814"/>
    </row>
    <row r="339" spans="1:30">
      <c r="A339" s="3319">
        <v>324</v>
      </c>
      <c r="B339" s="3315" t="s">
        <v>6600</v>
      </c>
      <c r="C339" s="3320" t="s">
        <v>6601</v>
      </c>
      <c r="D339" s="3321" t="s">
        <v>6602</v>
      </c>
      <c r="E339" s="3322"/>
      <c r="F339" s="3319">
        <v>648</v>
      </c>
      <c r="G339" s="3315" t="s">
        <v>6603</v>
      </c>
      <c r="H339" s="3320" t="s">
        <v>6604</v>
      </c>
      <c r="I339" s="3321" t="s">
        <v>6605</v>
      </c>
      <c r="J339" s="3322"/>
      <c r="K339" s="3319">
        <v>972</v>
      </c>
      <c r="L339" s="3315" t="s">
        <v>6606</v>
      </c>
      <c r="M339" s="3320" t="s">
        <v>6607</v>
      </c>
      <c r="N339" s="3321" t="s">
        <v>6608</v>
      </c>
      <c r="O339" s="3322"/>
      <c r="P339" s="3319">
        <v>1296</v>
      </c>
      <c r="Q339" s="3315" t="s">
        <v>6609</v>
      </c>
      <c r="R339" s="3320" t="s">
        <v>6610</v>
      </c>
      <c r="S339" s="3321" t="s">
        <v>6611</v>
      </c>
      <c r="T339" s="2814"/>
      <c r="U339" s="2814"/>
      <c r="V339" s="2814"/>
      <c r="W339" s="2814"/>
      <c r="X339" s="2814"/>
      <c r="Y339" s="2814"/>
      <c r="Z339" s="2814"/>
      <c r="AA339" s="2814"/>
      <c r="AB339" s="2814"/>
      <c r="AC339" s="2814"/>
      <c r="AD339" s="2814"/>
    </row>
  </sheetData>
  <mergeCells count="1">
    <mergeCell ref="A1:U1"/>
  </mergeCells>
  <hyperlinks>
    <hyperlink ref="D4" r:id="rId1" xr:uid="{5DB8B5D4-6D7B-448D-BF48-DD39AADA063E}"/>
    <hyperlink ref="U8" r:id="rId2" xr:uid="{EAC9F973-EB9D-4158-B00D-899F8E04D5F0}"/>
    <hyperlink ref="AA4" r:id="rId3" xr:uid="{1E4DD3C0-7B71-4148-BCED-1F492B6EB354}"/>
    <hyperlink ref="AA6" r:id="rId4" xr:uid="{280ECDC2-85F1-4096-975D-0DCE0BBA2FDB}"/>
    <hyperlink ref="AA8" r:id="rId5" xr:uid="{BAAA7D62-A73D-4DB4-A340-E7D528313877}"/>
    <hyperlink ref="V17" r:id="rId6" xr:uid="{FF4AD8A8-0858-45FB-97E8-437C2301D5CF}"/>
    <hyperlink ref="V19" r:id="rId7" xr:uid="{058927FD-2953-4AE2-B640-24BD1488DE3B}"/>
    <hyperlink ref="D6" r:id="rId8" xr:uid="{A5459378-9562-4254-AF7C-DE42D915C464}"/>
    <hyperlink ref="D8" r:id="rId9" xr:uid="{977E5B8B-A4F5-4FEC-80E4-CA92D04F6E1C}"/>
    <hyperlink ref="O4" r:id="rId10" xr:uid="{962C2A6B-E270-4F4C-820A-FB535D02B149}"/>
    <hyperlink ref="O8" r:id="rId11" xr:uid="{F9D9A492-B1EA-4034-A602-F794CAE981E9}"/>
    <hyperlink ref="O6" r:id="rId12" xr:uid="{0C90B077-9E4F-4688-B3A5-82AD9A7E4DBF}"/>
    <hyperlink ref="U4" r:id="rId13" xr:uid="{EF0E6D62-0FBA-4421-BBEC-0C60648D0C07}"/>
    <hyperlink ref="U6" r:id="rId14" xr:uid="{7771AF68-6BE4-4C3F-9693-E9D457F7D30D}"/>
  </hyperlinks>
  <pageMargins left="0.7" right="0.7" top="0.75" bottom="0.75" header="0.3" footer="0.3"/>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0DC4-0BE9-461A-BA1D-28292F5B1FAF}">
  <dimension ref="A1:X98"/>
  <sheetViews>
    <sheetView workbookViewId="0">
      <selection activeCell="T21" sqref="T21"/>
    </sheetView>
  </sheetViews>
  <sheetFormatPr baseColWidth="10" defaultRowHeight="15"/>
  <cols>
    <col min="1" max="1" width="4.85546875" style="3061" customWidth="1"/>
    <col min="2" max="37" width="11.7109375" style="3061" customWidth="1"/>
    <col min="38" max="16384" width="11.42578125" style="3061"/>
  </cols>
  <sheetData>
    <row r="1" spans="1:24">
      <c r="A1" s="1884"/>
      <c r="B1" s="1884"/>
      <c r="C1" s="1884"/>
      <c r="D1" s="1884"/>
      <c r="E1" s="1884"/>
      <c r="F1" s="1884"/>
      <c r="G1" s="1884"/>
      <c r="H1" s="1884"/>
      <c r="I1" s="1884"/>
      <c r="J1" s="1884"/>
      <c r="K1" s="1884"/>
      <c r="L1" s="1884"/>
      <c r="M1" s="1884"/>
      <c r="N1" s="1884"/>
      <c r="O1" s="1884"/>
      <c r="P1" s="1884"/>
    </row>
    <row r="2" spans="1:24" ht="26.25">
      <c r="A2" s="2975"/>
      <c r="B2" s="2975"/>
      <c r="C2" s="2975"/>
      <c r="D2" s="2975"/>
      <c r="E2" s="2975"/>
      <c r="F2" s="2975"/>
      <c r="G2" s="2975"/>
      <c r="H2" s="2975"/>
      <c r="I2" s="2975"/>
      <c r="J2" s="2975"/>
      <c r="K2" s="3079" t="s">
        <v>2413</v>
      </c>
      <c r="L2" s="1884"/>
      <c r="M2" s="1884"/>
      <c r="N2" s="1884"/>
      <c r="O2" s="1884"/>
      <c r="P2" s="2667"/>
    </row>
    <row r="3" spans="1:24" ht="26.25">
      <c r="A3" s="1884"/>
      <c r="B3" s="1884"/>
      <c r="C3" s="1884"/>
      <c r="D3" s="1884"/>
      <c r="E3" s="1884"/>
      <c r="F3" s="1884"/>
      <c r="G3" s="1884"/>
      <c r="H3" s="1884"/>
      <c r="I3" s="1884"/>
      <c r="J3" s="1884"/>
      <c r="K3" s="3079" t="s">
        <v>2194</v>
      </c>
      <c r="L3" s="1884"/>
      <c r="M3" s="1884"/>
      <c r="N3" s="1884"/>
      <c r="O3" s="1884"/>
      <c r="P3" s="2667"/>
    </row>
    <row r="4" spans="1:24">
      <c r="A4" s="1884"/>
      <c r="B4" s="1884"/>
      <c r="C4" s="1884"/>
      <c r="D4" s="1884"/>
      <c r="E4" s="1884"/>
      <c r="F4" s="1884"/>
      <c r="G4" s="1884"/>
      <c r="H4" s="1884"/>
      <c r="I4" s="1884"/>
      <c r="J4" s="1884"/>
      <c r="K4" s="1884"/>
      <c r="L4" s="1884"/>
      <c r="M4" s="1884"/>
      <c r="N4" s="1884"/>
      <c r="O4" s="1884"/>
      <c r="P4" s="1884"/>
    </row>
    <row r="6" spans="1:24" ht="18">
      <c r="B6" s="4421" t="s">
        <v>1586</v>
      </c>
      <c r="C6" s="4421"/>
      <c r="D6" s="4421"/>
      <c r="E6" s="4421"/>
      <c r="F6" s="4421"/>
      <c r="G6" s="4421"/>
      <c r="I6" s="4421" t="s">
        <v>1587</v>
      </c>
      <c r="J6" s="4421"/>
      <c r="K6" s="4421"/>
      <c r="L6" s="4421"/>
      <c r="M6" s="4421"/>
      <c r="N6" s="4421"/>
      <c r="O6" s="4421"/>
      <c r="P6" s="4421"/>
      <c r="R6" s="3010" t="s">
        <v>6612</v>
      </c>
      <c r="S6" s="3010"/>
      <c r="T6" s="3010"/>
      <c r="U6" s="3010"/>
      <c r="V6" s="3010"/>
    </row>
    <row r="7" spans="1:24" ht="18.75">
      <c r="I7" s="3328"/>
      <c r="J7" s="3328"/>
      <c r="K7" s="3328"/>
      <c r="L7" s="3328"/>
      <c r="M7" s="3328"/>
      <c r="N7" s="3328"/>
      <c r="O7" s="3329" t="str">
        <f ca="1">"Page "&amp;_xlfn.SHEET()&amp;" sur "&amp;_xlfn.SHEETS()</f>
        <v>Page 16 sur 16</v>
      </c>
      <c r="P7" s="3329"/>
      <c r="R7" s="3330" t="s">
        <v>2167</v>
      </c>
      <c r="S7" s="3331" t="s">
        <v>6613</v>
      </c>
    </row>
    <row r="8" spans="1:24" ht="15.75">
      <c r="B8" s="4422" t="s">
        <v>1588</v>
      </c>
      <c r="C8" s="4422"/>
      <c r="E8" s="4423" t="s">
        <v>1589</v>
      </c>
      <c r="F8" s="4423"/>
      <c r="G8" s="4423"/>
      <c r="I8" s="1645">
        <v>1</v>
      </c>
      <c r="J8" s="1646">
        <v>2</v>
      </c>
      <c r="K8" s="1647">
        <v>3</v>
      </c>
      <c r="L8" s="1648">
        <v>4</v>
      </c>
      <c r="M8" s="1649">
        <v>5</v>
      </c>
      <c r="N8" s="1650">
        <v>6</v>
      </c>
      <c r="O8" s="1651">
        <v>7</v>
      </c>
      <c r="P8" s="1652">
        <v>8</v>
      </c>
      <c r="R8" s="3010"/>
      <c r="S8" s="3010"/>
      <c r="T8" s="3010"/>
      <c r="U8" s="3010"/>
      <c r="V8" s="3010"/>
    </row>
    <row r="9" spans="1:24">
      <c r="I9" s="1653">
        <v>9</v>
      </c>
      <c r="J9" s="1654">
        <v>10</v>
      </c>
      <c r="K9" s="1655">
        <v>11</v>
      </c>
      <c r="L9" s="1656">
        <v>12</v>
      </c>
      <c r="M9" s="1657">
        <v>13</v>
      </c>
      <c r="N9" s="1658">
        <v>14</v>
      </c>
      <c r="O9" s="1659">
        <v>15</v>
      </c>
      <c r="P9" s="1660">
        <v>16</v>
      </c>
      <c r="R9" s="3010" t="s">
        <v>6614</v>
      </c>
      <c r="S9" s="3010"/>
      <c r="T9" s="3010"/>
      <c r="U9" s="3010"/>
      <c r="V9" s="3010"/>
      <c r="W9" s="1661"/>
      <c r="X9" s="1661"/>
    </row>
    <row r="10" spans="1:24" ht="15.75">
      <c r="B10" s="4424" t="s">
        <v>1590</v>
      </c>
      <c r="C10" s="4424"/>
      <c r="E10" s="4425" t="s">
        <v>1591</v>
      </c>
      <c r="F10" s="4425"/>
      <c r="G10" s="4425"/>
      <c r="I10" s="1662">
        <v>17</v>
      </c>
      <c r="J10" s="1663">
        <v>18</v>
      </c>
      <c r="K10" s="1664">
        <v>19</v>
      </c>
      <c r="L10" s="1665">
        <v>20</v>
      </c>
      <c r="M10" s="1666">
        <v>21</v>
      </c>
      <c r="N10" s="1667">
        <v>22</v>
      </c>
      <c r="O10" s="1668">
        <v>23</v>
      </c>
      <c r="P10" s="1669">
        <v>24</v>
      </c>
      <c r="R10" s="3330" t="s">
        <v>2167</v>
      </c>
      <c r="S10" s="3332" t="s">
        <v>6615</v>
      </c>
      <c r="T10" s="3010"/>
      <c r="U10" s="3010"/>
      <c r="V10" s="3010"/>
    </row>
    <row r="11" spans="1:24" ht="15.75">
      <c r="E11" s="4426" t="s">
        <v>1592</v>
      </c>
      <c r="F11" s="4426"/>
      <c r="G11" s="4426"/>
      <c r="I11" s="1670">
        <v>25</v>
      </c>
      <c r="J11" s="1671">
        <v>26</v>
      </c>
      <c r="K11" s="1672">
        <v>27</v>
      </c>
      <c r="L11" s="1673">
        <v>28</v>
      </c>
      <c r="M11" s="1674">
        <v>29</v>
      </c>
      <c r="N11" s="1675">
        <v>30</v>
      </c>
      <c r="O11" s="1676">
        <v>31</v>
      </c>
      <c r="P11" s="1677">
        <v>32</v>
      </c>
      <c r="R11" s="3010"/>
      <c r="S11" s="3010"/>
      <c r="T11" s="3010"/>
      <c r="U11" s="3010"/>
      <c r="V11" s="3010"/>
    </row>
    <row r="12" spans="1:24" ht="15.75">
      <c r="B12" s="4427" t="s">
        <v>1593</v>
      </c>
      <c r="C12" s="4427"/>
      <c r="E12" s="4428" t="s">
        <v>1594</v>
      </c>
      <c r="F12" s="4428"/>
      <c r="G12" s="4428"/>
      <c r="I12" s="1678">
        <v>33</v>
      </c>
      <c r="J12" s="1679">
        <v>34</v>
      </c>
      <c r="K12" s="1680">
        <v>35</v>
      </c>
      <c r="L12" s="1681">
        <v>36</v>
      </c>
      <c r="M12" s="1682">
        <v>37</v>
      </c>
      <c r="N12" s="1683">
        <v>38</v>
      </c>
      <c r="O12" s="1684">
        <v>39</v>
      </c>
      <c r="P12" s="1685">
        <v>40</v>
      </c>
      <c r="R12" s="3010" t="s">
        <v>6616</v>
      </c>
      <c r="S12" s="3010"/>
      <c r="T12" s="3010"/>
      <c r="U12" s="3010"/>
      <c r="V12" s="3010"/>
    </row>
    <row r="13" spans="1:24" ht="15.75">
      <c r="E13" s="4429" t="s">
        <v>1595</v>
      </c>
      <c r="F13" s="4429"/>
      <c r="G13" s="4429"/>
      <c r="I13" s="1686">
        <v>41</v>
      </c>
      <c r="J13" s="1687">
        <v>42</v>
      </c>
      <c r="K13" s="1688">
        <v>43</v>
      </c>
      <c r="L13" s="1689">
        <v>44</v>
      </c>
      <c r="M13" s="1690">
        <v>45</v>
      </c>
      <c r="N13" s="1691">
        <v>46</v>
      </c>
      <c r="O13" s="1692">
        <v>47</v>
      </c>
      <c r="P13" s="1693">
        <v>48</v>
      </c>
      <c r="R13" s="3330" t="s">
        <v>2167</v>
      </c>
      <c r="S13" s="3332" t="s">
        <v>6617</v>
      </c>
      <c r="T13" s="3010"/>
      <c r="U13" s="3010"/>
      <c r="V13" s="3010"/>
    </row>
    <row r="14" spans="1:24" ht="15.75">
      <c r="B14" s="4430" t="s">
        <v>1596</v>
      </c>
      <c r="C14" s="4430"/>
      <c r="E14" s="4431" t="s">
        <v>1597</v>
      </c>
      <c r="F14" s="4431"/>
      <c r="G14" s="4431"/>
      <c r="I14" s="1694">
        <v>49</v>
      </c>
      <c r="J14" s="1695">
        <v>50</v>
      </c>
      <c r="K14" s="1696">
        <v>51</v>
      </c>
      <c r="L14" s="1697">
        <v>52</v>
      </c>
      <c r="M14" s="1698">
        <v>53</v>
      </c>
      <c r="N14" s="1699">
        <v>54</v>
      </c>
      <c r="O14" s="1700">
        <v>55</v>
      </c>
      <c r="P14" s="1701">
        <v>56</v>
      </c>
      <c r="R14" s="3010"/>
      <c r="S14" s="3010"/>
      <c r="T14" s="3010"/>
      <c r="U14" s="3010"/>
      <c r="V14" s="3010"/>
    </row>
    <row r="15" spans="1:24" ht="15.75">
      <c r="E15" s="4432" t="s">
        <v>1598</v>
      </c>
      <c r="F15" s="4432"/>
      <c r="G15" s="4432"/>
      <c r="I15" s="4433" t="s">
        <v>1599</v>
      </c>
      <c r="J15" s="4433"/>
      <c r="K15" s="4433"/>
      <c r="L15" s="4433"/>
      <c r="M15" s="4433"/>
      <c r="N15" s="4433"/>
      <c r="O15" s="4433"/>
      <c r="P15" s="4433"/>
      <c r="Q15" s="3333"/>
      <c r="R15" s="3010" t="s">
        <v>6618</v>
      </c>
      <c r="S15" s="3010"/>
      <c r="T15" s="3010"/>
      <c r="U15" s="3010"/>
      <c r="V15" s="3010"/>
    </row>
    <row r="16" spans="1:24" ht="15.75">
      <c r="B16" s="4435" t="s">
        <v>1600</v>
      </c>
      <c r="C16" s="4435"/>
      <c r="E16" s="4436" t="s">
        <v>1601</v>
      </c>
      <c r="F16" s="4436"/>
      <c r="G16" s="4436"/>
      <c r="I16" s="4434"/>
      <c r="J16" s="4434"/>
      <c r="K16" s="4434"/>
      <c r="L16" s="4434"/>
      <c r="M16" s="4434"/>
      <c r="N16" s="4434"/>
      <c r="O16" s="4434"/>
      <c r="P16" s="4434"/>
      <c r="R16" s="3330" t="s">
        <v>2167</v>
      </c>
      <c r="S16" s="3332" t="s">
        <v>6619</v>
      </c>
      <c r="T16" s="3010"/>
      <c r="U16" s="3010"/>
      <c r="V16" s="3010"/>
    </row>
    <row r="17" spans="2:22" ht="15.75">
      <c r="E17" s="4423" t="s">
        <v>1589</v>
      </c>
      <c r="F17" s="4423"/>
      <c r="G17" s="4423"/>
      <c r="I17" s="4437" t="s">
        <v>1587</v>
      </c>
      <c r="J17" s="4438"/>
      <c r="K17" s="4438"/>
      <c r="L17" s="4438"/>
      <c r="M17" s="4438"/>
      <c r="N17" s="4438"/>
      <c r="O17" s="4438"/>
      <c r="P17" s="4439"/>
      <c r="R17" s="3010"/>
      <c r="S17" s="3010"/>
      <c r="T17" s="3010"/>
      <c r="U17" s="3010"/>
      <c r="V17" s="3010"/>
    </row>
    <row r="18" spans="2:22" ht="15.75">
      <c r="B18" s="4441" t="s">
        <v>1602</v>
      </c>
      <c r="C18" s="4441"/>
      <c r="E18" s="4442" t="s">
        <v>1603</v>
      </c>
      <c r="F18" s="4442"/>
      <c r="G18" s="4442"/>
      <c r="I18" s="1702" t="s">
        <v>1604</v>
      </c>
      <c r="J18" s="1702" t="s">
        <v>1605</v>
      </c>
      <c r="K18" s="1703" t="s">
        <v>1606</v>
      </c>
      <c r="L18" s="1704" t="s">
        <v>1606</v>
      </c>
      <c r="M18" s="1705" t="s">
        <v>1607</v>
      </c>
      <c r="N18" s="1706" t="s">
        <v>1607</v>
      </c>
      <c r="O18" s="1707" t="s">
        <v>1608</v>
      </c>
      <c r="P18" s="1708" t="s">
        <v>1608</v>
      </c>
    </row>
    <row r="19" spans="2:22" ht="15.75">
      <c r="E19" s="4443" t="s">
        <v>1590</v>
      </c>
      <c r="F19" s="4443"/>
      <c r="G19" s="4443"/>
      <c r="I19" s="1709" t="s">
        <v>1609</v>
      </c>
      <c r="J19" s="1702" t="s">
        <v>1609</v>
      </c>
      <c r="K19" s="1710" t="s">
        <v>1610</v>
      </c>
      <c r="L19" s="1711" t="s">
        <v>1610</v>
      </c>
      <c r="M19" s="1712" t="s">
        <v>1611</v>
      </c>
      <c r="N19" s="1713" t="s">
        <v>1611</v>
      </c>
      <c r="O19" s="1714" t="s">
        <v>1612</v>
      </c>
      <c r="P19" s="1715" t="s">
        <v>1612</v>
      </c>
    </row>
    <row r="20" spans="2:22" ht="15.75">
      <c r="B20" s="4444" t="s">
        <v>1613</v>
      </c>
      <c r="C20" s="4444"/>
      <c r="E20" s="4445" t="s">
        <v>1600</v>
      </c>
      <c r="F20" s="4445"/>
      <c r="G20" s="4445"/>
      <c r="I20" s="1702" t="s">
        <v>1614</v>
      </c>
      <c r="J20" s="1716" t="s">
        <v>1614</v>
      </c>
      <c r="K20" s="1717" t="s">
        <v>1615</v>
      </c>
      <c r="L20" s="1718" t="s">
        <v>1615</v>
      </c>
      <c r="M20" s="1719" t="s">
        <v>1616</v>
      </c>
      <c r="N20" s="1720" t="s">
        <v>1616</v>
      </c>
      <c r="O20" s="1721" t="s">
        <v>1617</v>
      </c>
      <c r="P20" s="1722" t="s">
        <v>1617</v>
      </c>
    </row>
    <row r="21" spans="2:22" ht="15.75">
      <c r="E21" s="4446" t="s">
        <v>1618</v>
      </c>
      <c r="F21" s="4446"/>
      <c r="G21" s="4446"/>
      <c r="I21" s="1723" t="s">
        <v>1619</v>
      </c>
      <c r="J21" s="1724" t="s">
        <v>1619</v>
      </c>
      <c r="K21" s="1725" t="s">
        <v>1620</v>
      </c>
      <c r="L21" s="1726" t="s">
        <v>1620</v>
      </c>
      <c r="M21" s="1727" t="s">
        <v>1621</v>
      </c>
      <c r="N21" s="1728" t="s">
        <v>1621</v>
      </c>
      <c r="O21" s="1729" t="s">
        <v>1622</v>
      </c>
      <c r="P21" s="1730" t="s">
        <v>1622</v>
      </c>
    </row>
    <row r="22" spans="2:22" ht="15.75">
      <c r="B22" s="4447" t="s">
        <v>1623</v>
      </c>
      <c r="C22" s="4447"/>
      <c r="E22" s="4432" t="s">
        <v>1624</v>
      </c>
      <c r="F22" s="4432"/>
      <c r="G22" s="4432"/>
      <c r="I22" s="1731" t="s">
        <v>1625</v>
      </c>
      <c r="J22" s="1732" t="s">
        <v>1625</v>
      </c>
      <c r="K22" s="1733" t="s">
        <v>1626</v>
      </c>
      <c r="L22" s="1734" t="s">
        <v>1626</v>
      </c>
      <c r="M22" s="1735" t="s">
        <v>1627</v>
      </c>
      <c r="N22" s="1736" t="s">
        <v>1627</v>
      </c>
      <c r="O22" s="1737" t="s">
        <v>1628</v>
      </c>
      <c r="P22" s="1738" t="s">
        <v>1628</v>
      </c>
    </row>
    <row r="23" spans="2:22" ht="15.75">
      <c r="E23" s="4448" t="s">
        <v>1629</v>
      </c>
      <c r="F23" s="4448"/>
      <c r="G23" s="4448"/>
      <c r="I23" s="1719" t="s">
        <v>1630</v>
      </c>
      <c r="J23" s="1720" t="s">
        <v>1630</v>
      </c>
      <c r="K23" s="1735" t="s">
        <v>1631</v>
      </c>
      <c r="L23" s="1736" t="s">
        <v>1631</v>
      </c>
      <c r="M23" s="1739" t="s">
        <v>1632</v>
      </c>
      <c r="N23" s="1740" t="s">
        <v>1632</v>
      </c>
      <c r="O23" s="1741" t="s">
        <v>1633</v>
      </c>
      <c r="P23" s="1742" t="s">
        <v>1633</v>
      </c>
    </row>
    <row r="24" spans="2:22" ht="15.75">
      <c r="E24" s="4449" t="s">
        <v>1634</v>
      </c>
      <c r="F24" s="4449"/>
      <c r="G24" s="4449"/>
      <c r="I24" s="1743" t="s">
        <v>1635</v>
      </c>
      <c r="J24" s="1744" t="s">
        <v>1635</v>
      </c>
      <c r="K24" s="1745" t="s">
        <v>1636</v>
      </c>
      <c r="L24" s="1746" t="s">
        <v>1636</v>
      </c>
      <c r="M24" s="1747" t="s">
        <v>1637</v>
      </c>
      <c r="N24" s="1748" t="s">
        <v>1637</v>
      </c>
      <c r="O24" s="1749" t="s">
        <v>1638</v>
      </c>
      <c r="P24" s="1750" t="s">
        <v>1638</v>
      </c>
    </row>
    <row r="25" spans="2:22" ht="15.75">
      <c r="E25" s="4450" t="s">
        <v>1639</v>
      </c>
      <c r="F25" s="4450"/>
      <c r="G25" s="4450"/>
      <c r="I25" s="1751" t="s">
        <v>1640</v>
      </c>
      <c r="J25" s="1752" t="s">
        <v>1640</v>
      </c>
      <c r="K25" s="1753" t="s">
        <v>1641</v>
      </c>
      <c r="L25" s="1754" t="s">
        <v>1641</v>
      </c>
      <c r="M25" s="1755" t="s">
        <v>1642</v>
      </c>
      <c r="N25" s="1756" t="s">
        <v>1642</v>
      </c>
      <c r="O25" s="1757" t="s">
        <v>1643</v>
      </c>
      <c r="P25" s="1758" t="s">
        <v>1643</v>
      </c>
    </row>
    <row r="26" spans="2:22" ht="15.75">
      <c r="E26" s="4440" t="s">
        <v>1644</v>
      </c>
      <c r="F26" s="4440"/>
      <c r="G26" s="4440"/>
      <c r="I26" s="1759" t="s">
        <v>1645</v>
      </c>
      <c r="J26" s="1760" t="s">
        <v>1645</v>
      </c>
      <c r="K26" s="1761" t="s">
        <v>1646</v>
      </c>
      <c r="L26" s="1762" t="s">
        <v>1646</v>
      </c>
      <c r="M26" s="1763" t="s">
        <v>1647</v>
      </c>
      <c r="N26" s="1764" t="s">
        <v>1647</v>
      </c>
      <c r="O26" s="1765" t="s">
        <v>1648</v>
      </c>
      <c r="P26" s="1766" t="s">
        <v>1648</v>
      </c>
    </row>
    <row r="27" spans="2:22">
      <c r="I27" s="1705" t="s">
        <v>1649</v>
      </c>
      <c r="J27" s="1706" t="s">
        <v>1649</v>
      </c>
      <c r="K27" s="1767" t="s">
        <v>1650</v>
      </c>
      <c r="L27" s="1768" t="s">
        <v>1650</v>
      </c>
      <c r="M27" s="1769" t="s">
        <v>1651</v>
      </c>
      <c r="N27" s="1770" t="s">
        <v>1651</v>
      </c>
      <c r="O27" s="1725" t="s">
        <v>1652</v>
      </c>
      <c r="P27" s="1726" t="s">
        <v>1652</v>
      </c>
    </row>
    <row r="28" spans="2:22" ht="18.75">
      <c r="C28" s="1771"/>
      <c r="F28" s="1771"/>
      <c r="G28" s="1771" t="s">
        <v>1653</v>
      </c>
      <c r="I28" s="1772" t="s">
        <v>1654</v>
      </c>
      <c r="J28" s="1773" t="s">
        <v>1654</v>
      </c>
      <c r="K28" s="1774" t="s">
        <v>1655</v>
      </c>
      <c r="L28" s="1775" t="s">
        <v>1655</v>
      </c>
      <c r="M28" s="1776" t="s">
        <v>1656</v>
      </c>
      <c r="N28" s="1777" t="s">
        <v>1656</v>
      </c>
      <c r="O28" s="1778" t="s">
        <v>1657</v>
      </c>
      <c r="P28" s="1779" t="s">
        <v>1657</v>
      </c>
    </row>
    <row r="29" spans="2:22" ht="15.75">
      <c r="E29" s="4425" t="s">
        <v>1658</v>
      </c>
      <c r="F29" s="4425"/>
      <c r="G29" s="4425"/>
      <c r="I29" s="1774" t="s">
        <v>1659</v>
      </c>
      <c r="J29" s="1775" t="s">
        <v>1659</v>
      </c>
      <c r="K29" s="1751" t="s">
        <v>1660</v>
      </c>
      <c r="L29" s="1752" t="s">
        <v>1660</v>
      </c>
      <c r="M29" s="1780" t="s">
        <v>1661</v>
      </c>
      <c r="N29" s="1781" t="s">
        <v>1661</v>
      </c>
      <c r="O29" s="1782" t="s">
        <v>1662</v>
      </c>
      <c r="P29" s="1783" t="s">
        <v>1662</v>
      </c>
    </row>
    <row r="30" spans="2:22" ht="15.75">
      <c r="E30" s="4426" t="s">
        <v>1663</v>
      </c>
      <c r="F30" s="4426"/>
      <c r="G30" s="4426"/>
      <c r="I30" s="1784" t="s">
        <v>1664</v>
      </c>
      <c r="J30" s="1785" t="s">
        <v>1664</v>
      </c>
      <c r="K30" s="1743" t="s">
        <v>1665</v>
      </c>
      <c r="L30" s="1744" t="s">
        <v>1665</v>
      </c>
      <c r="M30" s="1786" t="s">
        <v>1666</v>
      </c>
      <c r="N30" s="1787" t="s">
        <v>1666</v>
      </c>
      <c r="O30" s="1702"/>
      <c r="P30" s="1702"/>
    </row>
    <row r="31" spans="2:22" ht="15.75">
      <c r="E31" s="4428" t="s">
        <v>1667</v>
      </c>
      <c r="F31" s="4428"/>
      <c r="G31" s="4428"/>
      <c r="I31" s="1788" t="s">
        <v>1668</v>
      </c>
      <c r="J31" s="1789" t="s">
        <v>1668</v>
      </c>
      <c r="K31" s="1759" t="s">
        <v>1669</v>
      </c>
      <c r="L31" s="1760" t="s">
        <v>1669</v>
      </c>
      <c r="M31" s="1790" t="s">
        <v>1670</v>
      </c>
      <c r="N31" s="1791" t="s">
        <v>1670</v>
      </c>
      <c r="O31" s="1702"/>
      <c r="P31" s="1702"/>
    </row>
    <row r="32" spans="2:22" ht="15.75">
      <c r="E32" s="4429" t="s">
        <v>1671</v>
      </c>
      <c r="F32" s="4429"/>
      <c r="G32" s="4429"/>
      <c r="I32" s="1712" t="s">
        <v>1672</v>
      </c>
      <c r="J32" s="1713" t="s">
        <v>1672</v>
      </c>
      <c r="K32" s="1788" t="s">
        <v>1673</v>
      </c>
      <c r="L32" s="1789" t="s">
        <v>1673</v>
      </c>
      <c r="M32" s="1792" t="s">
        <v>1674</v>
      </c>
      <c r="N32" s="1793" t="s">
        <v>1674</v>
      </c>
      <c r="O32" s="1702"/>
      <c r="P32" s="3334"/>
    </row>
    <row r="33" spans="1:16" ht="15.75">
      <c r="E33" s="4431" t="s">
        <v>1675</v>
      </c>
      <c r="F33" s="4431"/>
      <c r="G33" s="4431"/>
      <c r="I33" s="1794"/>
      <c r="J33" s="1794"/>
      <c r="K33" s="1794"/>
      <c r="L33" s="1794"/>
      <c r="M33" s="1794"/>
      <c r="N33" s="1794"/>
      <c r="O33" s="1794"/>
      <c r="P33" s="1794"/>
    </row>
    <row r="34" spans="1:16" ht="15.75">
      <c r="E34" s="4432" t="s">
        <v>1676</v>
      </c>
      <c r="F34" s="4432"/>
      <c r="G34" s="4432"/>
      <c r="I34" s="1702" t="s">
        <v>1677</v>
      </c>
      <c r="J34" s="1702" t="s">
        <v>1678</v>
      </c>
      <c r="K34" s="1702" t="s">
        <v>1679</v>
      </c>
      <c r="L34" s="1795" t="s">
        <v>1680</v>
      </c>
      <c r="M34" s="1796" t="s">
        <v>1681</v>
      </c>
      <c r="N34" s="1797" t="s">
        <v>1682</v>
      </c>
      <c r="O34" s="1798" t="s">
        <v>1683</v>
      </c>
      <c r="P34" s="1799" t="s">
        <v>1684</v>
      </c>
    </row>
    <row r="35" spans="1:16" ht="15.75">
      <c r="E35" s="4436" t="s">
        <v>1685</v>
      </c>
      <c r="F35" s="4436"/>
      <c r="G35" s="4436"/>
      <c r="I35" s="1800" t="s">
        <v>1686</v>
      </c>
      <c r="J35" s="1702" t="s">
        <v>1609</v>
      </c>
      <c r="K35" s="1702" t="s">
        <v>1687</v>
      </c>
      <c r="L35" s="1800" t="s">
        <v>1687</v>
      </c>
      <c r="M35" s="1801">
        <v>0</v>
      </c>
      <c r="N35" s="1801">
        <v>0</v>
      </c>
      <c r="O35" s="1801">
        <v>0</v>
      </c>
      <c r="P35" s="1799" t="s">
        <v>1688</v>
      </c>
    </row>
    <row r="36" spans="1:16" ht="15.75">
      <c r="E36" s="4423" t="s">
        <v>1689</v>
      </c>
      <c r="F36" s="4423"/>
      <c r="G36" s="4423"/>
      <c r="I36" s="1702" t="s">
        <v>1690</v>
      </c>
      <c r="J36" s="1716" t="s">
        <v>1614</v>
      </c>
      <c r="K36" s="1702" t="s">
        <v>1691</v>
      </c>
      <c r="L36" s="1702" t="s">
        <v>1691</v>
      </c>
      <c r="M36" s="1801">
        <v>255</v>
      </c>
      <c r="N36" s="1801">
        <v>255</v>
      </c>
      <c r="O36" s="1801">
        <v>255</v>
      </c>
      <c r="P36" s="1799" t="s">
        <v>1692</v>
      </c>
    </row>
    <row r="37" spans="1:16" ht="15.75">
      <c r="E37" s="4442" t="s">
        <v>1693</v>
      </c>
      <c r="F37" s="4442"/>
      <c r="G37" s="4442"/>
      <c r="I37" s="1723" t="s">
        <v>1694</v>
      </c>
      <c r="J37" s="1724" t="s">
        <v>1619</v>
      </c>
      <c r="K37" s="1702" t="s">
        <v>1695</v>
      </c>
      <c r="L37" s="1723" t="s">
        <v>1695</v>
      </c>
      <c r="M37" s="1801">
        <v>255</v>
      </c>
      <c r="N37" s="1801">
        <v>0</v>
      </c>
      <c r="O37" s="1801">
        <v>0</v>
      </c>
      <c r="P37" s="1799" t="s">
        <v>1696</v>
      </c>
    </row>
    <row r="38" spans="1:16" ht="15.75">
      <c r="E38" s="4443" t="s">
        <v>1697</v>
      </c>
      <c r="F38" s="4443"/>
      <c r="G38" s="4443"/>
      <c r="I38" s="1731" t="s">
        <v>1682</v>
      </c>
      <c r="J38" s="1732" t="s">
        <v>1625</v>
      </c>
      <c r="K38" s="1702" t="s">
        <v>1698</v>
      </c>
      <c r="L38" s="1731" t="s">
        <v>1698</v>
      </c>
      <c r="M38" s="1801">
        <v>0</v>
      </c>
      <c r="N38" s="1801">
        <v>255</v>
      </c>
      <c r="O38" s="1801">
        <v>0</v>
      </c>
      <c r="P38" s="1799" t="s">
        <v>1699</v>
      </c>
    </row>
    <row r="39" spans="1:16" ht="15.75">
      <c r="E39" s="4445" t="s">
        <v>1700</v>
      </c>
      <c r="F39" s="4445"/>
      <c r="G39" s="4445"/>
      <c r="I39" s="1719" t="s">
        <v>1683</v>
      </c>
      <c r="J39" s="1720" t="s">
        <v>1630</v>
      </c>
      <c r="K39" s="1702" t="s">
        <v>1701</v>
      </c>
      <c r="L39" s="1719" t="s">
        <v>1701</v>
      </c>
      <c r="M39" s="1801">
        <v>0</v>
      </c>
      <c r="N39" s="1801">
        <v>0</v>
      </c>
      <c r="O39" s="1801">
        <v>255</v>
      </c>
      <c r="P39" s="1799" t="s">
        <v>1702</v>
      </c>
    </row>
    <row r="40" spans="1:16" ht="15.75">
      <c r="E40" s="4446" t="s">
        <v>1703</v>
      </c>
      <c r="F40" s="4446"/>
      <c r="G40" s="4446"/>
      <c r="I40" s="1743" t="s">
        <v>1704</v>
      </c>
      <c r="J40" s="1744" t="s">
        <v>1635</v>
      </c>
      <c r="K40" s="1702" t="s">
        <v>1705</v>
      </c>
      <c r="L40" s="1743" t="s">
        <v>1705</v>
      </c>
      <c r="M40" s="1801">
        <v>255</v>
      </c>
      <c r="N40" s="1801">
        <v>255</v>
      </c>
      <c r="O40" s="1801">
        <v>0</v>
      </c>
      <c r="P40" s="1799" t="s">
        <v>1706</v>
      </c>
    </row>
    <row r="41" spans="1:16" ht="15.75">
      <c r="E41" s="4432" t="s">
        <v>1676</v>
      </c>
      <c r="F41" s="4432"/>
      <c r="G41" s="4432"/>
      <c r="I41" s="1751" t="s">
        <v>1707</v>
      </c>
      <c r="J41" s="1752" t="s">
        <v>1640</v>
      </c>
      <c r="K41" s="1702" t="s">
        <v>1708</v>
      </c>
      <c r="L41" s="1751" t="s">
        <v>1708</v>
      </c>
      <c r="M41" s="1801">
        <v>255</v>
      </c>
      <c r="N41" s="1801">
        <v>0</v>
      </c>
      <c r="O41" s="1801">
        <v>255</v>
      </c>
      <c r="P41" s="1799" t="s">
        <v>1709</v>
      </c>
    </row>
    <row r="42" spans="1:16" ht="15.75">
      <c r="E42" s="4448" t="s">
        <v>1710</v>
      </c>
      <c r="F42" s="4448"/>
      <c r="G42" s="4448"/>
      <c r="I42" s="1759" t="s">
        <v>1711</v>
      </c>
      <c r="J42" s="1760" t="s">
        <v>1645</v>
      </c>
      <c r="K42" s="1702" t="s">
        <v>1712</v>
      </c>
      <c r="L42" s="1759" t="s">
        <v>1712</v>
      </c>
      <c r="M42" s="1801">
        <v>0</v>
      </c>
      <c r="N42" s="1801">
        <v>255</v>
      </c>
      <c r="O42" s="1801">
        <v>255</v>
      </c>
      <c r="P42" s="1799" t="s">
        <v>1713</v>
      </c>
    </row>
    <row r="43" spans="1:16" ht="15.75">
      <c r="E43" s="4449" t="s">
        <v>1714</v>
      </c>
      <c r="F43" s="4449"/>
      <c r="G43" s="4449"/>
      <c r="I43" s="1705" t="s">
        <v>1649</v>
      </c>
      <c r="J43" s="1706" t="s">
        <v>1649</v>
      </c>
      <c r="K43" s="1702" t="s">
        <v>1715</v>
      </c>
      <c r="L43" s="1705" t="s">
        <v>1715</v>
      </c>
      <c r="M43" s="1801">
        <v>128</v>
      </c>
      <c r="N43" s="1801">
        <v>0</v>
      </c>
      <c r="O43" s="1801">
        <v>0</v>
      </c>
      <c r="P43" s="1702" t="s">
        <v>1649</v>
      </c>
    </row>
    <row r="44" spans="1:16" ht="15.75">
      <c r="E44" s="4450" t="s">
        <v>1716</v>
      </c>
      <c r="F44" s="4450"/>
      <c r="G44" s="4450"/>
      <c r="I44" s="1772" t="s">
        <v>1654</v>
      </c>
      <c r="J44" s="1773" t="s">
        <v>1654</v>
      </c>
      <c r="K44" s="1702" t="s">
        <v>1717</v>
      </c>
      <c r="L44" s="1772" t="s">
        <v>1717</v>
      </c>
      <c r="M44" s="1801">
        <v>0</v>
      </c>
      <c r="N44" s="1801">
        <v>128</v>
      </c>
      <c r="O44" s="1801">
        <v>0</v>
      </c>
      <c r="P44" s="1702" t="s">
        <v>1654</v>
      </c>
    </row>
    <row r="45" spans="1:16" ht="15.75">
      <c r="E45" s="4440" t="s">
        <v>1718</v>
      </c>
      <c r="F45" s="4440"/>
      <c r="G45" s="4440"/>
      <c r="I45" s="1774" t="s">
        <v>1659</v>
      </c>
      <c r="J45" s="1775" t="s">
        <v>1659</v>
      </c>
      <c r="K45" s="1702" t="s">
        <v>1719</v>
      </c>
      <c r="L45" s="1774" t="s">
        <v>1719</v>
      </c>
      <c r="M45" s="1801">
        <v>0</v>
      </c>
      <c r="N45" s="1801">
        <v>0</v>
      </c>
      <c r="O45" s="1801">
        <v>128</v>
      </c>
      <c r="P45" s="1702" t="s">
        <v>1659</v>
      </c>
    </row>
    <row r="46" spans="1:16">
      <c r="A46" s="3010"/>
      <c r="B46" s="3010"/>
      <c r="C46" s="3010"/>
      <c r="D46" s="3010"/>
      <c r="E46" s="3010"/>
      <c r="F46" s="3010"/>
      <c r="G46" s="3010"/>
      <c r="I46" s="1784" t="s">
        <v>1664</v>
      </c>
      <c r="J46" s="1785" t="s">
        <v>1664</v>
      </c>
      <c r="K46" s="1702" t="s">
        <v>1720</v>
      </c>
      <c r="L46" s="1784" t="s">
        <v>1720</v>
      </c>
      <c r="M46" s="1801">
        <v>128</v>
      </c>
      <c r="N46" s="1801">
        <v>128</v>
      </c>
      <c r="O46" s="1801">
        <v>0</v>
      </c>
      <c r="P46" s="1702" t="s">
        <v>1664</v>
      </c>
    </row>
    <row r="47" spans="1:16">
      <c r="A47" s="3010"/>
      <c r="I47" s="1802" t="s">
        <v>1668</v>
      </c>
      <c r="J47" s="1803" t="s">
        <v>1668</v>
      </c>
      <c r="K47" s="1804" t="s">
        <v>1721</v>
      </c>
      <c r="L47" s="1802" t="s">
        <v>1721</v>
      </c>
      <c r="M47" s="1805">
        <v>128</v>
      </c>
      <c r="N47" s="1805">
        <v>0</v>
      </c>
      <c r="O47" s="1805">
        <v>128</v>
      </c>
      <c r="P47" s="1804" t="s">
        <v>1668</v>
      </c>
    </row>
    <row r="48" spans="1:16">
      <c r="I48" s="1806" t="s">
        <v>1672</v>
      </c>
      <c r="J48" s="1807" t="s">
        <v>1672</v>
      </c>
      <c r="K48" s="1804" t="s">
        <v>1722</v>
      </c>
      <c r="L48" s="1806" t="s">
        <v>1722</v>
      </c>
      <c r="M48" s="1805">
        <v>0</v>
      </c>
      <c r="N48" s="1805">
        <v>128</v>
      </c>
      <c r="O48" s="1805">
        <v>128</v>
      </c>
      <c r="P48" s="1804" t="s">
        <v>1672</v>
      </c>
    </row>
    <row r="49" spans="1:16">
      <c r="A49" s="3010"/>
      <c r="I49" s="1808" t="s">
        <v>1606</v>
      </c>
      <c r="J49" s="1809" t="s">
        <v>1606</v>
      </c>
      <c r="K49" s="1804" t="s">
        <v>1723</v>
      </c>
      <c r="L49" s="1808" t="s">
        <v>1723</v>
      </c>
      <c r="M49" s="1805">
        <v>192</v>
      </c>
      <c r="N49" s="1805">
        <v>192</v>
      </c>
      <c r="O49" s="1805">
        <v>192</v>
      </c>
      <c r="P49" s="1804" t="s">
        <v>1606</v>
      </c>
    </row>
    <row r="50" spans="1:16">
      <c r="A50" s="3010"/>
      <c r="I50" s="1810" t="s">
        <v>1610</v>
      </c>
      <c r="J50" s="1811" t="s">
        <v>1610</v>
      </c>
      <c r="K50" s="1804" t="s">
        <v>1724</v>
      </c>
      <c r="L50" s="1810" t="s">
        <v>1724</v>
      </c>
      <c r="M50" s="1805">
        <v>128</v>
      </c>
      <c r="N50" s="1805">
        <v>128</v>
      </c>
      <c r="O50" s="1805">
        <v>128</v>
      </c>
      <c r="P50" s="1804" t="s">
        <v>1610</v>
      </c>
    </row>
    <row r="51" spans="1:16">
      <c r="A51" s="3010"/>
      <c r="I51" s="1812" t="s">
        <v>1615</v>
      </c>
      <c r="J51" s="1813" t="s">
        <v>1615</v>
      </c>
      <c r="K51" s="1804" t="s">
        <v>1725</v>
      </c>
      <c r="L51" s="1812" t="s">
        <v>1725</v>
      </c>
      <c r="M51" s="1805">
        <v>153</v>
      </c>
      <c r="N51" s="1805">
        <v>153</v>
      </c>
      <c r="O51" s="1805">
        <v>255</v>
      </c>
      <c r="P51" s="1804" t="s">
        <v>1615</v>
      </c>
    </row>
    <row r="52" spans="1:16">
      <c r="A52" s="3010"/>
      <c r="I52" s="1814" t="s">
        <v>1620</v>
      </c>
      <c r="J52" s="1815" t="s">
        <v>1620</v>
      </c>
      <c r="K52" s="1804" t="s">
        <v>1726</v>
      </c>
      <c r="L52" s="1814" t="s">
        <v>1726</v>
      </c>
      <c r="M52" s="1805">
        <v>153</v>
      </c>
      <c r="N52" s="1805">
        <v>51</v>
      </c>
      <c r="O52" s="1805">
        <v>102</v>
      </c>
      <c r="P52" s="1804" t="s">
        <v>1620</v>
      </c>
    </row>
    <row r="53" spans="1:16">
      <c r="A53" s="3010"/>
      <c r="I53" s="1661"/>
      <c r="J53" s="1661"/>
      <c r="K53" s="1661"/>
      <c r="L53" s="1661"/>
      <c r="M53" s="1661"/>
      <c r="N53" s="1661"/>
      <c r="O53" s="1661"/>
      <c r="P53" s="1661"/>
    </row>
    <row r="54" spans="1:16">
      <c r="A54" s="3010"/>
      <c r="I54" s="1816" t="s">
        <v>1631</v>
      </c>
      <c r="J54" s="1817" t="s">
        <v>1631</v>
      </c>
      <c r="K54" s="1804" t="s">
        <v>1727</v>
      </c>
      <c r="L54" s="1816" t="s">
        <v>1727</v>
      </c>
      <c r="M54" s="1805">
        <v>204</v>
      </c>
      <c r="N54" s="1805">
        <v>255</v>
      </c>
      <c r="O54" s="1805">
        <v>255</v>
      </c>
      <c r="P54" s="1804" t="s">
        <v>1631</v>
      </c>
    </row>
    <row r="55" spans="1:16">
      <c r="A55" s="3010"/>
      <c r="I55" s="1818" t="s">
        <v>1636</v>
      </c>
      <c r="J55" s="1819" t="s">
        <v>1636</v>
      </c>
      <c r="K55" s="1804" t="s">
        <v>1728</v>
      </c>
      <c r="L55" s="1818" t="s">
        <v>1728</v>
      </c>
      <c r="M55" s="1805">
        <v>102</v>
      </c>
      <c r="N55" s="1805">
        <v>0</v>
      </c>
      <c r="O55" s="1805">
        <v>102</v>
      </c>
      <c r="P55" s="1804" t="s">
        <v>1636</v>
      </c>
    </row>
    <row r="56" spans="1:16">
      <c r="A56" s="3010"/>
      <c r="I56" s="1820" t="s">
        <v>1641</v>
      </c>
      <c r="J56" s="1821" t="s">
        <v>1641</v>
      </c>
      <c r="K56" s="1804" t="s">
        <v>1729</v>
      </c>
      <c r="L56" s="1820" t="s">
        <v>1729</v>
      </c>
      <c r="M56" s="1805">
        <v>255</v>
      </c>
      <c r="N56" s="1805">
        <v>128</v>
      </c>
      <c r="O56" s="1805">
        <v>128</v>
      </c>
      <c r="P56" s="1804" t="s">
        <v>1641</v>
      </c>
    </row>
    <row r="57" spans="1:16">
      <c r="A57" s="3010"/>
      <c r="I57" s="1822" t="s">
        <v>1646</v>
      </c>
      <c r="J57" s="1823" t="s">
        <v>1646</v>
      </c>
      <c r="K57" s="1804" t="s">
        <v>1730</v>
      </c>
      <c r="L57" s="1822" t="s">
        <v>1730</v>
      </c>
      <c r="M57" s="1805">
        <v>0</v>
      </c>
      <c r="N57" s="1805">
        <v>102</v>
      </c>
      <c r="O57" s="1805">
        <v>204</v>
      </c>
      <c r="P57" s="1804" t="s">
        <v>1646</v>
      </c>
    </row>
    <row r="58" spans="1:16">
      <c r="A58" s="3010"/>
      <c r="I58" s="1824" t="s">
        <v>1650</v>
      </c>
      <c r="J58" s="1825" t="s">
        <v>1650</v>
      </c>
      <c r="K58" s="1804" t="s">
        <v>1731</v>
      </c>
      <c r="L58" s="1824" t="s">
        <v>1731</v>
      </c>
      <c r="M58" s="1805">
        <v>204</v>
      </c>
      <c r="N58" s="1805">
        <v>204</v>
      </c>
      <c r="O58" s="1805">
        <v>255</v>
      </c>
      <c r="P58" s="1804" t="s">
        <v>1650</v>
      </c>
    </row>
    <row r="59" spans="1:16">
      <c r="I59" s="1826" t="s">
        <v>1655</v>
      </c>
      <c r="J59" s="1827" t="s">
        <v>1655</v>
      </c>
      <c r="K59" s="1804" t="s">
        <v>1719</v>
      </c>
      <c r="L59" s="1826" t="s">
        <v>1719</v>
      </c>
      <c r="M59" s="1805">
        <v>0</v>
      </c>
      <c r="N59" s="1805">
        <v>0</v>
      </c>
      <c r="O59" s="1805">
        <v>128</v>
      </c>
      <c r="P59" s="1804" t="s">
        <v>1655</v>
      </c>
    </row>
    <row r="60" spans="1:16">
      <c r="I60" s="1828" t="s">
        <v>1660</v>
      </c>
      <c r="J60" s="1829" t="s">
        <v>1660</v>
      </c>
      <c r="K60" s="1804" t="s">
        <v>1708</v>
      </c>
      <c r="L60" s="1828" t="s">
        <v>1708</v>
      </c>
      <c r="M60" s="1805">
        <v>255</v>
      </c>
      <c r="N60" s="1805">
        <v>0</v>
      </c>
      <c r="O60" s="1805">
        <v>255</v>
      </c>
      <c r="P60" s="1804" t="s">
        <v>1660</v>
      </c>
    </row>
    <row r="61" spans="1:16">
      <c r="I61" s="1830" t="s">
        <v>1665</v>
      </c>
      <c r="J61" s="1831" t="s">
        <v>1665</v>
      </c>
      <c r="K61" s="1804" t="s">
        <v>1705</v>
      </c>
      <c r="L61" s="1830" t="s">
        <v>1705</v>
      </c>
      <c r="M61" s="1805">
        <v>255</v>
      </c>
      <c r="N61" s="1805">
        <v>255</v>
      </c>
      <c r="O61" s="1805">
        <v>0</v>
      </c>
      <c r="P61" s="1804" t="s">
        <v>1665</v>
      </c>
    </row>
    <row r="62" spans="1:16">
      <c r="I62" s="1832" t="s">
        <v>1669</v>
      </c>
      <c r="J62" s="1833" t="s">
        <v>1669</v>
      </c>
      <c r="K62" s="1804" t="s">
        <v>1712</v>
      </c>
      <c r="L62" s="1832" t="s">
        <v>1712</v>
      </c>
      <c r="M62" s="1805">
        <v>0</v>
      </c>
      <c r="N62" s="1805">
        <v>255</v>
      </c>
      <c r="O62" s="1805">
        <v>255</v>
      </c>
      <c r="P62" s="1804" t="s">
        <v>1669</v>
      </c>
    </row>
    <row r="63" spans="1:16">
      <c r="I63" s="1802" t="s">
        <v>1673</v>
      </c>
      <c r="J63" s="1803" t="s">
        <v>1673</v>
      </c>
      <c r="K63" s="1804" t="s">
        <v>1721</v>
      </c>
      <c r="L63" s="1802" t="s">
        <v>1721</v>
      </c>
      <c r="M63" s="1805">
        <v>128</v>
      </c>
      <c r="N63" s="1805">
        <v>0</v>
      </c>
      <c r="O63" s="1805">
        <v>128</v>
      </c>
      <c r="P63" s="1804" t="s">
        <v>1673</v>
      </c>
    </row>
    <row r="64" spans="1:16">
      <c r="I64" s="1834" t="s">
        <v>1607</v>
      </c>
      <c r="J64" s="1835" t="s">
        <v>1607</v>
      </c>
      <c r="K64" s="1804" t="s">
        <v>1715</v>
      </c>
      <c r="L64" s="1834" t="s">
        <v>1715</v>
      </c>
      <c r="M64" s="1805">
        <v>128</v>
      </c>
      <c r="N64" s="1805">
        <v>0</v>
      </c>
      <c r="O64" s="1805">
        <v>0</v>
      </c>
      <c r="P64" s="1804" t="s">
        <v>1607</v>
      </c>
    </row>
    <row r="65" spans="9:16">
      <c r="I65" s="1806" t="s">
        <v>1611</v>
      </c>
      <c r="J65" s="1807" t="s">
        <v>1611</v>
      </c>
      <c r="K65" s="1804" t="s">
        <v>1722</v>
      </c>
      <c r="L65" s="1806" t="s">
        <v>1722</v>
      </c>
      <c r="M65" s="1805">
        <v>0</v>
      </c>
      <c r="N65" s="1805">
        <v>128</v>
      </c>
      <c r="O65" s="1805">
        <v>128</v>
      </c>
      <c r="P65" s="1804" t="s">
        <v>1611</v>
      </c>
    </row>
    <row r="66" spans="9:16">
      <c r="I66" s="1836" t="s">
        <v>1616</v>
      </c>
      <c r="J66" s="1837" t="s">
        <v>1616</v>
      </c>
      <c r="K66" s="1804" t="s">
        <v>1701</v>
      </c>
      <c r="L66" s="1836" t="s">
        <v>1701</v>
      </c>
      <c r="M66" s="1805">
        <v>0</v>
      </c>
      <c r="N66" s="1805">
        <v>0</v>
      </c>
      <c r="O66" s="1805">
        <v>255</v>
      </c>
      <c r="P66" s="1804" t="s">
        <v>1616</v>
      </c>
    </row>
    <row r="67" spans="9:16">
      <c r="I67" s="1838" t="s">
        <v>1621</v>
      </c>
      <c r="J67" s="1839" t="s">
        <v>1621</v>
      </c>
      <c r="K67" s="1804" t="s">
        <v>1732</v>
      </c>
      <c r="L67" s="1838" t="s">
        <v>1732</v>
      </c>
      <c r="M67" s="1805">
        <v>0</v>
      </c>
      <c r="N67" s="1805">
        <v>204</v>
      </c>
      <c r="O67" s="1805">
        <v>255</v>
      </c>
      <c r="P67" s="1804" t="s">
        <v>1621</v>
      </c>
    </row>
    <row r="68" spans="9:16">
      <c r="I68" s="1816" t="s">
        <v>1627</v>
      </c>
      <c r="J68" s="1817" t="s">
        <v>1627</v>
      </c>
      <c r="K68" s="1804" t="s">
        <v>1727</v>
      </c>
      <c r="L68" s="1816" t="s">
        <v>1727</v>
      </c>
      <c r="M68" s="1805">
        <v>204</v>
      </c>
      <c r="N68" s="1805">
        <v>255</v>
      </c>
      <c r="O68" s="1805">
        <v>255</v>
      </c>
      <c r="P68" s="1804" t="s">
        <v>1627</v>
      </c>
    </row>
    <row r="69" spans="9:16">
      <c r="I69" s="1840" t="s">
        <v>1632</v>
      </c>
      <c r="J69" s="1841" t="s">
        <v>1632</v>
      </c>
      <c r="K69" s="1804" t="s">
        <v>1733</v>
      </c>
      <c r="L69" s="1840" t="s">
        <v>1733</v>
      </c>
      <c r="M69" s="1805">
        <v>204</v>
      </c>
      <c r="N69" s="1805">
        <v>255</v>
      </c>
      <c r="O69" s="1805">
        <v>204</v>
      </c>
      <c r="P69" s="1804" t="s">
        <v>1632</v>
      </c>
    </row>
    <row r="70" spans="9:16">
      <c r="I70" s="1842" t="s">
        <v>1637</v>
      </c>
      <c r="J70" s="1843" t="s">
        <v>1637</v>
      </c>
      <c r="K70" s="1804" t="s">
        <v>1734</v>
      </c>
      <c r="L70" s="1842" t="s">
        <v>1734</v>
      </c>
      <c r="M70" s="1805">
        <v>255</v>
      </c>
      <c r="N70" s="1805">
        <v>255</v>
      </c>
      <c r="O70" s="1805">
        <v>153</v>
      </c>
      <c r="P70" s="1804" t="s">
        <v>1637</v>
      </c>
    </row>
    <row r="71" spans="9:16">
      <c r="I71" s="1844" t="s">
        <v>1642</v>
      </c>
      <c r="J71" s="1845" t="s">
        <v>1642</v>
      </c>
      <c r="K71" s="1804" t="s">
        <v>1735</v>
      </c>
      <c r="L71" s="1844" t="s">
        <v>1735</v>
      </c>
      <c r="M71" s="1805">
        <v>153</v>
      </c>
      <c r="N71" s="1805">
        <v>204</v>
      </c>
      <c r="O71" s="1805">
        <v>255</v>
      </c>
      <c r="P71" s="1804" t="s">
        <v>1642</v>
      </c>
    </row>
    <row r="72" spans="9:16">
      <c r="I72" s="1846" t="s">
        <v>1647</v>
      </c>
      <c r="J72" s="1847" t="s">
        <v>1647</v>
      </c>
      <c r="K72" s="1804" t="s">
        <v>1736</v>
      </c>
      <c r="L72" s="1846" t="s">
        <v>1736</v>
      </c>
      <c r="M72" s="1805">
        <v>255</v>
      </c>
      <c r="N72" s="1805">
        <v>153</v>
      </c>
      <c r="O72" s="1805">
        <v>204</v>
      </c>
      <c r="P72" s="1804" t="s">
        <v>1647</v>
      </c>
    </row>
    <row r="73" spans="9:16">
      <c r="I73" s="1848" t="s">
        <v>1651</v>
      </c>
      <c r="J73" s="1849" t="s">
        <v>1651</v>
      </c>
      <c r="K73" s="1804" t="s">
        <v>1737</v>
      </c>
      <c r="L73" s="1848" t="s">
        <v>1737</v>
      </c>
      <c r="M73" s="1805">
        <v>204</v>
      </c>
      <c r="N73" s="1805">
        <v>153</v>
      </c>
      <c r="O73" s="1805">
        <v>255</v>
      </c>
      <c r="P73" s="1804" t="s">
        <v>1651</v>
      </c>
    </row>
    <row r="74" spans="9:16">
      <c r="I74" s="1850" t="s">
        <v>1656</v>
      </c>
      <c r="J74" s="1851" t="s">
        <v>1656</v>
      </c>
      <c r="K74" s="1804" t="s">
        <v>1738</v>
      </c>
      <c r="L74" s="1850" t="s">
        <v>1738</v>
      </c>
      <c r="M74" s="1805">
        <v>255</v>
      </c>
      <c r="N74" s="1805">
        <v>204</v>
      </c>
      <c r="O74" s="1805">
        <v>153</v>
      </c>
      <c r="P74" s="1804" t="s">
        <v>1656</v>
      </c>
    </row>
    <row r="75" spans="9:16">
      <c r="I75" s="1852" t="s">
        <v>1661</v>
      </c>
      <c r="J75" s="1853" t="s">
        <v>1661</v>
      </c>
      <c r="K75" s="1804" t="s">
        <v>1739</v>
      </c>
      <c r="L75" s="1852" t="s">
        <v>1739</v>
      </c>
      <c r="M75" s="1805">
        <v>51</v>
      </c>
      <c r="N75" s="1805">
        <v>102</v>
      </c>
      <c r="O75" s="1805">
        <v>255</v>
      </c>
      <c r="P75" s="1804" t="s">
        <v>1661</v>
      </c>
    </row>
    <row r="76" spans="9:16">
      <c r="I76" s="1854" t="s">
        <v>1666</v>
      </c>
      <c r="J76" s="1855" t="s">
        <v>1666</v>
      </c>
      <c r="K76" s="1804" t="s">
        <v>1740</v>
      </c>
      <c r="L76" s="1854" t="s">
        <v>1740</v>
      </c>
      <c r="M76" s="1805">
        <v>51</v>
      </c>
      <c r="N76" s="1805">
        <v>204</v>
      </c>
      <c r="O76" s="1805">
        <v>204</v>
      </c>
      <c r="P76" s="1804" t="s">
        <v>1666</v>
      </c>
    </row>
    <row r="77" spans="9:16">
      <c r="I77" s="1856" t="s">
        <v>1670</v>
      </c>
      <c r="J77" s="1857" t="s">
        <v>1670</v>
      </c>
      <c r="K77" s="1804" t="s">
        <v>1741</v>
      </c>
      <c r="L77" s="1856" t="s">
        <v>1741</v>
      </c>
      <c r="M77" s="1805">
        <v>153</v>
      </c>
      <c r="N77" s="1805">
        <v>204</v>
      </c>
      <c r="O77" s="1805">
        <v>0</v>
      </c>
      <c r="P77" s="1804" t="s">
        <v>1670</v>
      </c>
    </row>
    <row r="78" spans="9:16">
      <c r="I78" s="1858" t="s">
        <v>1674</v>
      </c>
      <c r="J78" s="1859" t="s">
        <v>1674</v>
      </c>
      <c r="K78" s="1804" t="s">
        <v>1742</v>
      </c>
      <c r="L78" s="1858" t="s">
        <v>1742</v>
      </c>
      <c r="M78" s="1805">
        <v>255</v>
      </c>
      <c r="N78" s="1805">
        <v>204</v>
      </c>
      <c r="O78" s="1805">
        <v>0</v>
      </c>
      <c r="P78" s="1804" t="s">
        <v>1674</v>
      </c>
    </row>
    <row r="79" spans="9:16">
      <c r="I79" s="1860" t="s">
        <v>1608</v>
      </c>
      <c r="J79" s="1861" t="s">
        <v>1608</v>
      </c>
      <c r="K79" s="1804" t="s">
        <v>1743</v>
      </c>
      <c r="L79" s="1860" t="s">
        <v>1743</v>
      </c>
      <c r="M79" s="1805">
        <v>255</v>
      </c>
      <c r="N79" s="1805">
        <v>153</v>
      </c>
      <c r="O79" s="1805">
        <v>0</v>
      </c>
      <c r="P79" s="1804" t="s">
        <v>1608</v>
      </c>
    </row>
    <row r="80" spans="9:16">
      <c r="I80" s="1862" t="s">
        <v>1612</v>
      </c>
      <c r="J80" s="1863" t="s">
        <v>1612</v>
      </c>
      <c r="K80" s="1804" t="s">
        <v>1744</v>
      </c>
      <c r="L80" s="1862" t="s">
        <v>1744</v>
      </c>
      <c r="M80" s="1805">
        <v>255</v>
      </c>
      <c r="N80" s="1805">
        <v>102</v>
      </c>
      <c r="O80" s="1805">
        <v>0</v>
      </c>
      <c r="P80" s="1804" t="s">
        <v>1612</v>
      </c>
    </row>
    <row r="81" spans="9:19">
      <c r="I81" s="1864" t="s">
        <v>1617</v>
      </c>
      <c r="J81" s="1865" t="s">
        <v>1617</v>
      </c>
      <c r="K81" s="1804" t="s">
        <v>1745</v>
      </c>
      <c r="L81" s="1864" t="s">
        <v>1745</v>
      </c>
      <c r="M81" s="1805">
        <v>102</v>
      </c>
      <c r="N81" s="1805">
        <v>102</v>
      </c>
      <c r="O81" s="1805">
        <v>153</v>
      </c>
      <c r="P81" s="1804" t="s">
        <v>1617</v>
      </c>
    </row>
    <row r="82" spans="9:19">
      <c r="I82" s="1866" t="s">
        <v>1622</v>
      </c>
      <c r="J82" s="1867" t="s">
        <v>1622</v>
      </c>
      <c r="K82" s="1804" t="s">
        <v>1746</v>
      </c>
      <c r="L82" s="1866" t="s">
        <v>1746</v>
      </c>
      <c r="M82" s="1805">
        <v>150</v>
      </c>
      <c r="N82" s="1805">
        <v>150</v>
      </c>
      <c r="O82" s="1805">
        <v>150</v>
      </c>
      <c r="P82" s="1804" t="s">
        <v>1622</v>
      </c>
    </row>
    <row r="83" spans="9:19">
      <c r="I83" s="1868" t="s">
        <v>1628</v>
      </c>
      <c r="J83" s="1869" t="s">
        <v>1628</v>
      </c>
      <c r="K83" s="1804" t="s">
        <v>1747</v>
      </c>
      <c r="L83" s="1868" t="s">
        <v>1747</v>
      </c>
      <c r="M83" s="1805">
        <v>0</v>
      </c>
      <c r="N83" s="1805">
        <v>51</v>
      </c>
      <c r="O83" s="1805">
        <v>102</v>
      </c>
      <c r="P83" s="1804" t="s">
        <v>1628</v>
      </c>
    </row>
    <row r="84" spans="9:19">
      <c r="I84" s="1870" t="s">
        <v>1633</v>
      </c>
      <c r="J84" s="1871" t="s">
        <v>1633</v>
      </c>
      <c r="K84" s="1804" t="s">
        <v>1748</v>
      </c>
      <c r="L84" s="1870" t="s">
        <v>1748</v>
      </c>
      <c r="M84" s="1805">
        <v>51</v>
      </c>
      <c r="N84" s="1805">
        <v>153</v>
      </c>
      <c r="O84" s="1805">
        <v>102</v>
      </c>
      <c r="P84" s="1804" t="s">
        <v>1633</v>
      </c>
    </row>
    <row r="85" spans="9:19">
      <c r="I85" s="1872" t="s">
        <v>1638</v>
      </c>
      <c r="J85" s="1873" t="s">
        <v>1638</v>
      </c>
      <c r="K85" s="1804" t="s">
        <v>1749</v>
      </c>
      <c r="L85" s="1872" t="s">
        <v>1749</v>
      </c>
      <c r="M85" s="1805">
        <v>0</v>
      </c>
      <c r="N85" s="1805">
        <v>51</v>
      </c>
      <c r="O85" s="1805">
        <v>0</v>
      </c>
      <c r="P85" s="1804" t="s">
        <v>1638</v>
      </c>
      <c r="S85" s="3333"/>
    </row>
    <row r="86" spans="9:19">
      <c r="I86" s="1874" t="s">
        <v>1643</v>
      </c>
      <c r="J86" s="1875" t="s">
        <v>1643</v>
      </c>
      <c r="K86" s="1804" t="s">
        <v>1750</v>
      </c>
      <c r="L86" s="1874" t="s">
        <v>1750</v>
      </c>
      <c r="M86" s="1805">
        <v>51</v>
      </c>
      <c r="N86" s="1805">
        <v>51</v>
      </c>
      <c r="O86" s="1805">
        <v>0</v>
      </c>
      <c r="P86" s="1804" t="s">
        <v>1643</v>
      </c>
    </row>
    <row r="87" spans="9:19">
      <c r="I87" s="1876" t="s">
        <v>1648</v>
      </c>
      <c r="J87" s="1877" t="s">
        <v>1648</v>
      </c>
      <c r="K87" s="1804" t="s">
        <v>1751</v>
      </c>
      <c r="L87" s="1876" t="s">
        <v>1751</v>
      </c>
      <c r="M87" s="1805">
        <v>153</v>
      </c>
      <c r="N87" s="1805">
        <v>51</v>
      </c>
      <c r="O87" s="1805">
        <v>0</v>
      </c>
      <c r="P87" s="1804" t="s">
        <v>1648</v>
      </c>
    </row>
    <row r="88" spans="9:19">
      <c r="I88" s="1814" t="s">
        <v>1652</v>
      </c>
      <c r="J88" s="1815" t="s">
        <v>1652</v>
      </c>
      <c r="K88" s="1804" t="s">
        <v>1726</v>
      </c>
      <c r="L88" s="1814" t="s">
        <v>1726</v>
      </c>
      <c r="M88" s="1805">
        <v>153</v>
      </c>
      <c r="N88" s="1805">
        <v>51</v>
      </c>
      <c r="O88" s="1805">
        <v>102</v>
      </c>
      <c r="P88" s="1804" t="s">
        <v>1652</v>
      </c>
    </row>
    <row r="89" spans="9:19">
      <c r="I89" s="1878" t="s">
        <v>1657</v>
      </c>
      <c r="J89" s="1879" t="s">
        <v>1657</v>
      </c>
      <c r="K89" s="1804" t="s">
        <v>1752</v>
      </c>
      <c r="L89" s="1878" t="s">
        <v>1752</v>
      </c>
      <c r="M89" s="1805">
        <v>51</v>
      </c>
      <c r="N89" s="1805">
        <v>51</v>
      </c>
      <c r="O89" s="1805">
        <v>153</v>
      </c>
      <c r="P89" s="1804" t="s">
        <v>1657</v>
      </c>
    </row>
    <row r="90" spans="9:19">
      <c r="I90" s="1880" t="s">
        <v>1662</v>
      </c>
      <c r="J90" s="1881" t="s">
        <v>1662</v>
      </c>
      <c r="K90" s="1804" t="s">
        <v>1753</v>
      </c>
      <c r="L90" s="1880" t="s">
        <v>1753</v>
      </c>
      <c r="M90" s="1805">
        <v>51</v>
      </c>
      <c r="N90" s="1805">
        <v>51</v>
      </c>
      <c r="O90" s="1805">
        <v>51</v>
      </c>
      <c r="P90" s="1804" t="s">
        <v>1662</v>
      </c>
    </row>
    <row r="91" spans="9:19" ht="15" customHeight="1">
      <c r="I91" s="4457" t="s">
        <v>1754</v>
      </c>
      <c r="J91" s="4458"/>
      <c r="K91" s="4458"/>
      <c r="L91" s="4458"/>
      <c r="M91" s="4458"/>
      <c r="N91" s="4458"/>
      <c r="O91" s="4458"/>
      <c r="P91" s="4459"/>
    </row>
    <row r="92" spans="9:19">
      <c r="I92" s="4460"/>
      <c r="J92" s="4461"/>
      <c r="K92" s="4461"/>
      <c r="L92" s="4461"/>
      <c r="M92" s="4461"/>
      <c r="N92" s="4461"/>
      <c r="O92" s="4461"/>
      <c r="P92" s="4462"/>
    </row>
    <row r="93" spans="9:19">
      <c r="I93" s="4451" t="s">
        <v>1755</v>
      </c>
      <c r="J93" s="4452"/>
      <c r="K93" s="4452"/>
      <c r="L93" s="4452"/>
      <c r="M93" s="4452"/>
      <c r="N93" s="4452"/>
      <c r="O93" s="4452"/>
      <c r="P93" s="4453"/>
    </row>
    <row r="94" spans="9:19">
      <c r="I94" s="4451"/>
      <c r="J94" s="4452"/>
      <c r="K94" s="4452"/>
      <c r="L94" s="4452"/>
      <c r="M94" s="4452"/>
      <c r="N94" s="4452"/>
      <c r="O94" s="4452"/>
      <c r="P94" s="4453"/>
    </row>
    <row r="95" spans="9:19">
      <c r="I95" s="4454"/>
      <c r="J95" s="4455"/>
      <c r="K95" s="4455"/>
      <c r="L95" s="4455"/>
      <c r="M95" s="4455"/>
      <c r="N95" s="4455"/>
      <c r="O95" s="4455"/>
      <c r="P95" s="4456"/>
    </row>
    <row r="97" spans="9:16" ht="18.75">
      <c r="I97" s="1882" t="s">
        <v>1756</v>
      </c>
      <c r="J97" s="1661"/>
      <c r="K97" s="1661"/>
      <c r="L97" s="1661"/>
      <c r="M97" s="1661"/>
      <c r="N97" s="1661"/>
      <c r="O97" s="1661"/>
      <c r="P97" s="1661"/>
    </row>
    <row r="98" spans="9:16" ht="18.75">
      <c r="I98" s="1882" t="s">
        <v>1757</v>
      </c>
      <c r="J98" s="1661"/>
      <c r="K98" s="1661"/>
      <c r="L98" s="1661"/>
      <c r="M98" s="1661"/>
      <c r="N98" s="1661"/>
      <c r="O98" s="1661"/>
      <c r="P98" s="1661"/>
    </row>
  </sheetData>
  <mergeCells count="49">
    <mergeCell ref="I93:P95"/>
    <mergeCell ref="E41:G41"/>
    <mergeCell ref="E42:G42"/>
    <mergeCell ref="E43:G43"/>
    <mergeCell ref="E44:G44"/>
    <mergeCell ref="E45:G45"/>
    <mergeCell ref="I91:P92"/>
    <mergeCell ref="E40:G40"/>
    <mergeCell ref="E29:G29"/>
    <mergeCell ref="E30:G30"/>
    <mergeCell ref="E31:G31"/>
    <mergeCell ref="E32:G32"/>
    <mergeCell ref="E33:G33"/>
    <mergeCell ref="E34:G34"/>
    <mergeCell ref="E35:G35"/>
    <mergeCell ref="E36:G36"/>
    <mergeCell ref="E37:G37"/>
    <mergeCell ref="E38:G38"/>
    <mergeCell ref="E39:G39"/>
    <mergeCell ref="E26:G26"/>
    <mergeCell ref="B18:C18"/>
    <mergeCell ref="E18:G18"/>
    <mergeCell ref="E19:G19"/>
    <mergeCell ref="B20:C20"/>
    <mergeCell ref="E20:G20"/>
    <mergeCell ref="E21:G21"/>
    <mergeCell ref="B22:C22"/>
    <mergeCell ref="E22:G22"/>
    <mergeCell ref="E23:G23"/>
    <mergeCell ref="E24:G24"/>
    <mergeCell ref="E25:G25"/>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E04806B5-501A-4AB0-8185-C7856AEDCBD6}"/>
    <hyperlink ref="I91" r:id="rId2" location="dpalette" display="http://dmcritchie.mvps.org/excel/colors.htm - dpalette" xr:uid="{262BB0FB-1004-45F2-AEF5-33B6ADB34B89}"/>
    <hyperlink ref="S7" r:id="rId3" xr:uid="{781B638B-0FCD-4EC4-90F1-1D1FA9C07BCE}"/>
    <hyperlink ref="S10" r:id="rId4" xr:uid="{D459C32E-AEF9-4285-A9C5-8CBED7A58FBB}"/>
    <hyperlink ref="S13" r:id="rId5" xr:uid="{F0852935-7DB6-468B-84E5-8DD4BC44D08D}"/>
    <hyperlink ref="S16" r:id="rId6" xr:uid="{56184635-E0C6-4E85-B002-9E972B430EF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Nota</vt:lpstr>
      <vt:lpstr>Epurer un texte</vt:lpstr>
      <vt:lpstr>différence Portion et Poids (2)</vt:lpstr>
      <vt:lpstr>Portions.AVEC.%.de.pertes</vt:lpstr>
      <vt:lpstr>Portion.SANS.%.de.perte</vt:lpstr>
      <vt:lpstr>Poids.SANS.%.de.perte</vt:lpstr>
      <vt:lpstr>Poids.avec.%.de.perte</vt:lpstr>
      <vt:lpstr>Important</vt:lpstr>
      <vt:lpstr>Estimation des contenants</vt:lpstr>
      <vt:lpstr>Conversions en Kg</vt:lpstr>
      <vt:lpstr>Tutos Youtube</vt:lpstr>
      <vt:lpstr>Formats-Formules-Fonctions</vt:lpstr>
      <vt:lpstr>Vocabulaire</vt:lpstr>
      <vt:lpstr>Polices de Symboles</vt:lpstr>
      <vt:lpstr>Emoticones </vt:lpstr>
      <vt:lpstr>CODES COULEURS</vt:lpstr>
    </vt:vector>
  </TitlesOfParts>
  <Company>PERSO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Fabrication B1 - 2009</dc:title>
  <dc:creator>Joel Leboucher</dc:creator>
  <cp:keywords>UPRT le partage des savoir faire</cp:keywords>
  <cp:lastModifiedBy>Joe</cp:lastModifiedBy>
  <dcterms:created xsi:type="dcterms:W3CDTF">2010-12-21T18:32:28Z</dcterms:created>
  <dcterms:modified xsi:type="dcterms:W3CDTF">2021-12-14T19:14:41Z</dcterms:modified>
</cp:coreProperties>
</file>