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codeName="ThisWorkbook" checkCompatibility="1"/>
  <mc:AlternateContent xmlns:mc="http://schemas.openxmlformats.org/markup-compatibility/2006">
    <mc:Choice Requires="x15">
      <x15ac:absPath xmlns:x15ac="http://schemas.microsoft.com/office/spreadsheetml/2010/11/ac" url="E:\0-UPRT\1-UPRT.FR-SITE-WEB\ff-fiches-fabrications\ff-fiches-fabrication-maj-08-2020\"/>
    </mc:Choice>
  </mc:AlternateContent>
  <xr:revisionPtr revIDLastSave="0" documentId="13_ncr:1_{7A30849D-7E72-442B-9B1B-ABF4B4B20BB9}" xr6:coauthVersionLast="47" xr6:coauthVersionMax="47" xr10:uidLastSave="{00000000-0000-0000-0000-000000000000}"/>
  <bookViews>
    <workbookView xWindow="-120" yWindow="-120" windowWidth="29040" windowHeight="15840" xr2:uid="{00000000-000D-0000-FFFF-FFFF00000000}"/>
  </bookViews>
  <sheets>
    <sheet name="FF.12-Nota" sheetId="25" r:id="rId1"/>
    <sheet name="FF.12.Foies.de.volaille.VQRit" sheetId="33" r:id="rId2"/>
    <sheet name="FF.12.Modèle.vierge" sheetId="32" r:id="rId3"/>
    <sheet name="Vocabulaire" sheetId="14" r:id="rId4"/>
    <sheet name="Poids fruits et légumes" sheetId="15" r:id="rId5"/>
    <sheet name="ORT" sheetId="28" r:id="rId6"/>
    <sheet name="utilitaires" sheetId="29" r:id="rId7"/>
  </sheets>
  <definedNames>
    <definedName name="_xlnm._FilterDatabase" localSheetId="3" hidden="1">Vocabulaire!#REF!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6" i="32" l="1"/>
  <c r="K6" i="33"/>
  <c r="N86" i="33"/>
  <c r="M86" i="33"/>
  <c r="L86" i="33"/>
  <c r="K86" i="33"/>
  <c r="J86" i="33"/>
  <c r="I86" i="33"/>
  <c r="H86" i="33"/>
  <c r="G86" i="33"/>
  <c r="F86" i="33"/>
  <c r="E86" i="33"/>
  <c r="D86" i="33"/>
  <c r="C86" i="33"/>
  <c r="B86" i="33"/>
  <c r="D82" i="33"/>
  <c r="I78" i="33"/>
  <c r="I77" i="33"/>
  <c r="I76" i="33"/>
  <c r="I75" i="33"/>
  <c r="I74" i="33"/>
  <c r="I73" i="33"/>
  <c r="I72" i="33"/>
  <c r="I71" i="33"/>
  <c r="I70" i="33"/>
  <c r="Q69" i="33"/>
  <c r="I69" i="33"/>
  <c r="Q67" i="33"/>
  <c r="I67" i="33"/>
  <c r="Q66" i="33"/>
  <c r="I66" i="33"/>
  <c r="I65" i="33"/>
  <c r="I64" i="33"/>
  <c r="B64" i="33"/>
  <c r="Q63" i="33"/>
  <c r="I63" i="33"/>
  <c r="B63" i="33"/>
  <c r="I62" i="33"/>
  <c r="B62" i="33"/>
  <c r="S61" i="33"/>
  <c r="R61" i="33"/>
  <c r="Q61" i="33"/>
  <c r="B60" i="33"/>
  <c r="B58" i="33"/>
  <c r="B57" i="33"/>
  <c r="B54" i="33"/>
  <c r="B53" i="33"/>
  <c r="B52" i="33"/>
  <c r="S51" i="33"/>
  <c r="R51" i="33"/>
  <c r="B51" i="33"/>
  <c r="B50" i="33"/>
  <c r="B49" i="33"/>
  <c r="B48" i="33"/>
  <c r="B47" i="33"/>
  <c r="S46" i="33"/>
  <c r="B46" i="33"/>
  <c r="B44" i="33"/>
  <c r="S42" i="33"/>
  <c r="R42" i="33"/>
  <c r="B40" i="33"/>
  <c r="M39" i="33"/>
  <c r="N39" i="33" s="1"/>
  <c r="I38" i="33"/>
  <c r="M38" i="33" s="1"/>
  <c r="H38" i="33"/>
  <c r="G38" i="33"/>
  <c r="E38" i="33"/>
  <c r="K38" i="33" s="1"/>
  <c r="H37" i="33"/>
  <c r="G37" i="33"/>
  <c r="E37" i="33"/>
  <c r="K37" i="33" s="1"/>
  <c r="H36" i="33"/>
  <c r="G36" i="33"/>
  <c r="E36" i="33"/>
  <c r="I36" i="33" s="1"/>
  <c r="M36" i="33" s="1"/>
  <c r="I35" i="33"/>
  <c r="M35" i="33" s="1"/>
  <c r="H35" i="33"/>
  <c r="G35" i="33"/>
  <c r="E35" i="33"/>
  <c r="K35" i="33" s="1"/>
  <c r="I34" i="33"/>
  <c r="M34" i="33" s="1"/>
  <c r="H34" i="33"/>
  <c r="G34" i="33"/>
  <c r="E34" i="33"/>
  <c r="K34" i="33" s="1"/>
  <c r="H33" i="33"/>
  <c r="G33" i="33"/>
  <c r="E33" i="33"/>
  <c r="K33" i="33" s="1"/>
  <c r="H32" i="33"/>
  <c r="G32" i="33"/>
  <c r="E32" i="33"/>
  <c r="I32" i="33" s="1"/>
  <c r="M32" i="33" s="1"/>
  <c r="I31" i="33"/>
  <c r="M31" i="33" s="1"/>
  <c r="H31" i="33"/>
  <c r="G31" i="33"/>
  <c r="E31" i="33"/>
  <c r="K31" i="33" s="1"/>
  <c r="I30" i="33"/>
  <c r="M30" i="33" s="1"/>
  <c r="H30" i="33"/>
  <c r="G30" i="33"/>
  <c r="E30" i="33"/>
  <c r="K30" i="33" s="1"/>
  <c r="H29" i="33"/>
  <c r="G29" i="33"/>
  <c r="E29" i="33"/>
  <c r="K29" i="33" s="1"/>
  <c r="H28" i="33"/>
  <c r="G28" i="33"/>
  <c r="E28" i="33"/>
  <c r="I28" i="33" s="1"/>
  <c r="M28" i="33" s="1"/>
  <c r="I27" i="33"/>
  <c r="M27" i="33" s="1"/>
  <c r="H27" i="33"/>
  <c r="G27" i="33"/>
  <c r="E27" i="33"/>
  <c r="K27" i="33" s="1"/>
  <c r="I26" i="33"/>
  <c r="M26" i="33" s="1"/>
  <c r="H26" i="33"/>
  <c r="G26" i="33"/>
  <c r="E26" i="33"/>
  <c r="K26" i="33" s="1"/>
  <c r="H25" i="33"/>
  <c r="G25" i="33"/>
  <c r="E25" i="33"/>
  <c r="K25" i="33" s="1"/>
  <c r="H24" i="33"/>
  <c r="G24" i="33"/>
  <c r="E24" i="33"/>
  <c r="I24" i="33" s="1"/>
  <c r="M24" i="33" s="1"/>
  <c r="H23" i="33"/>
  <c r="G23" i="33"/>
  <c r="E23" i="33"/>
  <c r="I23" i="33" s="1"/>
  <c r="M23" i="33" s="1"/>
  <c r="H22" i="33"/>
  <c r="G22" i="33"/>
  <c r="E22" i="33"/>
  <c r="H21" i="33"/>
  <c r="G21" i="33"/>
  <c r="E21" i="33"/>
  <c r="H20" i="33"/>
  <c r="G20" i="33"/>
  <c r="E20" i="33"/>
  <c r="I20" i="33" s="1"/>
  <c r="M20" i="33" s="1"/>
  <c r="H19" i="33"/>
  <c r="G19" i="33"/>
  <c r="E19" i="33"/>
  <c r="H18" i="33"/>
  <c r="G18" i="33"/>
  <c r="E18" i="33"/>
  <c r="H17" i="33"/>
  <c r="G17" i="33"/>
  <c r="E17" i="33"/>
  <c r="H16" i="33"/>
  <c r="G16" i="33"/>
  <c r="E16" i="33"/>
  <c r="I16" i="33" s="1"/>
  <c r="M16" i="33" s="1"/>
  <c r="H15" i="33"/>
  <c r="G15" i="33"/>
  <c r="E15" i="33"/>
  <c r="K15" i="33" s="1"/>
  <c r="H14" i="33"/>
  <c r="G14" i="33"/>
  <c r="E14" i="33"/>
  <c r="I14" i="33" s="1"/>
  <c r="M14" i="33" s="1"/>
  <c r="H13" i="33"/>
  <c r="G13" i="33"/>
  <c r="E13" i="33"/>
  <c r="H12" i="33"/>
  <c r="G12" i="33"/>
  <c r="E12" i="33"/>
  <c r="I12" i="33" s="1"/>
  <c r="M12" i="33" s="1"/>
  <c r="H11" i="33"/>
  <c r="G11" i="33"/>
  <c r="E11" i="33"/>
  <c r="H10" i="33"/>
  <c r="G10" i="33"/>
  <c r="E10" i="33"/>
  <c r="J5" i="33"/>
  <c r="A3" i="33"/>
  <c r="Q69" i="32"/>
  <c r="Q67" i="32"/>
  <c r="Q66" i="32"/>
  <c r="Q63" i="32"/>
  <c r="S61" i="32"/>
  <c r="R61" i="32"/>
  <c r="Q61" i="32"/>
  <c r="A3" i="32"/>
  <c r="N86" i="32"/>
  <c r="M86" i="32"/>
  <c r="L86" i="32"/>
  <c r="K86" i="32"/>
  <c r="J86" i="32"/>
  <c r="I86" i="32"/>
  <c r="H86" i="32"/>
  <c r="G86" i="32"/>
  <c r="F86" i="32"/>
  <c r="E86" i="32"/>
  <c r="D86" i="32"/>
  <c r="C86" i="32"/>
  <c r="B86" i="32"/>
  <c r="I78" i="32"/>
  <c r="I77" i="32"/>
  <c r="B77" i="32"/>
  <c r="I76" i="32"/>
  <c r="B76" i="32"/>
  <c r="I75" i="32"/>
  <c r="B75" i="32"/>
  <c r="I74" i="32"/>
  <c r="B74" i="32"/>
  <c r="I73" i="32"/>
  <c r="B73" i="32"/>
  <c r="I72" i="32"/>
  <c r="B72" i="32"/>
  <c r="I71" i="32"/>
  <c r="B71" i="32"/>
  <c r="I70" i="32"/>
  <c r="B70" i="32"/>
  <c r="I69" i="32"/>
  <c r="B69" i="32"/>
  <c r="B68" i="32"/>
  <c r="I67" i="32"/>
  <c r="B67" i="32"/>
  <c r="I66" i="32"/>
  <c r="B66" i="32"/>
  <c r="I65" i="32"/>
  <c r="I64" i="32"/>
  <c r="B64" i="32"/>
  <c r="I63" i="32"/>
  <c r="B63" i="32"/>
  <c r="I62" i="32"/>
  <c r="B62" i="32"/>
  <c r="B60" i="32"/>
  <c r="B57" i="32"/>
  <c r="B58" i="32" s="1"/>
  <c r="B54" i="32"/>
  <c r="B53" i="32"/>
  <c r="B52" i="32"/>
  <c r="B51" i="32"/>
  <c r="B50" i="32"/>
  <c r="B49" i="32"/>
  <c r="B48" i="32"/>
  <c r="B46" i="32"/>
  <c r="B47" i="32" s="1"/>
  <c r="S51" i="32"/>
  <c r="R51" i="32"/>
  <c r="S46" i="32"/>
  <c r="S42" i="32"/>
  <c r="R42" i="32"/>
  <c r="B65" i="33" l="1"/>
  <c r="B66" i="33" s="1"/>
  <c r="B67" i="33" s="1"/>
  <c r="B72" i="33"/>
  <c r="B68" i="33"/>
  <c r="H40" i="33"/>
  <c r="K10" i="33"/>
  <c r="I15" i="33"/>
  <c r="M15" i="33" s="1"/>
  <c r="I22" i="33"/>
  <c r="M22" i="33" s="1"/>
  <c r="K14" i="33"/>
  <c r="K23" i="33"/>
  <c r="I10" i="33"/>
  <c r="M10" i="33" s="1"/>
  <c r="I11" i="33"/>
  <c r="M11" i="33" s="1"/>
  <c r="I18" i="33"/>
  <c r="M18" i="33" s="1"/>
  <c r="I19" i="33"/>
  <c r="M19" i="33" s="1"/>
  <c r="K16" i="33"/>
  <c r="K20" i="33"/>
  <c r="K24" i="33"/>
  <c r="K32" i="33"/>
  <c r="K36" i="33"/>
  <c r="E40" i="33"/>
  <c r="B6" i="33"/>
  <c r="E7" i="33" s="1"/>
  <c r="Q64" i="33"/>
  <c r="Q65" i="33" s="1"/>
  <c r="Q68" i="33" s="1"/>
  <c r="I13" i="33"/>
  <c r="M13" i="33" s="1"/>
  <c r="I17" i="33"/>
  <c r="M17" i="33" s="1"/>
  <c r="I21" i="33"/>
  <c r="M21" i="33" s="1"/>
  <c r="I25" i="33"/>
  <c r="M25" i="33" s="1"/>
  <c r="I29" i="33"/>
  <c r="M29" i="33" s="1"/>
  <c r="I33" i="33"/>
  <c r="M33" i="33" s="1"/>
  <c r="I37" i="33"/>
  <c r="M37" i="33" s="1"/>
  <c r="B59" i="33"/>
  <c r="H57" i="33" s="1"/>
  <c r="K12" i="33"/>
  <c r="K28" i="33"/>
  <c r="Q64" i="32"/>
  <c r="Q65" i="32" s="1"/>
  <c r="B65" i="32"/>
  <c r="I61" i="32" s="1"/>
  <c r="I68" i="32" s="1"/>
  <c r="B59" i="32"/>
  <c r="H57" i="32" s="1"/>
  <c r="B69" i="33" l="1"/>
  <c r="B70" i="33" s="1"/>
  <c r="K19" i="33"/>
  <c r="K21" i="33"/>
  <c r="K22" i="33"/>
  <c r="K17" i="33"/>
  <c r="K13" i="33"/>
  <c r="I40" i="33"/>
  <c r="K11" i="33"/>
  <c r="K18" i="33"/>
  <c r="J6" i="33"/>
  <c r="N35" i="33" s="1"/>
  <c r="M40" i="33"/>
  <c r="I6" i="33" s="1"/>
  <c r="N7" i="33" s="1"/>
  <c r="H58" i="33"/>
  <c r="H59" i="33" s="1"/>
  <c r="Q68" i="32"/>
  <c r="H58" i="32"/>
  <c r="B71" i="33" l="1"/>
  <c r="N25" i="33"/>
  <c r="K40" i="33"/>
  <c r="J40" i="33" s="1"/>
  <c r="N15" i="33"/>
  <c r="N34" i="33"/>
  <c r="N28" i="33"/>
  <c r="N17" i="33"/>
  <c r="N10" i="33"/>
  <c r="N20" i="33"/>
  <c r="N27" i="33"/>
  <c r="N37" i="33"/>
  <c r="N30" i="33"/>
  <c r="N26" i="33"/>
  <c r="N21" i="33"/>
  <c r="N12" i="33"/>
  <c r="N36" i="33"/>
  <c r="N11" i="33"/>
  <c r="N31" i="33"/>
  <c r="N38" i="33"/>
  <c r="N33" i="33"/>
  <c r="N24" i="33"/>
  <c r="N14" i="33"/>
  <c r="N23" i="33"/>
  <c r="N22" i="33"/>
  <c r="N13" i="33"/>
  <c r="N29" i="33"/>
  <c r="N16" i="33"/>
  <c r="N32" i="33"/>
  <c r="N18" i="33"/>
  <c r="N19" i="33"/>
  <c r="H60" i="33"/>
  <c r="H59" i="32"/>
  <c r="H60" i="32" s="1"/>
  <c r="B73" i="33" l="1"/>
  <c r="B74" i="33" s="1"/>
  <c r="B75" i="33" s="1"/>
  <c r="N40" i="33"/>
  <c r="B76" i="33" l="1"/>
  <c r="B77" i="33" s="1"/>
  <c r="I61" i="33" l="1"/>
  <c r="I68" i="33" s="1"/>
  <c r="J5" i="32" l="1"/>
  <c r="E10" i="32"/>
  <c r="G10" i="32"/>
  <c r="H10" i="32"/>
  <c r="E11" i="32"/>
  <c r="I11" i="32" s="1"/>
  <c r="G11" i="32"/>
  <c r="H11" i="32"/>
  <c r="E12" i="32"/>
  <c r="I12" i="32" s="1"/>
  <c r="K12" i="32" s="1"/>
  <c r="G12" i="32"/>
  <c r="H12" i="32"/>
  <c r="E13" i="32"/>
  <c r="G13" i="32"/>
  <c r="H13" i="32"/>
  <c r="E14" i="32"/>
  <c r="I14" i="32" s="1"/>
  <c r="G14" i="32"/>
  <c r="H14" i="32"/>
  <c r="E15" i="32"/>
  <c r="I15" i="32" s="1"/>
  <c r="G15" i="32"/>
  <c r="H15" i="32"/>
  <c r="E16" i="32"/>
  <c r="I16" i="32" s="1"/>
  <c r="K16" i="32" s="1"/>
  <c r="G16" i="32"/>
  <c r="H16" i="32"/>
  <c r="E17" i="32"/>
  <c r="I17" i="32" s="1"/>
  <c r="G17" i="32"/>
  <c r="H17" i="32"/>
  <c r="E18" i="32"/>
  <c r="I18" i="32" s="1"/>
  <c r="G18" i="32"/>
  <c r="H18" i="32"/>
  <c r="E19" i="32"/>
  <c r="I19" i="32" s="1"/>
  <c r="G19" i="32"/>
  <c r="H19" i="32"/>
  <c r="E20" i="32"/>
  <c r="I20" i="32" s="1"/>
  <c r="K20" i="32" s="1"/>
  <c r="G20" i="32"/>
  <c r="H20" i="32"/>
  <c r="E21" i="32"/>
  <c r="I21" i="32" s="1"/>
  <c r="G21" i="32"/>
  <c r="H21" i="32"/>
  <c r="E22" i="32"/>
  <c r="I22" i="32" s="1"/>
  <c r="G22" i="32"/>
  <c r="H22" i="32"/>
  <c r="E23" i="32"/>
  <c r="I23" i="32" s="1"/>
  <c r="G23" i="32"/>
  <c r="H23" i="32"/>
  <c r="E24" i="32"/>
  <c r="I24" i="32" s="1"/>
  <c r="K24" i="32" s="1"/>
  <c r="G24" i="32"/>
  <c r="H24" i="32"/>
  <c r="E25" i="32"/>
  <c r="I25" i="32" s="1"/>
  <c r="G25" i="32"/>
  <c r="H25" i="32"/>
  <c r="E26" i="32"/>
  <c r="I26" i="32" s="1"/>
  <c r="G26" i="32"/>
  <c r="H26" i="32"/>
  <c r="E27" i="32"/>
  <c r="I27" i="32" s="1"/>
  <c r="G27" i="32"/>
  <c r="H27" i="32"/>
  <c r="E28" i="32"/>
  <c r="I28" i="32" s="1"/>
  <c r="K28" i="32" s="1"/>
  <c r="G28" i="32"/>
  <c r="H28" i="32"/>
  <c r="E29" i="32"/>
  <c r="I29" i="32" s="1"/>
  <c r="G29" i="32"/>
  <c r="H29" i="32"/>
  <c r="E30" i="32"/>
  <c r="I30" i="32" s="1"/>
  <c r="G30" i="32"/>
  <c r="H30" i="32"/>
  <c r="E31" i="32"/>
  <c r="I31" i="32" s="1"/>
  <c r="G31" i="32"/>
  <c r="H31" i="32"/>
  <c r="E32" i="32"/>
  <c r="I32" i="32" s="1"/>
  <c r="K32" i="32" s="1"/>
  <c r="G32" i="32"/>
  <c r="H32" i="32"/>
  <c r="E33" i="32"/>
  <c r="I33" i="32" s="1"/>
  <c r="G33" i="32"/>
  <c r="H33" i="32"/>
  <c r="E34" i="32"/>
  <c r="I34" i="32" s="1"/>
  <c r="G34" i="32"/>
  <c r="H34" i="32"/>
  <c r="E35" i="32"/>
  <c r="I35" i="32" s="1"/>
  <c r="G35" i="32"/>
  <c r="H35" i="32"/>
  <c r="E36" i="32"/>
  <c r="I36" i="32" s="1"/>
  <c r="K36" i="32" s="1"/>
  <c r="G36" i="32"/>
  <c r="H36" i="32"/>
  <c r="E37" i="32"/>
  <c r="I37" i="32" s="1"/>
  <c r="G37" i="32"/>
  <c r="H37" i="32"/>
  <c r="E38" i="32"/>
  <c r="I38" i="32" s="1"/>
  <c r="G38" i="32"/>
  <c r="H38" i="32"/>
  <c r="M39" i="32"/>
  <c r="N39" i="32" s="1"/>
  <c r="B40" i="32"/>
  <c r="B44" i="32"/>
  <c r="D82" i="32"/>
  <c r="H40" i="32" l="1"/>
  <c r="E40" i="32"/>
  <c r="B6" i="32"/>
  <c r="E7" i="32" s="1"/>
  <c r="M34" i="32"/>
  <c r="M29" i="32"/>
  <c r="K29" i="32"/>
  <c r="K23" i="32"/>
  <c r="M23" i="32"/>
  <c r="M18" i="32"/>
  <c r="K18" i="32"/>
  <c r="M35" i="32"/>
  <c r="K35" i="32"/>
  <c r="M30" i="32"/>
  <c r="K30" i="32"/>
  <c r="M25" i="32"/>
  <c r="K25" i="32"/>
  <c r="K19" i="32"/>
  <c r="M19" i="32"/>
  <c r="M14" i="32"/>
  <c r="K14" i="32"/>
  <c r="M37" i="32"/>
  <c r="K31" i="32"/>
  <c r="M31" i="32"/>
  <c r="K26" i="32"/>
  <c r="M26" i="32"/>
  <c r="M21" i="32"/>
  <c r="K21" i="32"/>
  <c r="K15" i="32"/>
  <c r="M15" i="32"/>
  <c r="K38" i="32"/>
  <c r="M38" i="32"/>
  <c r="M33" i="32"/>
  <c r="K33" i="32"/>
  <c r="K27" i="32"/>
  <c r="M27" i="32"/>
  <c r="M22" i="32"/>
  <c r="K22" i="32"/>
  <c r="M17" i="32"/>
  <c r="K11" i="32"/>
  <c r="M11" i="32"/>
  <c r="I13" i="32"/>
  <c r="K37" i="32"/>
  <c r="K17" i="32"/>
  <c r="K34" i="32"/>
  <c r="M36" i="32"/>
  <c r="M32" i="32"/>
  <c r="M28" i="32"/>
  <c r="M24" i="32"/>
  <c r="M20" i="32"/>
  <c r="M16" i="32"/>
  <c r="M12" i="32"/>
  <c r="I10" i="32"/>
  <c r="K13" i="32"/>
  <c r="M13" i="32" l="1"/>
  <c r="J6" i="32"/>
  <c r="M10" i="32"/>
  <c r="I40" i="32"/>
  <c r="K10" i="32"/>
  <c r="K40" i="32" s="1"/>
  <c r="N37" i="32" l="1"/>
  <c r="N33" i="32"/>
  <c r="N29" i="32"/>
  <c r="N25" i="32"/>
  <c r="N21" i="32"/>
  <c r="N17" i="32"/>
  <c r="N13" i="32"/>
  <c r="N36" i="32"/>
  <c r="N32" i="32"/>
  <c r="N28" i="32"/>
  <c r="N24" i="32"/>
  <c r="N20" i="32"/>
  <c r="N16" i="32"/>
  <c r="N12" i="32"/>
  <c r="N35" i="32"/>
  <c r="N31" i="32"/>
  <c r="N27" i="32"/>
  <c r="N23" i="32"/>
  <c r="N19" i="32"/>
  <c r="N15" i="32"/>
  <c r="N11" i="32"/>
  <c r="N38" i="32"/>
  <c r="N34" i="32"/>
  <c r="N30" i="32"/>
  <c r="N26" i="32"/>
  <c r="N22" i="32"/>
  <c r="N18" i="32"/>
  <c r="N14" i="32"/>
  <c r="N10" i="32"/>
  <c r="M40" i="32"/>
  <c r="I6" i="32" s="1"/>
  <c r="N7" i="32" s="1"/>
  <c r="J40" i="32"/>
  <c r="N40" i="32" l="1"/>
  <c r="C318" i="29" l="1"/>
  <c r="M318" i="29" s="1"/>
  <c r="M315" i="29"/>
  <c r="J267" i="29"/>
  <c r="D267" i="29"/>
  <c r="J266" i="29"/>
  <c r="G266" i="29"/>
  <c r="G267" i="29" s="1"/>
  <c r="D266" i="29"/>
  <c r="J262" i="29"/>
  <c r="D262" i="29"/>
  <c r="D261" i="29" s="1"/>
  <c r="J261" i="29"/>
  <c r="G261" i="29"/>
  <c r="G262" i="29" s="1"/>
  <c r="J255" i="29"/>
  <c r="G255" i="29"/>
  <c r="D255" i="29"/>
  <c r="J254" i="29"/>
  <c r="G254" i="29"/>
  <c r="D254" i="29"/>
  <c r="J250" i="29"/>
  <c r="G250" i="29"/>
  <c r="D250" i="29"/>
  <c r="J249" i="29"/>
  <c r="G249" i="29"/>
  <c r="D249" i="29"/>
  <c r="C241" i="29"/>
  <c r="K234" i="29"/>
  <c r="J234" i="29"/>
  <c r="I234" i="29"/>
  <c r="H234" i="29"/>
  <c r="G234" i="29"/>
  <c r="M233" i="29"/>
  <c r="K231" i="29"/>
  <c r="J231" i="29"/>
  <c r="I231" i="29"/>
  <c r="H231" i="29"/>
  <c r="G231" i="29"/>
  <c r="M230" i="29"/>
  <c r="K230" i="29"/>
  <c r="K233" i="29" s="1"/>
  <c r="J230" i="29"/>
  <c r="J233" i="29" s="1"/>
  <c r="I230" i="29"/>
  <c r="I233" i="29" s="1"/>
  <c r="H230" i="29"/>
  <c r="H233" i="29" s="1"/>
  <c r="G230" i="29"/>
  <c r="L230" i="29" s="1"/>
  <c r="L229" i="29"/>
  <c r="K223" i="29"/>
  <c r="J223" i="29"/>
  <c r="I223" i="29"/>
  <c r="H223" i="29"/>
  <c r="G223" i="29"/>
  <c r="L222" i="29"/>
  <c r="C205" i="29"/>
  <c r="K198" i="29"/>
  <c r="J198" i="29"/>
  <c r="I198" i="29"/>
  <c r="H198" i="29"/>
  <c r="G198" i="29"/>
  <c r="M197" i="29"/>
  <c r="K195" i="29"/>
  <c r="J195" i="29"/>
  <c r="I195" i="29"/>
  <c r="H195" i="29"/>
  <c r="G195" i="29"/>
  <c r="M194" i="29"/>
  <c r="K194" i="29"/>
  <c r="K197" i="29" s="1"/>
  <c r="J194" i="29"/>
  <c r="J197" i="29" s="1"/>
  <c r="I194" i="29"/>
  <c r="I197" i="29" s="1"/>
  <c r="H194" i="29"/>
  <c r="H197" i="29" s="1"/>
  <c r="G194" i="29"/>
  <c r="L194" i="29" s="1"/>
  <c r="L193" i="29"/>
  <c r="L192" i="29"/>
  <c r="G166" i="29"/>
  <c r="G165" i="29"/>
  <c r="G164" i="29"/>
  <c r="G163" i="29"/>
  <c r="G162" i="29"/>
  <c r="G161" i="29"/>
  <c r="G160" i="29"/>
  <c r="G159" i="29"/>
  <c r="G158" i="29"/>
  <c r="G157" i="29"/>
  <c r="G156" i="29"/>
  <c r="G155" i="29"/>
  <c r="G152" i="29"/>
  <c r="M146" i="29"/>
  <c r="L146" i="29"/>
  <c r="J146" i="29"/>
  <c r="M145" i="29"/>
  <c r="L145" i="29"/>
  <c r="J145" i="29"/>
  <c r="L139" i="29"/>
  <c r="L138" i="29"/>
  <c r="D129" i="29"/>
  <c r="J129" i="29" s="1"/>
  <c r="I129" i="29" s="1"/>
  <c r="C129" i="29" s="1"/>
  <c r="D128" i="29"/>
  <c r="J128" i="29" s="1"/>
  <c r="I128" i="29" s="1"/>
  <c r="C128" i="29" s="1"/>
  <c r="J127" i="29"/>
  <c r="I127" i="29" s="1"/>
  <c r="C127" i="29" s="1"/>
  <c r="E127" i="29" s="1"/>
  <c r="D127" i="29"/>
  <c r="J126" i="29"/>
  <c r="I126" i="29" s="1"/>
  <c r="C126" i="29" s="1"/>
  <c r="E126" i="29" s="1"/>
  <c r="D126" i="29"/>
  <c r="D125" i="29"/>
  <c r="J125" i="29" s="1"/>
  <c r="I125" i="29" s="1"/>
  <c r="C125" i="29" s="1"/>
  <c r="G100" i="29"/>
  <c r="G98" i="29"/>
  <c r="G96" i="29"/>
  <c r="L94" i="29"/>
  <c r="K94" i="29"/>
  <c r="J94" i="29"/>
  <c r="I94" i="29"/>
  <c r="H94" i="29"/>
  <c r="G92" i="29"/>
  <c r="G91" i="29"/>
  <c r="G90" i="29"/>
  <c r="G89" i="29"/>
  <c r="G88" i="29"/>
  <c r="G85" i="29"/>
  <c r="J82" i="29"/>
  <c r="G82" i="29"/>
  <c r="C80" i="29"/>
  <c r="F73" i="29"/>
  <c r="G65" i="29"/>
  <c r="G72" i="29" s="1"/>
  <c r="H72" i="29" s="1"/>
  <c r="K72" i="29" s="1"/>
  <c r="K56" i="29"/>
  <c r="J56" i="29"/>
  <c r="K55" i="29"/>
  <c r="J55" i="29"/>
  <c r="I55" i="29"/>
  <c r="I56" i="29" s="1"/>
  <c r="H55" i="29"/>
  <c r="H56" i="29" s="1"/>
  <c r="L52" i="29"/>
  <c r="C44" i="29"/>
  <c r="L40" i="29"/>
  <c r="L43" i="29" s="1"/>
  <c r="H40" i="29"/>
  <c r="H43" i="29" s="1"/>
  <c r="N38" i="29"/>
  <c r="K40" i="29" s="1"/>
  <c r="K43" i="29" s="1"/>
  <c r="E37" i="29"/>
  <c r="E44" i="29" s="1"/>
  <c r="O23" i="29"/>
  <c r="O24" i="29" s="1"/>
  <c r="O22" i="29"/>
  <c r="Q1" i="29"/>
  <c r="P1" i="29"/>
  <c r="O1" i="29"/>
  <c r="N1" i="29"/>
  <c r="M1" i="29"/>
  <c r="L1" i="29"/>
  <c r="K1" i="29"/>
  <c r="J1" i="29"/>
  <c r="I1" i="29"/>
  <c r="H1" i="29"/>
  <c r="G1" i="29"/>
  <c r="F1" i="29"/>
  <c r="E1" i="29"/>
  <c r="D1" i="29"/>
  <c r="C1" i="29"/>
  <c r="B1" i="29"/>
  <c r="A1" i="29"/>
  <c r="B7" i="28"/>
  <c r="C4" i="25"/>
  <c r="L56" i="29" l="1"/>
  <c r="L57" i="29" s="1"/>
  <c r="L58" i="29" s="1"/>
  <c r="L55" i="29"/>
  <c r="G67" i="29"/>
  <c r="H67" i="29" s="1"/>
  <c r="K67" i="29" s="1"/>
  <c r="G71" i="29"/>
  <c r="H71" i="29" s="1"/>
  <c r="K71" i="29" s="1"/>
  <c r="G197" i="29"/>
  <c r="L197" i="29" s="1"/>
  <c r="G233" i="29"/>
  <c r="L233" i="29" s="1"/>
  <c r="I40" i="29"/>
  <c r="I43" i="29" s="1"/>
  <c r="M40" i="29"/>
  <c r="M43" i="29" s="1"/>
  <c r="G66" i="29"/>
  <c r="H66" i="29" s="1"/>
  <c r="K66" i="29" s="1"/>
  <c r="G70" i="29"/>
  <c r="H70" i="29" s="1"/>
  <c r="K70" i="29" s="1"/>
  <c r="E128" i="29"/>
  <c r="J40" i="29"/>
  <c r="J43" i="29" s="1"/>
  <c r="N43" i="29" s="1"/>
  <c r="G69" i="29"/>
  <c r="H69" i="29" s="1"/>
  <c r="K69" i="29" s="1"/>
  <c r="E125" i="29"/>
  <c r="E129" i="29"/>
  <c r="G68" i="29"/>
  <c r="H68" i="29" s="1"/>
  <c r="K68" i="29" s="1"/>
  <c r="L124" i="29" l="1"/>
  <c r="F125" i="29" s="1"/>
  <c r="K125" i="29" l="1"/>
  <c r="L125" i="29" s="1"/>
  <c r="G125" i="29"/>
  <c r="F127" i="29"/>
  <c r="F126" i="29"/>
  <c r="F117" i="29" s="1"/>
  <c r="D120" i="29" s="1"/>
  <c r="F128" i="29"/>
  <c r="F129" i="29"/>
  <c r="C122" i="29" l="1"/>
  <c r="I120" i="29"/>
  <c r="D122" i="29"/>
  <c r="H120" i="29"/>
  <c r="C120" i="29"/>
  <c r="K129" i="29"/>
  <c r="L129" i="29" s="1"/>
  <c r="G129" i="29"/>
  <c r="G128" i="29"/>
  <c r="K128" i="29"/>
  <c r="L128" i="29" s="1"/>
  <c r="G127" i="29"/>
  <c r="K127" i="29"/>
  <c r="L127" i="29" s="1"/>
  <c r="G126" i="29"/>
  <c r="I117" i="29" s="1"/>
  <c r="G120" i="29" s="1"/>
  <c r="K126" i="29"/>
  <c r="L126" i="29" s="1"/>
  <c r="K124" i="29" s="1"/>
  <c r="E117" i="29" s="1"/>
  <c r="C117" i="29" s="1"/>
  <c r="K120" i="29" l="1"/>
  <c r="E120" i="29"/>
  <c r="E122" i="29"/>
  <c r="J122" i="29"/>
  <c r="H122" i="29" l="1"/>
  <c r="G122" i="29"/>
  <c r="K122" i="29" s="1"/>
  <c r="M68" i="15" l="1"/>
  <c r="N68" i="15" s="1"/>
  <c r="M67" i="15"/>
  <c r="N67" i="15" s="1"/>
  <c r="M66" i="15"/>
  <c r="N66" i="15" s="1"/>
  <c r="F66" i="15"/>
  <c r="G66" i="15" s="1"/>
  <c r="M65" i="15"/>
  <c r="N65" i="15" s="1"/>
  <c r="F65" i="15"/>
  <c r="G65" i="15" s="1"/>
  <c r="M64" i="15"/>
  <c r="N64" i="15" s="1"/>
  <c r="F64" i="15"/>
  <c r="G64" i="15" s="1"/>
  <c r="M63" i="15"/>
  <c r="N63" i="15" s="1"/>
  <c r="F63" i="15"/>
  <c r="G63" i="15" s="1"/>
  <c r="M62" i="15"/>
  <c r="N62" i="15" s="1"/>
  <c r="G62" i="15"/>
  <c r="F62" i="15"/>
  <c r="M61" i="15"/>
  <c r="N61" i="15" s="1"/>
  <c r="F61" i="15"/>
  <c r="G61" i="15" s="1"/>
  <c r="M60" i="15"/>
  <c r="N60" i="15" s="1"/>
  <c r="F60" i="15"/>
  <c r="G60" i="15" s="1"/>
  <c r="N59" i="15"/>
  <c r="M59" i="15"/>
  <c r="F59" i="15"/>
  <c r="G59" i="15" s="1"/>
  <c r="T58" i="15"/>
  <c r="U58" i="15" s="1"/>
  <c r="M58" i="15"/>
  <c r="N58" i="15" s="1"/>
  <c r="F58" i="15"/>
  <c r="G58" i="15" s="1"/>
  <c r="T57" i="15"/>
  <c r="U57" i="15" s="1"/>
  <c r="N57" i="15"/>
  <c r="M57" i="15"/>
  <c r="F57" i="15"/>
  <c r="G57" i="15" s="1"/>
  <c r="U56" i="15"/>
  <c r="T56" i="15"/>
  <c r="M56" i="15"/>
  <c r="N56" i="15" s="1"/>
  <c r="F56" i="15"/>
  <c r="G56" i="15" s="1"/>
  <c r="T55" i="15"/>
  <c r="U55" i="15" s="1"/>
  <c r="M55" i="15"/>
  <c r="N55" i="15" s="1"/>
  <c r="F55" i="15"/>
  <c r="G55" i="15" s="1"/>
  <c r="U54" i="15"/>
  <c r="T54" i="15"/>
  <c r="M54" i="15"/>
  <c r="N54" i="15" s="1"/>
  <c r="G54" i="15"/>
  <c r="F54" i="15"/>
  <c r="T53" i="15"/>
  <c r="U53" i="15" s="1"/>
  <c r="M53" i="15"/>
  <c r="N53" i="15" s="1"/>
  <c r="G53" i="15"/>
  <c r="F53" i="15"/>
  <c r="T52" i="15"/>
  <c r="U52" i="15" s="1"/>
  <c r="N52" i="15"/>
  <c r="M52" i="15"/>
  <c r="F52" i="15"/>
  <c r="G52" i="15" s="1"/>
  <c r="T51" i="15"/>
  <c r="U51" i="15" s="1"/>
  <c r="N51" i="15"/>
  <c r="M51" i="15"/>
  <c r="F51" i="15"/>
  <c r="G51" i="15" s="1"/>
  <c r="T50" i="15"/>
  <c r="U50" i="15" s="1"/>
  <c r="M50" i="15"/>
  <c r="N50" i="15" s="1"/>
  <c r="F50" i="15"/>
  <c r="G50" i="15" s="1"/>
  <c r="T49" i="15"/>
  <c r="U49" i="15" s="1"/>
  <c r="N49" i="15"/>
  <c r="M49" i="15"/>
  <c r="F49" i="15"/>
  <c r="G49" i="15" s="1"/>
  <c r="U48" i="15"/>
  <c r="T48" i="15"/>
  <c r="M48" i="15"/>
  <c r="N48" i="15" s="1"/>
  <c r="F48" i="15"/>
  <c r="G48" i="15" s="1"/>
  <c r="T47" i="15"/>
  <c r="U47" i="15" s="1"/>
  <c r="M47" i="15"/>
  <c r="N47" i="15" s="1"/>
  <c r="F47" i="15"/>
  <c r="G47" i="15" s="1"/>
  <c r="T46" i="15"/>
  <c r="U46" i="15" s="1"/>
  <c r="M46" i="15"/>
  <c r="N46" i="15" s="1"/>
  <c r="F46" i="15"/>
  <c r="G46" i="15" s="1"/>
  <c r="T45" i="15"/>
  <c r="U45" i="15" s="1"/>
  <c r="M45" i="15"/>
  <c r="N45" i="15" s="1"/>
  <c r="G45" i="15"/>
  <c r="F45" i="15"/>
  <c r="T44" i="15"/>
  <c r="U44" i="15" s="1"/>
  <c r="M44" i="15"/>
  <c r="N44" i="15" s="1"/>
  <c r="F44" i="15"/>
  <c r="G44" i="15" s="1"/>
  <c r="T43" i="15"/>
  <c r="U43" i="15" s="1"/>
  <c r="M43" i="15"/>
  <c r="N43" i="15" s="1"/>
  <c r="F43" i="15"/>
  <c r="G43" i="15" s="1"/>
  <c r="T42" i="15"/>
  <c r="U42" i="15" s="1"/>
  <c r="M42" i="15"/>
  <c r="N42" i="15" s="1"/>
  <c r="G42" i="15"/>
  <c r="F42" i="15"/>
  <c r="T41" i="15"/>
  <c r="U41" i="15" s="1"/>
  <c r="N41" i="15"/>
  <c r="M41" i="15"/>
  <c r="F41" i="15"/>
  <c r="G41" i="15" s="1"/>
  <c r="T40" i="15"/>
  <c r="U40" i="15" s="1"/>
  <c r="M40" i="15"/>
  <c r="N40" i="15" s="1"/>
  <c r="F40" i="15"/>
  <c r="G40" i="15" s="1"/>
  <c r="T39" i="15"/>
  <c r="U39" i="15" s="1"/>
  <c r="M39" i="15"/>
  <c r="N39" i="15" s="1"/>
  <c r="F39" i="15"/>
  <c r="G39" i="15" s="1"/>
  <c r="U38" i="15"/>
  <c r="T38" i="15"/>
  <c r="M38" i="15"/>
  <c r="N38" i="15" s="1"/>
  <c r="F38" i="15"/>
  <c r="G38" i="15" s="1"/>
  <c r="T37" i="15"/>
  <c r="U37" i="15" s="1"/>
  <c r="M37" i="15"/>
  <c r="N37" i="15" s="1"/>
  <c r="F37" i="15"/>
  <c r="G37" i="15" s="1"/>
  <c r="U36" i="15"/>
  <c r="T36" i="15"/>
  <c r="M36" i="15"/>
  <c r="N36" i="15" s="1"/>
  <c r="G36" i="15"/>
  <c r="F36" i="15"/>
  <c r="T35" i="15"/>
  <c r="U35" i="15" s="1"/>
  <c r="M35" i="15"/>
  <c r="N35" i="15" s="1"/>
  <c r="F35" i="15"/>
  <c r="G35" i="15" s="1"/>
  <c r="T34" i="15"/>
  <c r="U34" i="15" s="1"/>
  <c r="N34" i="15"/>
  <c r="M34" i="15"/>
  <c r="F34" i="15"/>
  <c r="G34" i="15" s="1"/>
  <c r="T33" i="15"/>
  <c r="U33" i="15" s="1"/>
  <c r="M33" i="15"/>
  <c r="N33" i="15" s="1"/>
  <c r="F33" i="15"/>
  <c r="G33" i="15" s="1"/>
  <c r="U32" i="15"/>
  <c r="T32" i="15"/>
  <c r="M32" i="15"/>
  <c r="N32" i="15" s="1"/>
  <c r="F32" i="15"/>
  <c r="G32" i="15" s="1"/>
  <c r="T31" i="15"/>
  <c r="U31" i="15" s="1"/>
  <c r="M31" i="15"/>
  <c r="N31" i="15" s="1"/>
  <c r="F31" i="15"/>
  <c r="G31" i="15" s="1"/>
  <c r="U30" i="15"/>
  <c r="T30" i="15"/>
  <c r="M30" i="15"/>
  <c r="N30" i="15" s="1"/>
  <c r="F30" i="15"/>
  <c r="G30" i="15" s="1"/>
  <c r="T29" i="15"/>
  <c r="U29" i="15" s="1"/>
  <c r="M29" i="15"/>
  <c r="N29" i="15" s="1"/>
  <c r="G29" i="15"/>
  <c r="F29" i="15"/>
  <c r="T28" i="15"/>
  <c r="U28" i="15" s="1"/>
  <c r="M28" i="15"/>
  <c r="N28" i="15" s="1"/>
  <c r="F28" i="15"/>
  <c r="G28" i="15" s="1"/>
  <c r="T27" i="15"/>
  <c r="U27" i="15" s="1"/>
  <c r="M27" i="15"/>
  <c r="N27" i="15" s="1"/>
  <c r="F27" i="15"/>
  <c r="G27" i="15" s="1"/>
  <c r="T26" i="15"/>
  <c r="U26" i="15" s="1"/>
  <c r="M26" i="15"/>
  <c r="N26" i="15" s="1"/>
  <c r="F26" i="15"/>
  <c r="G26" i="15" s="1"/>
  <c r="T25" i="15"/>
  <c r="U25" i="15" s="1"/>
  <c r="N25" i="15"/>
  <c r="M25" i="15"/>
  <c r="F25" i="15"/>
  <c r="G25" i="15" s="1"/>
  <c r="T24" i="15"/>
  <c r="U24" i="15" s="1"/>
  <c r="M24" i="15"/>
  <c r="N24" i="15" s="1"/>
  <c r="F24" i="15"/>
  <c r="G24" i="15" s="1"/>
  <c r="T23" i="15"/>
  <c r="U23" i="15" s="1"/>
  <c r="M23" i="15"/>
  <c r="N23" i="15" s="1"/>
  <c r="F23" i="15"/>
  <c r="G23" i="15" s="1"/>
  <c r="U22" i="15"/>
  <c r="T22" i="15"/>
  <c r="M22" i="15"/>
  <c r="N22" i="15" s="1"/>
  <c r="F22" i="15"/>
  <c r="G22" i="15" s="1"/>
  <c r="T21" i="15"/>
  <c r="U21" i="15" s="1"/>
  <c r="M21" i="15"/>
  <c r="N21" i="15" s="1"/>
  <c r="F21" i="15"/>
  <c r="G21" i="15" s="1"/>
  <c r="T20" i="15"/>
  <c r="U20" i="15" s="1"/>
  <c r="M20" i="15"/>
  <c r="N20" i="15" s="1"/>
  <c r="G20" i="15"/>
  <c r="F20" i="15"/>
  <c r="T19" i="15"/>
  <c r="U19" i="15" s="1"/>
  <c r="M19" i="15"/>
  <c r="N19" i="15" s="1"/>
  <c r="F19" i="15"/>
  <c r="G19" i="15" s="1"/>
  <c r="T18" i="15"/>
  <c r="U18" i="15" s="1"/>
  <c r="M18" i="15"/>
  <c r="N18" i="15" s="1"/>
  <c r="F18" i="15"/>
  <c r="G18" i="15" s="1"/>
  <c r="T17" i="15"/>
  <c r="U17" i="15" s="1"/>
  <c r="N17" i="15"/>
  <c r="M17" i="15"/>
  <c r="F17" i="15"/>
  <c r="G17" i="15" s="1"/>
  <c r="T16" i="15"/>
  <c r="U16" i="15" s="1"/>
  <c r="M16" i="15"/>
  <c r="N16" i="15" s="1"/>
  <c r="F16" i="15"/>
  <c r="G16" i="15" s="1"/>
  <c r="T15" i="15"/>
  <c r="U15" i="15" s="1"/>
  <c r="M15" i="15"/>
  <c r="N15" i="15" s="1"/>
  <c r="F15" i="15"/>
  <c r="G15" i="15" s="1"/>
  <c r="T14" i="15"/>
  <c r="U14" i="15" s="1"/>
  <c r="M14" i="15"/>
  <c r="N14" i="15" s="1"/>
  <c r="F14" i="15"/>
  <c r="G14" i="15" s="1"/>
  <c r="T13" i="15"/>
  <c r="U13" i="15" s="1"/>
  <c r="M13" i="15"/>
  <c r="N13" i="15" s="1"/>
  <c r="F13" i="15"/>
  <c r="G13" i="15" s="1"/>
  <c r="U12" i="15"/>
  <c r="T12" i="15"/>
  <c r="M12" i="15"/>
  <c r="N12" i="15" s="1"/>
  <c r="G12" i="15"/>
  <c r="F12" i="15"/>
  <c r="T11" i="15"/>
  <c r="U11" i="15" s="1"/>
  <c r="M11" i="15"/>
  <c r="N11" i="15" s="1"/>
  <c r="G11" i="15"/>
  <c r="F11" i="15"/>
  <c r="T10" i="15"/>
  <c r="U10" i="15" s="1"/>
  <c r="N10" i="15"/>
  <c r="M10" i="15"/>
  <c r="F10" i="15"/>
  <c r="G10" i="15" s="1"/>
  <c r="T9" i="15"/>
  <c r="U9" i="15" s="1"/>
  <c r="N9" i="15"/>
  <c r="M9" i="15"/>
  <c r="F9" i="15"/>
  <c r="G9" i="15" s="1"/>
  <c r="U8" i="15"/>
  <c r="T8" i="15"/>
  <c r="M8" i="15"/>
  <c r="N8" i="15" s="1"/>
  <c r="F8" i="15"/>
  <c r="G8" i="15" s="1"/>
  <c r="B8" i="15"/>
  <c r="T7" i="15"/>
  <c r="U7" i="15" s="1"/>
  <c r="M7" i="15"/>
  <c r="N7" i="15" s="1"/>
  <c r="F7" i="15"/>
  <c r="G7" i="15" s="1"/>
  <c r="V6" i="14"/>
  <c r="L6" i="14"/>
  <c r="B6" i="14"/>
  <c r="AH5" i="14"/>
  <c r="B9" i="15" l="1"/>
  <c r="AH6" i="14"/>
  <c r="AH7" i="14"/>
  <c r="B7" i="14"/>
  <c r="L7" i="14"/>
  <c r="V7" i="14"/>
  <c r="B10" i="15" l="1"/>
  <c r="B11" i="15"/>
  <c r="L8" i="14"/>
  <c r="B8" i="14"/>
  <c r="V8" i="14"/>
  <c r="AH8" i="14"/>
  <c r="B12" i="15" l="1"/>
  <c r="V11" i="14"/>
  <c r="AH9" i="14"/>
  <c r="V9" i="14"/>
  <c r="AH10" i="14"/>
  <c r="B10" i="14"/>
  <c r="L10" i="14"/>
  <c r="V10" i="14"/>
  <c r="B9" i="14"/>
  <c r="B13" i="15" l="1"/>
  <c r="B11" i="14"/>
  <c r="B13" i="14" s="1"/>
  <c r="AH11" i="14"/>
  <c r="V12" i="14"/>
  <c r="L11" i="14"/>
  <c r="L12" i="14" s="1"/>
  <c r="B16" i="14" l="1"/>
  <c r="B17" i="14" s="1"/>
  <c r="B15" i="14"/>
  <c r="B14" i="15"/>
  <c r="AH12" i="14"/>
  <c r="B19" i="14"/>
  <c r="B20" i="14" s="1"/>
  <c r="B21" i="14" s="1"/>
  <c r="B22" i="14" s="1"/>
  <c r="D5" i="14" s="1"/>
  <c r="V13" i="14"/>
  <c r="L13" i="14"/>
  <c r="V14" i="14"/>
  <c r="AH13" i="14"/>
  <c r="B16" i="15" l="1"/>
  <c r="B17" i="15" s="1"/>
  <c r="D6" i="14"/>
  <c r="D7" i="14"/>
  <c r="D8" i="14" s="1"/>
  <c r="V15" i="14"/>
  <c r="AH14" i="14"/>
  <c r="L14" i="14"/>
  <c r="B18" i="15" l="1"/>
  <c r="B19" i="15" s="1"/>
  <c r="B20" i="15" s="1"/>
  <c r="B21" i="15" s="1"/>
  <c r="B22" i="15" s="1"/>
  <c r="B23" i="15" s="1"/>
  <c r="B24" i="15" s="1"/>
  <c r="B25" i="15" s="1"/>
  <c r="B26" i="15" s="1"/>
  <c r="B27" i="15" s="1"/>
  <c r="B28" i="15" s="1"/>
  <c r="B29" i="15" s="1"/>
  <c r="B30" i="15" s="1"/>
  <c r="B31" i="15" s="1"/>
  <c r="B32" i="15" s="1"/>
  <c r="B34" i="15" s="1"/>
  <c r="B35" i="15" s="1"/>
  <c r="B36" i="15" s="1"/>
  <c r="B37" i="15" s="1"/>
  <c r="B38" i="15" s="1"/>
  <c r="B39" i="15" s="1"/>
  <c r="B40" i="15" s="1"/>
  <c r="B41" i="15" s="1"/>
  <c r="B42" i="15" s="1"/>
  <c r="B43" i="15" s="1"/>
  <c r="B44" i="15" s="1"/>
  <c r="B45" i="15" s="1"/>
  <c r="B46" i="15" s="1"/>
  <c r="B47" i="15" s="1"/>
  <c r="B48" i="15" s="1"/>
  <c r="B49" i="15" s="1"/>
  <c r="B50" i="15" s="1"/>
  <c r="B51" i="15" s="1"/>
  <c r="B53" i="15" s="1"/>
  <c r="B55" i="15" s="1"/>
  <c r="B56" i="15" s="1"/>
  <c r="B57" i="15" s="1"/>
  <c r="B58" i="15" s="1"/>
  <c r="B59" i="15" s="1"/>
  <c r="B61" i="15" s="1"/>
  <c r="B62" i="15" s="1"/>
  <c r="B63" i="15" s="1"/>
  <c r="B64" i="15" s="1"/>
  <c r="B65" i="15" s="1"/>
  <c r="B66" i="15" s="1"/>
  <c r="I7" i="15" s="1"/>
  <c r="L15" i="14"/>
  <c r="L16" i="14" s="1"/>
  <c r="L18" i="14" s="1"/>
  <c r="L19" i="14" s="1"/>
  <c r="V16" i="14"/>
  <c r="D9" i="14"/>
  <c r="AH15" i="14"/>
  <c r="V17" i="14" l="1"/>
  <c r="V19" i="14" s="1"/>
  <c r="D11" i="14"/>
  <c r="D13" i="14" s="1"/>
  <c r="I8" i="15"/>
  <c r="I9" i="15" s="1"/>
  <c r="I10" i="15" s="1"/>
  <c r="L20" i="14"/>
  <c r="L21" i="14" s="1"/>
  <c r="L22" i="14" s="1"/>
  <c r="L23" i="14" s="1"/>
  <c r="L24" i="14" s="1"/>
  <c r="L25" i="14" s="1"/>
  <c r="L26" i="14" s="1"/>
  <c r="L27" i="14" s="1"/>
  <c r="L28" i="14" s="1"/>
  <c r="L29" i="14" s="1"/>
  <c r="L30" i="14" s="1"/>
  <c r="L31" i="14" s="1"/>
  <c r="L32" i="14" s="1"/>
  <c r="L33" i="14" s="1"/>
  <c r="L34" i="14" s="1"/>
  <c r="L35" i="14" s="1"/>
  <c r="L36" i="14" s="1"/>
  <c r="L37" i="14" s="1"/>
  <c r="L38" i="14" s="1"/>
  <c r="L40" i="14" s="1"/>
  <c r="L41" i="14" s="1"/>
  <c r="L42" i="14" s="1"/>
  <c r="L43" i="14" s="1"/>
  <c r="L44" i="14" s="1"/>
  <c r="L45" i="14" s="1"/>
  <c r="L46" i="14" s="1"/>
  <c r="L47" i="14" s="1"/>
  <c r="L48" i="14" s="1"/>
  <c r="L49" i="14" s="1"/>
  <c r="L50" i="14" s="1"/>
  <c r="L51" i="14" s="1"/>
  <c r="L52" i="14" s="1"/>
  <c r="N5" i="14" s="1"/>
  <c r="AH16" i="14"/>
  <c r="AH17" i="14" s="1"/>
  <c r="AH18" i="14" s="1"/>
  <c r="AH19" i="14" s="1"/>
  <c r="AH20" i="14" s="1"/>
  <c r="AH21" i="14" s="1"/>
  <c r="AH22" i="14" s="1"/>
  <c r="AH23" i="14" s="1"/>
  <c r="AH24" i="14" s="1"/>
  <c r="AH25" i="14" s="1"/>
  <c r="D15" i="14" l="1"/>
  <c r="D16" i="14"/>
  <c r="D18" i="14" s="1"/>
  <c r="V20" i="14"/>
  <c r="I12" i="15"/>
  <c r="N6" i="14"/>
  <c r="N7" i="14" s="1"/>
  <c r="AH26" i="14"/>
  <c r="AH27" i="14" s="1"/>
  <c r="AH28" i="14" s="1"/>
  <c r="AH29" i="14" s="1"/>
  <c r="AH30" i="14" s="1"/>
  <c r="AH31" i="14" s="1"/>
  <c r="AH32" i="14" s="1"/>
  <c r="AH33" i="14" s="1"/>
  <c r="AH34" i="14" s="1"/>
  <c r="AH35" i="14" s="1"/>
  <c r="AH36" i="14" s="1"/>
  <c r="AH37" i="14" s="1"/>
  <c r="AH38" i="14" s="1"/>
  <c r="AH39" i="14" s="1"/>
  <c r="AH40" i="14" s="1"/>
  <c r="AH41" i="14" s="1"/>
  <c r="AH42" i="14" s="1"/>
  <c r="AH43" i="14" s="1"/>
  <c r="AH44" i="14" s="1"/>
  <c r="AH45" i="14" s="1"/>
  <c r="AH46" i="14" s="1"/>
  <c r="AH47" i="14" s="1"/>
  <c r="AH48" i="14" s="1"/>
  <c r="AH49" i="14" s="1"/>
  <c r="AH50" i="14" s="1"/>
  <c r="AH51" i="14" s="1"/>
  <c r="AH52" i="14" s="1"/>
  <c r="AH53" i="14" s="1"/>
  <c r="AH54" i="14" s="1"/>
  <c r="AH55" i="14" s="1"/>
  <c r="AH56" i="14" s="1"/>
  <c r="AH57" i="14" s="1"/>
  <c r="AH58" i="14" s="1"/>
  <c r="AH59" i="14" s="1"/>
  <c r="AK4" i="14" s="1"/>
  <c r="V21" i="14" l="1"/>
  <c r="V22" i="14"/>
  <c r="V23" i="14" s="1"/>
  <c r="V24" i="14" s="1"/>
  <c r="V25" i="14" s="1"/>
  <c r="I13" i="15"/>
  <c r="I15" i="15" s="1"/>
  <c r="D20" i="14"/>
  <c r="N8" i="14"/>
  <c r="N9" i="14"/>
  <c r="N10" i="14" s="1"/>
  <c r="AK5" i="14"/>
  <c r="V26" i="14" l="1"/>
  <c r="V27" i="14" s="1"/>
  <c r="V28" i="14" s="1"/>
  <c r="V31" i="14" s="1"/>
  <c r="V32" i="14" s="1"/>
  <c r="V33" i="14" s="1"/>
  <c r="V34" i="14" s="1"/>
  <c r="V35" i="14" s="1"/>
  <c r="V36" i="14" s="1"/>
  <c r="V37" i="14" s="1"/>
  <c r="V38" i="14" s="1"/>
  <c r="V39" i="14" s="1"/>
  <c r="V40" i="14" s="1"/>
  <c r="V41" i="14" s="1"/>
  <c r="V42" i="14" s="1"/>
  <c r="V43" i="14" s="1"/>
  <c r="V44" i="14" s="1"/>
  <c r="V45" i="14" s="1"/>
  <c r="V46" i="14" s="1"/>
  <c r="V47" i="14" s="1"/>
  <c r="V48" i="14" s="1"/>
  <c r="V49" i="14" s="1"/>
  <c r="V50" i="14" s="1"/>
  <c r="V51" i="14" s="1"/>
  <c r="V52" i="14" s="1"/>
  <c r="V53" i="14" s="1"/>
  <c r="V54" i="14" s="1"/>
  <c r="V55" i="14" s="1"/>
  <c r="V56" i="14" s="1"/>
  <c r="V57" i="14" s="1"/>
  <c r="V58" i="14" s="1"/>
  <c r="V59" i="14" s="1"/>
  <c r="V60" i="14" s="1"/>
  <c r="V61" i="14" s="1"/>
  <c r="V62" i="14" s="1"/>
  <c r="X5" i="14" s="1"/>
  <c r="I16" i="15"/>
  <c r="I17" i="15"/>
  <c r="AK6" i="14"/>
  <c r="AK7" i="14" s="1"/>
  <c r="D22" i="14"/>
  <c r="D23" i="14" s="1"/>
  <c r="D24" i="14" s="1"/>
  <c r="D25" i="14" s="1"/>
  <c r="D26" i="14" s="1"/>
  <c r="F5" i="14" s="1"/>
  <c r="N11" i="14"/>
  <c r="X6" i="14" l="1"/>
  <c r="X8" i="14" s="1"/>
  <c r="X7" i="14"/>
  <c r="X9" i="14" s="1"/>
  <c r="I18" i="15"/>
  <c r="F6" i="14"/>
  <c r="AK8" i="14"/>
  <c r="N13" i="14"/>
  <c r="I19" i="15" l="1"/>
  <c r="I20" i="15" s="1"/>
  <c r="F7" i="14"/>
  <c r="X10" i="14"/>
  <c r="F8" i="14"/>
  <c r="F9" i="14" s="1"/>
  <c r="N14" i="14"/>
  <c r="AK9" i="14"/>
  <c r="I21" i="15" l="1"/>
  <c r="I22" i="15" s="1"/>
  <c r="I23" i="15" s="1"/>
  <c r="I24" i="15" s="1"/>
  <c r="I25" i="15" s="1"/>
  <c r="I26" i="15" s="1"/>
  <c r="I28" i="15" s="1"/>
  <c r="I29" i="15" s="1"/>
  <c r="I31" i="15" s="1"/>
  <c r="I32" i="15" s="1"/>
  <c r="I33" i="15" s="1"/>
  <c r="I34" i="15" s="1"/>
  <c r="I35" i="15" s="1"/>
  <c r="I36" i="15" s="1"/>
  <c r="I37" i="15" s="1"/>
  <c r="I38" i="15" s="1"/>
  <c r="I39" i="15" s="1"/>
  <c r="I40" i="15" s="1"/>
  <c r="I41" i="15" s="1"/>
  <c r="I42" i="15" s="1"/>
  <c r="I44" i="15" s="1"/>
  <c r="I45" i="15" s="1"/>
  <c r="I46" i="15" s="1"/>
  <c r="I47" i="15" s="1"/>
  <c r="I48" i="15" s="1"/>
  <c r="I49" i="15" s="1"/>
  <c r="I50" i="15" s="1"/>
  <c r="I51" i="15" s="1"/>
  <c r="I52" i="15" s="1"/>
  <c r="I53" i="15" s="1"/>
  <c r="I54" i="15" s="1"/>
  <c r="I55" i="15" s="1"/>
  <c r="I56" i="15" s="1"/>
  <c r="I57" i="15" s="1"/>
  <c r="I58" i="15" s="1"/>
  <c r="I59" i="15" s="1"/>
  <c r="I60" i="15" s="1"/>
  <c r="I61" i="15" s="1"/>
  <c r="I62" i="15" s="1"/>
  <c r="I63" i="15" s="1"/>
  <c r="I64" i="15" s="1"/>
  <c r="I65" i="15" s="1"/>
  <c r="I66" i="15" s="1"/>
  <c r="I67" i="15" s="1"/>
  <c r="I68" i="15" s="1"/>
  <c r="P7" i="15" s="1"/>
  <c r="N15" i="14"/>
  <c r="X11" i="14"/>
  <c r="X12" i="14" s="1"/>
  <c r="AK11" i="14"/>
  <c r="AK10" i="14"/>
  <c r="F10" i="14"/>
  <c r="P8" i="15" l="1"/>
  <c r="P10" i="15" s="1"/>
  <c r="AK12" i="14"/>
  <c r="F11" i="14"/>
  <c r="X13" i="14"/>
  <c r="N16" i="14"/>
  <c r="N17" i="14" s="1"/>
  <c r="N18" i="14" s="1"/>
  <c r="N19" i="14" s="1"/>
  <c r="N20" i="14" s="1"/>
  <c r="N21" i="14" s="1"/>
  <c r="N22" i="14" s="1"/>
  <c r="N23" i="14" s="1"/>
  <c r="N24" i="14" s="1"/>
  <c r="N25" i="14" s="1"/>
  <c r="N26" i="14" s="1"/>
  <c r="N27" i="14" s="1"/>
  <c r="N28" i="14" s="1"/>
  <c r="N29" i="14" s="1"/>
  <c r="N30" i="14" s="1"/>
  <c r="N31" i="14" s="1"/>
  <c r="N33" i="14" s="1"/>
  <c r="N34" i="14" s="1"/>
  <c r="N35" i="14" s="1"/>
  <c r="N36" i="14" s="1"/>
  <c r="N37" i="14" s="1"/>
  <c r="P11" i="15" l="1"/>
  <c r="F12" i="14"/>
  <c r="N38" i="14"/>
  <c r="N39" i="14" s="1"/>
  <c r="N40" i="14" s="1"/>
  <c r="N41" i="14" s="1"/>
  <c r="N42" i="14" s="1"/>
  <c r="N43" i="14" s="1"/>
  <c r="N44" i="14" s="1"/>
  <c r="N45" i="14" s="1"/>
  <c r="N46" i="14" s="1"/>
  <c r="N48" i="14" s="1"/>
  <c r="N49" i="14" s="1"/>
  <c r="N50" i="14" s="1"/>
  <c r="N51" i="14" s="1"/>
  <c r="N52" i="14" s="1"/>
  <c r="P5" i="14" s="1"/>
  <c r="AK13" i="14"/>
  <c r="X14" i="14"/>
  <c r="P12" i="15" l="1"/>
  <c r="P6" i="14"/>
  <c r="F14" i="14"/>
  <c r="AK14" i="14"/>
  <c r="AK15" i="14" s="1"/>
  <c r="AK16" i="14" s="1"/>
  <c r="AK17" i="14" s="1"/>
  <c r="AK18" i="14" s="1"/>
  <c r="AK19" i="14" s="1"/>
  <c r="AK20" i="14" s="1"/>
  <c r="AK21" i="14" s="1"/>
  <c r="AK22" i="14" s="1"/>
  <c r="AK23" i="14" s="1"/>
  <c r="AK24" i="14" s="1"/>
  <c r="AK25" i="14" s="1"/>
  <c r="AK26" i="14" s="1"/>
  <c r="AK27" i="14" s="1"/>
  <c r="AK28" i="14" s="1"/>
  <c r="AK29" i="14" s="1"/>
  <c r="AK30" i="14" s="1"/>
  <c r="AK31" i="14" s="1"/>
  <c r="AK32" i="14" s="1"/>
  <c r="AK33" i="14" s="1"/>
  <c r="AK34" i="14" s="1"/>
  <c r="AK35" i="14" s="1"/>
  <c r="AK36" i="14" s="1"/>
  <c r="AK37" i="14" s="1"/>
  <c r="AK38" i="14" s="1"/>
  <c r="AK39" i="14" s="1"/>
  <c r="AK40" i="14" s="1"/>
  <c r="AK41" i="14" s="1"/>
  <c r="AK42" i="14" s="1"/>
  <c r="AK43" i="14" s="1"/>
  <c r="AK44" i="14" s="1"/>
  <c r="AK45" i="14" s="1"/>
  <c r="AK46" i="14" s="1"/>
  <c r="AK47" i="14" s="1"/>
  <c r="AK48" i="14" s="1"/>
  <c r="AK49" i="14" s="1"/>
  <c r="AK50" i="14" s="1"/>
  <c r="F15" i="14"/>
  <c r="F16" i="14" s="1"/>
  <c r="X15" i="14"/>
  <c r="X16" i="14" s="1"/>
  <c r="X17" i="14" s="1"/>
  <c r="X18" i="14" s="1"/>
  <c r="X19" i="14" s="1"/>
  <c r="X20" i="14" s="1"/>
  <c r="X21" i="14" s="1"/>
  <c r="X22" i="14" s="1"/>
  <c r="X23" i="14" s="1"/>
  <c r="X24" i="14" s="1"/>
  <c r="X25" i="14" s="1"/>
  <c r="X26" i="14" s="1"/>
  <c r="X27" i="14" s="1"/>
  <c r="X28" i="14" s="1"/>
  <c r="X29" i="14" s="1"/>
  <c r="X30" i="14" s="1"/>
  <c r="X31" i="14" s="1"/>
  <c r="X32" i="14" s="1"/>
  <c r="X33" i="14" s="1"/>
  <c r="X36" i="14" s="1"/>
  <c r="X37" i="14" s="1"/>
  <c r="X38" i="14" s="1"/>
  <c r="X39" i="14" s="1"/>
  <c r="X40" i="14" s="1"/>
  <c r="X41" i="14" s="1"/>
  <c r="X42" i="14" s="1"/>
  <c r="X43" i="14" s="1"/>
  <c r="X44" i="14" s="1"/>
  <c r="X45" i="14" s="1"/>
  <c r="X46" i="14" s="1"/>
  <c r="X47" i="14" s="1"/>
  <c r="X48" i="14" s="1"/>
  <c r="X49" i="14" s="1"/>
  <c r="X50" i="14" s="1"/>
  <c r="X51" i="14" s="1"/>
  <c r="X52" i="14" s="1"/>
  <c r="X53" i="14" s="1"/>
  <c r="X54" i="14" s="1"/>
  <c r="X55" i="14" s="1"/>
  <c r="X56" i="14" s="1"/>
  <c r="X57" i="14" s="1"/>
  <c r="X58" i="14" s="1"/>
  <c r="X59" i="14" s="1"/>
  <c r="X60" i="14" s="1"/>
  <c r="X61" i="14" s="1"/>
  <c r="X62" i="14" s="1"/>
  <c r="X63" i="14" s="1"/>
  <c r="Z5" i="14" s="1"/>
  <c r="F17" i="14" l="1"/>
  <c r="F18" i="14" s="1"/>
  <c r="F19" i="14" s="1"/>
  <c r="F20" i="14" s="1"/>
  <c r="F21" i="14" s="1"/>
  <c r="F22" i="14" s="1"/>
  <c r="F23" i="14" s="1"/>
  <c r="F24" i="14" s="1"/>
  <c r="H5" i="14" s="1"/>
  <c r="P13" i="15"/>
  <c r="Z6" i="14"/>
  <c r="H6" i="14"/>
  <c r="AK51" i="14"/>
  <c r="AK52" i="14" s="1"/>
  <c r="AK53" i="14" s="1"/>
  <c r="AK54" i="14" s="1"/>
  <c r="AK55" i="14" s="1"/>
  <c r="AK56" i="14" s="1"/>
  <c r="AK57" i="14" s="1"/>
  <c r="AK58" i="14" s="1"/>
  <c r="P7" i="14"/>
  <c r="P9" i="14"/>
  <c r="P14" i="15" l="1"/>
  <c r="P11" i="14"/>
  <c r="Z7" i="14"/>
  <c r="Z8" i="14" s="1"/>
  <c r="H7" i="14"/>
  <c r="P15" i="15" l="1"/>
  <c r="P16" i="15" s="1"/>
  <c r="H8" i="14"/>
  <c r="H10" i="14" s="1"/>
  <c r="P12" i="14"/>
  <c r="Z9" i="14"/>
  <c r="Z10" i="14"/>
  <c r="Z11" i="14" s="1"/>
  <c r="P17" i="15" l="1"/>
  <c r="P13" i="14"/>
  <c r="H11" i="14"/>
  <c r="Z12" i="14"/>
  <c r="P18" i="15" l="1"/>
  <c r="P19" i="15" s="1"/>
  <c r="P20" i="15" s="1"/>
  <c r="P21" i="15" s="1"/>
  <c r="P22" i="15" s="1"/>
  <c r="P23" i="15" s="1"/>
  <c r="P24" i="15" s="1"/>
  <c r="P25" i="15" s="1"/>
  <c r="P26" i="15" s="1"/>
  <c r="P27" i="15" s="1"/>
  <c r="P28" i="15" s="1"/>
  <c r="P29" i="15" s="1"/>
  <c r="P30" i="15" s="1"/>
  <c r="P31" i="15" s="1"/>
  <c r="P32" i="15" s="1"/>
  <c r="P33" i="15" s="1"/>
  <c r="P35" i="15" s="1"/>
  <c r="P36" i="15" s="1"/>
  <c r="P37" i="15" s="1"/>
  <c r="P38" i="15" s="1"/>
  <c r="P39" i="15" s="1"/>
  <c r="P40" i="15" s="1"/>
  <c r="P41" i="15" s="1"/>
  <c r="P42" i="15" s="1"/>
  <c r="P43" i="15" s="1"/>
  <c r="P44" i="15" s="1"/>
  <c r="P45" i="15" s="1"/>
  <c r="P46" i="15" s="1"/>
  <c r="P48" i="15" s="1"/>
  <c r="P49" i="15" s="1"/>
  <c r="P50" i="15" s="1"/>
  <c r="P51" i="15" s="1"/>
  <c r="P52" i="15" s="1"/>
  <c r="P53" i="15" s="1"/>
  <c r="P54" i="15" s="1"/>
  <c r="P55" i="15" s="1"/>
  <c r="P56" i="15" s="1"/>
  <c r="P57" i="15" s="1"/>
  <c r="P58" i="15" s="1"/>
  <c r="Z13" i="14"/>
  <c r="H12" i="14"/>
  <c r="H14" i="14" s="1"/>
  <c r="H16" i="14" s="1"/>
  <c r="H18" i="14" s="1"/>
  <c r="H19" i="14" s="1"/>
  <c r="Z14" i="14"/>
  <c r="P16" i="14"/>
  <c r="P17" i="14" s="1"/>
  <c r="P14" i="14"/>
  <c r="P18" i="14" l="1"/>
  <c r="Z15" i="14"/>
  <c r="P19" i="14"/>
  <c r="Z16" i="14" l="1"/>
  <c r="Z17" i="14" s="1"/>
  <c r="Z18" i="14" s="1"/>
  <c r="Z19" i="14" s="1"/>
  <c r="Z20" i="14" s="1"/>
  <c r="Z21" i="14" s="1"/>
  <c r="Z22" i="14" s="1"/>
  <c r="Z23" i="14" s="1"/>
  <c r="Z24" i="14" s="1"/>
  <c r="Z25" i="14" s="1"/>
  <c r="Z26" i="14" s="1"/>
  <c r="Z29" i="14" s="1"/>
  <c r="Z30" i="14" s="1"/>
  <c r="Z31" i="14" s="1"/>
  <c r="Z32" i="14" s="1"/>
  <c r="Z33" i="14" s="1"/>
  <c r="Z34" i="14" s="1"/>
  <c r="Z35" i="14" s="1"/>
  <c r="Z36" i="14" s="1"/>
  <c r="Z37" i="14" s="1"/>
  <c r="Z38" i="14" s="1"/>
  <c r="Z39" i="14" s="1"/>
  <c r="Z40" i="14" s="1"/>
  <c r="Z41" i="14" s="1"/>
  <c r="Z44" i="14" s="1"/>
  <c r="Z45" i="14" s="1"/>
  <c r="Z46" i="14" s="1"/>
  <c r="Z47" i="14" s="1"/>
  <c r="Z48" i="14" s="1"/>
  <c r="Z51" i="14" s="1"/>
  <c r="Z54" i="14" s="1"/>
  <c r="Z55" i="14" s="1"/>
  <c r="Z56" i="14" s="1"/>
  <c r="Z57" i="14" s="1"/>
  <c r="Z58" i="14" s="1"/>
  <c r="Z59" i="14" s="1"/>
  <c r="Z60" i="14" s="1"/>
  <c r="Z61" i="14" s="1"/>
  <c r="Z62" i="14" s="1"/>
  <c r="AB5" i="14" s="1"/>
  <c r="P20" i="14"/>
  <c r="P21" i="14" s="1"/>
  <c r="P22" i="14" s="1"/>
  <c r="P23" i="14" s="1"/>
  <c r="P24" i="14" s="1"/>
  <c r="P25" i="14" s="1"/>
  <c r="P26" i="14" s="1"/>
  <c r="P27" i="14" s="1"/>
  <c r="P29" i="14" s="1"/>
  <c r="P30" i="14" s="1"/>
  <c r="P33" i="14" s="1"/>
  <c r="P34" i="14" s="1"/>
  <c r="P35" i="14" s="1"/>
  <c r="P36" i="14" s="1"/>
  <c r="P37" i="14" s="1"/>
  <c r="P38" i="14" s="1"/>
  <c r="P39" i="14" s="1"/>
  <c r="P40" i="14" s="1"/>
  <c r="P41" i="14" s="1"/>
  <c r="P42" i="14" s="1"/>
  <c r="P43" i="14" s="1"/>
  <c r="P45" i="14" s="1"/>
  <c r="P48" i="14" s="1"/>
  <c r="P49" i="14" s="1"/>
  <c r="P50" i="14" s="1"/>
  <c r="P51" i="14" s="1"/>
  <c r="P52" i="14" s="1"/>
  <c r="R5" i="14" s="1"/>
  <c r="R6" i="14" l="1"/>
  <c r="R7" i="14" s="1"/>
  <c r="AB6" i="14"/>
  <c r="AB7" i="14" l="1"/>
  <c r="R9" i="14"/>
  <c r="R8" i="14"/>
  <c r="AB8" i="14"/>
  <c r="AB9" i="14" l="1"/>
  <c r="R10" i="14"/>
  <c r="AB10" i="14"/>
  <c r="R11" i="14" l="1"/>
  <c r="AB11" i="14"/>
  <c r="R13" i="14" l="1"/>
  <c r="AB12" i="14"/>
  <c r="AB13" i="14" l="1"/>
  <c r="AB14" i="14"/>
  <c r="AB15" i="14" s="1"/>
  <c r="AB16" i="14" s="1"/>
  <c r="R14" i="14"/>
  <c r="R15" i="14" s="1"/>
  <c r="R16" i="14" l="1"/>
  <c r="R17" i="14" s="1"/>
  <c r="R18" i="14" s="1"/>
  <c r="R19" i="14" s="1"/>
  <c r="R21" i="14" s="1"/>
  <c r="R22" i="14" s="1"/>
  <c r="AB17" i="14"/>
  <c r="AB18" i="14" s="1"/>
  <c r="AB19" i="14" s="1"/>
  <c r="AB20" i="14" s="1"/>
  <c r="AB21" i="14" s="1"/>
  <c r="AB22" i="14" s="1"/>
  <c r="AB23" i="14" s="1"/>
  <c r="AB24" i="14" s="1"/>
  <c r="AB25" i="14" s="1"/>
  <c r="AB26" i="14" s="1"/>
  <c r="AB27" i="14" s="1"/>
  <c r="AB28" i="14" s="1"/>
  <c r="AB30" i="14" s="1"/>
  <c r="AB31" i="14" s="1"/>
  <c r="AB33" i="14" s="1"/>
  <c r="AB34" i="14" s="1"/>
  <c r="AB35" i="14" s="1"/>
  <c r="AB36" i="14" s="1"/>
  <c r="AB37" i="14" s="1"/>
  <c r="AB38" i="14" s="1"/>
  <c r="AB39" i="14" s="1"/>
  <c r="AB40" i="14" s="1"/>
  <c r="AB41" i="14" s="1"/>
  <c r="AB42" i="14" s="1"/>
  <c r="AB43" i="14" s="1"/>
  <c r="AB44" i="14" s="1"/>
  <c r="AB45" i="14" s="1"/>
  <c r="AB46" i="14" s="1"/>
  <c r="AB47" i="14" s="1"/>
  <c r="AB48" i="14" s="1"/>
  <c r="AB49" i="14" s="1"/>
  <c r="AB50" i="14" s="1"/>
  <c r="AB51" i="14" s="1"/>
  <c r="AB52" i="14" s="1"/>
  <c r="AB53" i="14" s="1"/>
  <c r="AB54" i="14" s="1"/>
  <c r="AB55" i="14" s="1"/>
  <c r="AB56" i="14" s="1"/>
  <c r="AB57" i="14" s="1"/>
  <c r="AB58" i="14" s="1"/>
  <c r="AB59" i="14" s="1"/>
  <c r="AB62" i="14" s="1"/>
  <c r="AD5" i="14" s="1"/>
  <c r="R23" i="14"/>
  <c r="R24" i="14" s="1"/>
  <c r="R25" i="14" s="1"/>
  <c r="R26" i="14" s="1"/>
  <c r="R27" i="14" s="1"/>
  <c r="R28" i="14" s="1"/>
  <c r="R29" i="14" s="1"/>
  <c r="R30" i="14" s="1"/>
  <c r="R31" i="14" s="1"/>
  <c r="R34" i="14" s="1"/>
  <c r="R35" i="14" s="1"/>
  <c r="R36" i="14" s="1"/>
  <c r="R39" i="14" s="1"/>
  <c r="AD6" i="14" l="1"/>
  <c r="AD7" i="14" l="1"/>
  <c r="AD8" i="14" l="1"/>
  <c r="AD9" i="14" l="1"/>
  <c r="AD10" i="14"/>
  <c r="AD11" i="14" l="1"/>
  <c r="AD12" i="14" s="1"/>
  <c r="AD13" i="14" l="1"/>
  <c r="AD14" i="14"/>
  <c r="AD15" i="14" s="1"/>
  <c r="AD16" i="14" l="1"/>
  <c r="AD17" i="14" s="1"/>
  <c r="AD18" i="14" s="1"/>
  <c r="AD19" i="14" s="1"/>
  <c r="AD20" i="14" s="1"/>
  <c r="AD21" i="14" s="1"/>
  <c r="AD22" i="14" s="1"/>
  <c r="AD23" i="14" s="1"/>
  <c r="AD24" i="14" s="1"/>
  <c r="AD25" i="14" s="1"/>
  <c r="AD26" i="14" s="1"/>
  <c r="AD27" i="14" s="1"/>
  <c r="AD28" i="14" s="1"/>
  <c r="AD29" i="14" s="1"/>
  <c r="AD30" i="14" s="1"/>
  <c r="AD31" i="14" s="1"/>
  <c r="AD32" i="14" s="1"/>
  <c r="AD33" i="14" s="1"/>
  <c r="AD34" i="14" s="1"/>
  <c r="AD35" i="14" s="1"/>
  <c r="AD36" i="14" s="1"/>
  <c r="AD37" i="14" s="1"/>
  <c r="AD38" i="14" s="1"/>
  <c r="AD41" i="14" s="1"/>
  <c r="AD42" i="14" s="1"/>
  <c r="AD43" i="14" s="1"/>
  <c r="AD44" i="14" s="1"/>
  <c r="AD45" i="14" s="1"/>
  <c r="AD46" i="14" s="1"/>
  <c r="AD47" i="14" s="1"/>
  <c r="AD48" i="14" s="1"/>
  <c r="AD49" i="14" s="1"/>
  <c r="AD50" i="14" s="1"/>
  <c r="AD51" i="14" s="1"/>
  <c r="AD52" i="14" s="1"/>
  <c r="AD53" i="14" s="1"/>
  <c r="AD54" i="14" s="1"/>
  <c r="AD55" i="14" s="1"/>
  <c r="AD56" i="14" s="1"/>
  <c r="AD57" i="14" s="1"/>
  <c r="AF5" i="14" s="1"/>
  <c r="AF6" i="14" l="1"/>
  <c r="AF7" i="14" l="1"/>
  <c r="AF8" i="14" l="1"/>
  <c r="AF9" i="14" s="1"/>
  <c r="AF10" i="14" l="1"/>
  <c r="AF11" i="14"/>
  <c r="AF12" i="14" l="1"/>
  <c r="AF13" i="14" l="1"/>
  <c r="AF14" i="14" s="1"/>
  <c r="AF15" i="14" l="1"/>
  <c r="AF16" i="14"/>
  <c r="AF17" i="14" s="1"/>
  <c r="AF18" i="14" s="1"/>
  <c r="AF19" i="14" s="1"/>
  <c r="AF22" i="14" s="1"/>
  <c r="AF23" i="14" s="1"/>
  <c r="AF26" i="14" s="1"/>
  <c r="AF27" i="14" s="1"/>
  <c r="AF28" i="14" s="1"/>
  <c r="AF29" i="14" s="1"/>
  <c r="AF30" i="14" s="1"/>
  <c r="AF33"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CCR</author>
    <author>Joel</author>
  </authors>
  <commentList>
    <comment ref="E37" authorId="0" shapeId="0" xr:uid="{C48C2868-1224-4BAB-9325-104910EE3D00}">
      <text>
        <r>
          <rPr>
            <sz val="10"/>
            <color indexed="81"/>
            <rFont val="Arial"/>
            <family val="2"/>
          </rPr>
          <t>Total à saisir dans la cellule Quant. À dupliquer</t>
        </r>
      </text>
    </comment>
    <comment ref="E44" authorId="1" shapeId="0" xr:uid="{5D12C235-AA6D-4BAD-A757-0540FBCD99CE}">
      <text>
        <r>
          <rPr>
            <b/>
            <sz val="8"/>
            <color indexed="81"/>
            <rFont val="Tahoma"/>
            <family val="2"/>
          </rPr>
          <t>Conversion en nombre de parts Adultes</t>
        </r>
        <r>
          <rPr>
            <sz val="8"/>
            <color indexed="81"/>
            <rFont val="Tahoma"/>
            <family val="2"/>
          </rPr>
          <t xml:space="preserve">
</t>
        </r>
      </text>
    </comment>
  </commentList>
</comments>
</file>

<file path=xl/sharedStrings.xml><?xml version="1.0" encoding="utf-8"?>
<sst xmlns="http://schemas.openxmlformats.org/spreadsheetml/2006/main" count="2814" uniqueCount="1794">
  <si>
    <t>Poids recette</t>
  </si>
  <si>
    <t>% Perte</t>
  </si>
  <si>
    <t>Prix U HT</t>
  </si>
  <si>
    <t>B</t>
  </si>
  <si>
    <t>C</t>
  </si>
  <si>
    <t>D</t>
  </si>
  <si>
    <t>E</t>
  </si>
  <si>
    <t>F</t>
  </si>
  <si>
    <t>G</t>
  </si>
  <si>
    <t>H</t>
  </si>
  <si>
    <t>I</t>
  </si>
  <si>
    <t>J</t>
  </si>
  <si>
    <t>L</t>
  </si>
  <si>
    <t>M</t>
  </si>
  <si>
    <t>N</t>
  </si>
  <si>
    <t>NET à servir</t>
  </si>
  <si>
    <t>BRUT arrondi</t>
  </si>
  <si>
    <t>Prix T HT</t>
  </si>
  <si>
    <t>CODE</t>
  </si>
  <si>
    <t>Auteur de la recette et références bibliographiques</t>
  </si>
  <si>
    <t>MISE EN ŒUVRE</t>
  </si>
  <si>
    <t>L'utilisation professionnelle de cette recette vous engage à connaître la réglementation en matière d'hygiène et HACCP. Procédures non développées ici pour ne pas alourdir la fiche technique</t>
  </si>
  <si>
    <t xml:space="preserve">Conception 1998 Cuisine centrale de Clamart Joël Leboucher - Adaptation 2009 Cuisine Centrale de Rochefort sur mer sur un document avec macro..de D.DEMILLY </t>
  </si>
  <si>
    <t xml:space="preserve">Pour l'identification des fiches vous avez le choix </t>
  </si>
  <si>
    <t>entre la numérotation et l'identification Alpha</t>
  </si>
  <si>
    <t>N°2</t>
  </si>
  <si>
    <t>A</t>
  </si>
  <si>
    <t>à saisir</t>
  </si>
  <si>
    <t>Alpha vous permet de vous constituer des répertoires Alphabétiques</t>
  </si>
  <si>
    <t>et de regrouper des préparations pour vous permettre de faire des assemblages</t>
  </si>
  <si>
    <t xml:space="preserve">le répertoire vous permettre d'aller chercher des"postits"  </t>
  </si>
  <si>
    <t>de les assembler sur une fiche pour faire des recettes à multiples préparations</t>
  </si>
  <si>
    <t>pourquoi ré-écrire X fois une recette si cette recette vous convient.</t>
  </si>
  <si>
    <t>il suffit de l'ajouter sur votre document et d'en déterminer les quantités à fabriquer</t>
  </si>
  <si>
    <t>Poids Unitaire</t>
  </si>
  <si>
    <t>Œufs entiers</t>
  </si>
  <si>
    <t>Farine</t>
  </si>
  <si>
    <t>Sel</t>
  </si>
  <si>
    <t>Sucre</t>
  </si>
  <si>
    <t>Mise à jour du 2 Décembre 2021</t>
  </si>
  <si>
    <t>VOCABULAIRE PROFESSIONNEL    un verbe…une action</t>
  </si>
  <si>
    <t>Le vocabulaire professionnel en pâtisserie</t>
  </si>
  <si>
    <t xml:space="preserve">VOCABULAIRE PROFESSIONNEL " CUISINE DE COMPOSITION" </t>
  </si>
  <si>
    <t>VOCABULAIRE PROFESSIONNEL "La CUISINE DE REFERENCE" Michel MAINCENT</t>
  </si>
  <si>
    <t>En complément vous avez des liens en bas de page</t>
  </si>
  <si>
    <t>Quelques verbes d'action complémentaires</t>
  </si>
  <si>
    <t>P</t>
  </si>
  <si>
    <t>R</t>
  </si>
  <si>
    <t>T</t>
  </si>
  <si>
    <t>accomplir</t>
  </si>
  <si>
    <t>générer</t>
  </si>
  <si>
    <t>Lien &gt;</t>
  </si>
  <si>
    <t>http://www.juliemyrtille.com/lexique_du_patissier/</t>
  </si>
  <si>
    <t>Abaisser la temp. à coeur</t>
  </si>
  <si>
    <t>Egrener</t>
  </si>
  <si>
    <t>Parfumer</t>
  </si>
  <si>
    <t>Respecter le délai de 2 H</t>
  </si>
  <si>
    <t>Abaisser</t>
  </si>
  <si>
    <t>Dépouiller</t>
  </si>
  <si>
    <t>Habiller</t>
  </si>
  <si>
    <t>Réduire</t>
  </si>
  <si>
    <t>Dauber</t>
  </si>
  <si>
    <t>Façonner</t>
  </si>
  <si>
    <t>Macérer</t>
  </si>
  <si>
    <t>Rabattre</t>
  </si>
  <si>
    <t>Tabler</t>
  </si>
  <si>
    <t>acheter</t>
  </si>
  <si>
    <t>gérer</t>
  </si>
  <si>
    <t>Accompagner</t>
  </si>
  <si>
    <t>Eliminer</t>
  </si>
  <si>
    <t>Parsemer</t>
  </si>
  <si>
    <t>Retirer</t>
  </si>
  <si>
    <t>Abricoter</t>
  </si>
  <si>
    <t>Dérober</t>
  </si>
  <si>
    <t>Hacher</t>
  </si>
  <si>
    <t>Relever</t>
  </si>
  <si>
    <t>Décanter</t>
  </si>
  <si>
    <t>Faire bouillir</t>
  </si>
  <si>
    <t>Maintenir en temp. sup à 63°</t>
  </si>
  <si>
    <t>Raccourcir</t>
  </si>
  <si>
    <t>Tailler</t>
  </si>
  <si>
    <t>achever</t>
  </si>
  <si>
    <t>identifier</t>
  </si>
  <si>
    <r>
      <rPr>
        <b/>
        <sz val="9.9"/>
        <color rgb="FF434343"/>
        <rFont val="Arial"/>
        <family val="2"/>
      </rPr>
      <t>Abaisse</t>
    </r>
    <r>
      <rPr>
        <sz val="9.9"/>
        <color rgb="FF434343"/>
        <rFont val="Arial"/>
        <family val="2"/>
      </rPr>
      <t> : morceau de pâte que l’on étale au rouleau à une épaisseur voulue</t>
    </r>
  </si>
  <si>
    <t>Additionner</t>
  </si>
  <si>
    <t>Enfourner</t>
  </si>
  <si>
    <t>Peler</t>
  </si>
  <si>
    <t>Retourner</t>
  </si>
  <si>
    <t>Arroser</t>
  </si>
  <si>
    <t>Désosser</t>
  </si>
  <si>
    <t>Historier</t>
  </si>
  <si>
    <t>Remonter</t>
  </si>
  <si>
    <t>Décercler</t>
  </si>
  <si>
    <t>Farcir</t>
  </si>
  <si>
    <t>Manchonner</t>
  </si>
  <si>
    <t>Rafraîchir</t>
  </si>
  <si>
    <t>Tamiser</t>
  </si>
  <si>
    <t>activer</t>
  </si>
  <si>
    <t>imaginer</t>
  </si>
  <si>
    <r>
      <rPr>
        <b/>
        <sz val="9.9"/>
        <color rgb="FF434343"/>
        <rFont val="Arial"/>
        <family val="2"/>
      </rPr>
      <t>Abaisser</t>
    </r>
    <r>
      <rPr>
        <sz val="9.9"/>
        <color rgb="FF434343"/>
        <rFont val="Arial"/>
        <family val="2"/>
      </rPr>
      <t> : étaler une pâte au rouleau à une épaisseur voulue.</t>
    </r>
  </si>
  <si>
    <t>Adjoindre</t>
  </si>
  <si>
    <t>Porter à ébullition</t>
  </si>
  <si>
    <t>Rincer</t>
  </si>
  <si>
    <t>Assaisonner</t>
  </si>
  <si>
    <t>Dessécher</t>
  </si>
  <si>
    <t>Revenir</t>
  </si>
  <si>
    <t>Accoler</t>
  </si>
  <si>
    <t>Décorer</t>
  </si>
  <si>
    <t>Farder</t>
  </si>
  <si>
    <t>Manier</t>
  </si>
  <si>
    <t>Raidir</t>
  </si>
  <si>
    <t>Tamponner</t>
  </si>
  <si>
    <t>agrandir</t>
  </si>
  <si>
    <t>inscrire</t>
  </si>
  <si>
    <r>
      <rPr>
        <b/>
        <sz val="9.9"/>
        <color rgb="FF434343"/>
        <rFont val="Arial"/>
        <family val="2"/>
      </rPr>
      <t>Abricoter</t>
    </r>
    <r>
      <rPr>
        <sz val="9.9"/>
        <color rgb="FF434343"/>
        <rFont val="Arial"/>
        <family val="2"/>
      </rPr>
      <t> : étendre une confiture d’abricot à l’aide d’un pinceau sur un entremets, sur une tarte ou une préparation pour la rendre brillante et la protéger en surface en limitant les risques de dessèchement et de brunissement enzymatique.</t>
    </r>
  </si>
  <si>
    <t>Agir rapidement</t>
  </si>
  <si>
    <t>Etaler</t>
  </si>
  <si>
    <t>Préchauffer</t>
  </si>
  <si>
    <t>S</t>
  </si>
  <si>
    <t>Détendre</t>
  </si>
  <si>
    <t>Inciser</t>
  </si>
  <si>
    <t>Rissoler</t>
  </si>
  <si>
    <t>Décortiquer</t>
  </si>
  <si>
    <t>Fariner</t>
  </si>
  <si>
    <t>Manipuler</t>
  </si>
  <si>
    <t>Rassir</t>
  </si>
  <si>
    <t>Tapisser</t>
  </si>
  <si>
    <t>ajuster</t>
  </si>
  <si>
    <t>insérer</t>
  </si>
  <si>
    <r>
      <rPr>
        <b/>
        <sz val="9.9"/>
        <color rgb="FF434343"/>
        <rFont val="Arial"/>
        <family val="2"/>
      </rPr>
      <t>Accoler</t>
    </r>
    <r>
      <rPr>
        <sz val="9.9"/>
        <color rgb="FF434343"/>
        <rFont val="Arial"/>
        <family val="2"/>
      </rPr>
      <t> : réunir, rassembler deux ou plusieurs éléments pour constituer un gâteau, un élément de fabrication ou autre.</t>
    </r>
  </si>
  <si>
    <t>Ajouter</t>
  </si>
  <si>
    <t>Prélever</t>
  </si>
  <si>
    <t>Saupoudrer</t>
  </si>
  <si>
    <t>Barder</t>
  </si>
  <si>
    <t>Dorer</t>
  </si>
  <si>
    <t>Rompre</t>
  </si>
  <si>
    <t>Décuire</t>
  </si>
  <si>
    <t>Festonner</t>
  </si>
  <si>
    <t>Marbrer</t>
  </si>
  <si>
    <t>Rayer</t>
  </si>
  <si>
    <t>Terminer</t>
  </si>
  <si>
    <t>améliorer</t>
  </si>
  <si>
    <t>inspecter</t>
  </si>
  <si>
    <r>
      <rPr>
        <b/>
        <sz val="9.9"/>
        <color rgb="FF434343"/>
        <rFont val="Arial"/>
        <family val="2"/>
      </rPr>
      <t>Appareil</t>
    </r>
    <r>
      <rPr>
        <sz val="9.9"/>
        <color rgb="FF434343"/>
        <rFont val="Arial"/>
        <family val="2"/>
      </rPr>
      <t> : mélange de différentes substances alimentaires entrant dans la composition d’une préparation de pâtisserie.</t>
    </r>
  </si>
  <si>
    <t>Aplatir</t>
  </si>
  <si>
    <t>Préparer</t>
  </si>
  <si>
    <t>Servir</t>
  </si>
  <si>
    <t>Beurrer</t>
  </si>
  <si>
    <t>Dresser</t>
  </si>
  <si>
    <t>Lier</t>
  </si>
  <si>
    <t>Rôtir</t>
  </si>
  <si>
    <t>Déffilandrer</t>
  </si>
  <si>
    <t>Fileter</t>
  </si>
  <si>
    <t>Mariner</t>
  </si>
  <si>
    <t>Réaliser</t>
  </si>
  <si>
    <t>Tomber</t>
  </si>
  <si>
    <t>aménager</t>
  </si>
  <si>
    <t>installer</t>
  </si>
  <si>
    <r>
      <rPr>
        <b/>
        <sz val="9.9"/>
        <color rgb="FF434343"/>
        <rFont val="Arial"/>
        <family val="2"/>
      </rPr>
      <t>Apprêt</t>
    </r>
    <r>
      <rPr>
        <sz val="9.9"/>
        <color rgb="FF434343"/>
        <rFont val="Arial"/>
        <family val="2"/>
      </rPr>
      <t> : technique survenant après le façonnage d’une pâte levée fermentée (pain, brioche…), pour assurer le développement des pièces par la fermentation avant la cuisson.</t>
    </r>
  </si>
  <si>
    <t>Protéger</t>
  </si>
  <si>
    <t>Snacker</t>
  </si>
  <si>
    <t>Blanchir</t>
  </si>
  <si>
    <t>Limoner</t>
  </si>
  <si>
    <t>Déglacer</t>
  </si>
  <si>
    <t>Fixer</t>
  </si>
  <si>
    <t>Marquer</t>
  </si>
  <si>
    <t>Réchauffer en moins d'1 H</t>
  </si>
  <si>
    <t>Torréfier</t>
  </si>
  <si>
    <t>analyser</t>
  </si>
  <si>
    <t>inventer</t>
  </si>
  <si>
    <r>
      <rPr>
        <b/>
        <sz val="9.9"/>
        <color rgb="FF434343"/>
        <rFont val="Arial"/>
        <family val="2"/>
      </rPr>
      <t>Aromatiser</t>
    </r>
    <r>
      <rPr>
        <sz val="9.9"/>
        <color rgb="FF434343"/>
        <rFont val="Arial"/>
        <family val="2"/>
      </rPr>
      <t> : incorporer un arôme ou un aromate à une préparation.</t>
    </r>
  </si>
  <si>
    <t>Battre</t>
  </si>
  <si>
    <t>Garnir</t>
  </si>
  <si>
    <t>Blondir</t>
  </si>
  <si>
    <t>Ebarber</t>
  </si>
  <si>
    <t>Lisser</t>
  </si>
  <si>
    <t>Saigner</t>
  </si>
  <si>
    <t>Dégorger</t>
  </si>
  <si>
    <t>Flamber</t>
  </si>
  <si>
    <t>Masquer</t>
  </si>
  <si>
    <t>Recouvrir</t>
  </si>
  <si>
    <t>Tourer</t>
  </si>
  <si>
    <t>appliquer</t>
  </si>
  <si>
    <t>inventorier</t>
  </si>
  <si>
    <t>Bouler</t>
  </si>
  <si>
    <t>Ecailler</t>
  </si>
  <si>
    <t>Lustrer</t>
  </si>
  <si>
    <t>Saisir</t>
  </si>
  <si>
    <t>Dégourdir</t>
  </si>
  <si>
    <t>Flanquer</t>
  </si>
  <si>
    <t>Masser</t>
  </si>
  <si>
    <t>Rectifier</t>
  </si>
  <si>
    <t>Tourner</t>
  </si>
  <si>
    <t>approuver</t>
  </si>
  <si>
    <t>localiser</t>
  </si>
  <si>
    <r>
      <rPr>
        <b/>
        <sz val="9.9"/>
        <color rgb="FF434343"/>
        <rFont val="Arial"/>
        <family val="2"/>
      </rPr>
      <t>Beurrer</t>
    </r>
    <r>
      <rPr>
        <sz val="9.9"/>
        <color rgb="FF434343"/>
        <rFont val="Arial"/>
        <family val="2"/>
      </rPr>
      <t> :</t>
    </r>
  </si>
  <si>
    <t>Chauffer</t>
  </si>
  <si>
    <t>Incorporer</t>
  </si>
  <si>
    <t>U</t>
  </si>
  <si>
    <t>Braiser</t>
  </si>
  <si>
    <t>Ecaler</t>
  </si>
  <si>
    <t>Sangler</t>
  </si>
  <si>
    <t>Aromatiser</t>
  </si>
  <si>
    <t>Dégraisser</t>
  </si>
  <si>
    <t>Fleurer</t>
  </si>
  <si>
    <t>Mélanger</t>
  </si>
  <si>
    <t>Travailler</t>
  </si>
  <si>
    <t>archiver</t>
  </si>
  <si>
    <t>maintenir</t>
  </si>
  <si>
    <t>– ajouter de beurre à une sauce</t>
  </si>
  <si>
    <t>Conserver</t>
  </si>
  <si>
    <t>Indications packaging</t>
  </si>
  <si>
    <t>Utiliser</t>
  </si>
  <si>
    <t>Brider</t>
  </si>
  <si>
    <t>Ecorcher</t>
  </si>
  <si>
    <t>Sauter</t>
  </si>
  <si>
    <t>Déhousser</t>
  </si>
  <si>
    <t>Foisonner</t>
  </si>
  <si>
    <t>Meringuer</t>
  </si>
  <si>
    <t>Refroidir</t>
  </si>
  <si>
    <t>Tremper</t>
  </si>
  <si>
    <t>assembler</t>
  </si>
  <si>
    <t>manier</t>
  </si>
  <si>
    <t>– enduire un moule ou un ustensile de beurre afin d’empêcher les mets d’attacher au fond ou aux parois.</t>
  </si>
  <si>
    <t>Contrôler</t>
  </si>
  <si>
    <t>V</t>
  </si>
  <si>
    <t>Ecosser</t>
  </si>
  <si>
    <t>Serrer</t>
  </si>
  <si>
    <t>Délayer</t>
  </si>
  <si>
    <t>Foncer</t>
  </si>
  <si>
    <t>Mettre au point</t>
  </si>
  <si>
    <t>Régénérer</t>
  </si>
  <si>
    <t>Tronçonner</t>
  </si>
  <si>
    <t>attacher</t>
  </si>
  <si>
    <t>manœuvrer</t>
  </si>
  <si>
    <t>– incorporer du beurre dans la détrempe d’une pâte feuilletée ou d’une pâte levée feuilletée, pour le tourage.</t>
  </si>
  <si>
    <t>Jeter</t>
  </si>
  <si>
    <t>Vérifier la temp.</t>
  </si>
  <si>
    <t>Canneler</t>
  </si>
  <si>
    <t>Ecumer</t>
  </si>
  <si>
    <t>Singer</t>
  </si>
  <si>
    <t>Démouler</t>
  </si>
  <si>
    <t>Fondre</t>
  </si>
  <si>
    <t>Mettre en cuisson</t>
  </si>
  <si>
    <t>Réhydrater</t>
  </si>
  <si>
    <t>Trousser</t>
  </si>
  <si>
    <t>attribuer</t>
  </si>
  <si>
    <t>mesurer</t>
  </si>
  <si>
    <r>
      <rPr>
        <b/>
        <sz val="9.9"/>
        <color rgb="FF434343"/>
        <rFont val="Arial"/>
        <family val="2"/>
      </rPr>
      <t>Bain-marie</t>
    </r>
    <r>
      <rPr>
        <sz val="9.9"/>
        <color rgb="FF434343"/>
        <rFont val="Arial"/>
        <family val="2"/>
      </rPr>
      <t> : eau plus ou moins chaude dans laquelle on place des récipients contenant des préparations à cuire ou à tenir au chaud.</t>
    </r>
  </si>
  <si>
    <t>Verser</t>
  </si>
  <si>
    <t>Caraméliser</t>
  </si>
  <si>
    <t>Effilandrer</t>
  </si>
  <si>
    <t>Suer</t>
  </si>
  <si>
    <t>Dénerver</t>
  </si>
  <si>
    <t>Fouetter</t>
  </si>
  <si>
    <t>Mijoter</t>
  </si>
  <si>
    <t>Relâcher</t>
  </si>
  <si>
    <t>Turbiner</t>
  </si>
  <si>
    <t>brancher</t>
  </si>
  <si>
    <t>mettre</t>
  </si>
  <si>
    <r>
      <rPr>
        <b/>
        <sz val="9.9"/>
        <color rgb="FF434343"/>
        <rFont val="Arial"/>
        <family val="2"/>
      </rPr>
      <t>Battre</t>
    </r>
    <r>
      <rPr>
        <sz val="9.9"/>
        <color rgb="FF434343"/>
        <rFont val="Arial"/>
        <family val="2"/>
      </rPr>
      <t> : agiter vigoureusement une préparation à l’aide d’un fouet, pour la rendre homogène ou lui donner du volume (foisonnement).</t>
    </r>
  </si>
  <si>
    <t>Laver</t>
  </si>
  <si>
    <t>Remonter en température</t>
  </si>
  <si>
    <t>Châtrer</t>
  </si>
  <si>
    <t>Effiler</t>
  </si>
  <si>
    <t>Dénoyauter</t>
  </si>
  <si>
    <t>Fouler</t>
  </si>
  <si>
    <t>Mixer</t>
  </si>
  <si>
    <t>calculer</t>
  </si>
  <si>
    <t>moderniser</t>
  </si>
  <si>
    <r>
      <rPr>
        <b/>
        <sz val="9.9"/>
        <color rgb="FF434343"/>
        <rFont val="Arial"/>
        <family val="2"/>
      </rPr>
      <t>Beurre clarifié</t>
    </r>
    <r>
      <rPr>
        <sz val="9.9"/>
        <color rgb="FF434343"/>
        <rFont val="Arial"/>
        <family val="2"/>
      </rPr>
      <t> : beurre fondu et décanté dont on a éliminé de la caséine et du petit lait.</t>
    </r>
  </si>
  <si>
    <t>Disperser</t>
  </si>
  <si>
    <t>Remplacer</t>
  </si>
  <si>
    <t>Chaufroiter</t>
  </si>
  <si>
    <t>Egermer</t>
  </si>
  <si>
    <t>Denteler</t>
  </si>
  <si>
    <t>Fourrer</t>
  </si>
  <si>
    <t>Modeler</t>
  </si>
  <si>
    <t>cataloguer</t>
  </si>
  <si>
    <t>monter</t>
  </si>
  <si>
    <r>
      <rPr>
        <b/>
        <sz val="9.9"/>
        <color rgb="FF434343"/>
        <rFont val="Arial"/>
        <family val="2"/>
      </rPr>
      <t>Beurre en pommade</t>
    </r>
    <r>
      <rPr>
        <sz val="9.9"/>
        <color rgb="FF434343"/>
        <rFont val="Arial"/>
        <family val="2"/>
      </rPr>
      <t> : beurre ramolli ayant la consistance d’une pommade.</t>
    </r>
  </si>
  <si>
    <t>Disposer</t>
  </si>
  <si>
    <t>Remuer</t>
  </si>
  <si>
    <t>Chemiser</t>
  </si>
  <si>
    <t>Egoutter</t>
  </si>
  <si>
    <t>Fraiser</t>
  </si>
  <si>
    <t>Moiner</t>
  </si>
  <si>
    <t>Upériser</t>
  </si>
  <si>
    <t>centraliser</t>
  </si>
  <si>
    <t>naviguer</t>
  </si>
  <si>
    <r>
      <rPr>
        <b/>
        <sz val="9.9"/>
        <color rgb="FF434343"/>
        <rFont val="Arial"/>
        <family val="2"/>
      </rPr>
      <t>Blanchiment</t>
    </r>
    <r>
      <rPr>
        <sz val="9.9"/>
        <color rgb="FF434343"/>
        <rFont val="Arial"/>
        <family val="2"/>
      </rPr>
      <t> : phénomène de déstabilisation d’une fabrication de chocolat, correspondants à la migration en surface des cristaux de sucre, liée à une conservation en atmosphère humide et/ou un travail du chocolat à des températures inadaptées.</t>
    </r>
  </si>
  <si>
    <t>Répartir</t>
  </si>
  <si>
    <t>Chiqueter</t>
  </si>
  <si>
    <t>Egrapper</t>
  </si>
  <si>
    <t>Frapper</t>
  </si>
  <si>
    <t>Monder</t>
  </si>
  <si>
    <t>chercher</t>
  </si>
  <si>
    <t>nettoyer</t>
  </si>
  <si>
    <r>
      <rPr>
        <b/>
        <sz val="9.9"/>
        <color rgb="FF434343"/>
        <rFont val="Arial"/>
        <family val="2"/>
      </rPr>
      <t>Blanchir</t>
    </r>
    <r>
      <rPr>
        <sz val="9.9"/>
        <color rgb="FF434343"/>
        <rFont val="Arial"/>
        <family val="2"/>
      </rPr>
      <t> : travailler ensemble le jaune d’œuf et le sucre au fouet jusqu’à ce que le mélange devienne mousseux.</t>
    </r>
  </si>
  <si>
    <t>Repasser</t>
  </si>
  <si>
    <t>Ciseler</t>
  </si>
  <si>
    <t>Fraser</t>
  </si>
  <si>
    <t>Monter</t>
  </si>
  <si>
    <t>classifier</t>
  </si>
  <si>
    <t>optimiser</t>
  </si>
  <si>
    <r>
      <rPr>
        <b/>
        <sz val="9.9"/>
        <color rgb="FF434343"/>
        <rFont val="Arial"/>
        <family val="2"/>
      </rPr>
      <t>Bouler</t>
    </r>
    <r>
      <rPr>
        <sz val="9.9"/>
        <color rgb="FF434343"/>
        <rFont val="Arial"/>
        <family val="2"/>
      </rPr>
      <t> : façonner à la main une pâte pour lui donner la forme d’une boule.</t>
    </r>
  </si>
  <si>
    <t>Citronner</t>
  </si>
  <si>
    <t>Emincer</t>
  </si>
  <si>
    <t>Frémir</t>
  </si>
  <si>
    <t>Mortifier</t>
  </si>
  <si>
    <t>commander</t>
  </si>
  <si>
    <t>ordonnancer</t>
  </si>
  <si>
    <r>
      <rPr>
        <b/>
        <sz val="9.9"/>
        <color rgb="FF434343"/>
        <rFont val="Arial"/>
        <family val="2"/>
      </rPr>
      <t>Brunissement enzymatique</t>
    </r>
    <r>
      <rPr>
        <sz val="9.9"/>
        <color rgb="FF434343"/>
        <rFont val="Arial"/>
        <family val="2"/>
      </rPr>
      <t> : c’est le phénomène qui se produit au contact de l’air à la suite d’opérations ou de traitements de divers végétaux (épluchage, taille) lesquels dégradent la structure végétale externe. Le phénomène conduit à un changement de couleur brun caractéristique du fruit).</t>
    </r>
  </si>
  <si>
    <t>Clarifier</t>
  </si>
  <si>
    <t>Enrober</t>
  </si>
  <si>
    <t>Détailler</t>
  </si>
  <si>
    <t>Frire</t>
  </si>
  <si>
    <t>Mouiller</t>
  </si>
  <si>
    <t>Réserver</t>
  </si>
  <si>
    <t>Vanner</t>
  </si>
  <si>
    <t>compiler</t>
  </si>
  <si>
    <t>organiser</t>
  </si>
  <si>
    <t>Coller</t>
  </si>
  <si>
    <t>Eplucher</t>
  </si>
  <si>
    <t>Broyer</t>
  </si>
  <si>
    <t>Mouler</t>
  </si>
  <si>
    <t>compter</t>
  </si>
  <si>
    <t>planifier</t>
  </si>
  <si>
    <r>
      <rPr>
        <b/>
        <sz val="9.9"/>
        <color rgb="FF434343"/>
        <rFont val="Arial"/>
        <family val="2"/>
      </rPr>
      <t>Candir</t>
    </r>
    <r>
      <rPr>
        <sz val="9.9"/>
        <color rgb="FF434343"/>
        <rFont val="Arial"/>
        <family val="2"/>
      </rPr>
      <t> : technique qui consiste à immerger des confiseries, des décors, dans un sirop de sucre afin d’obtenir une cristallisation de sucre en surface.</t>
    </r>
  </si>
  <si>
    <t>Compoter</t>
  </si>
  <si>
    <t>Escaloper</t>
  </si>
  <si>
    <t>Brûler</t>
  </si>
  <si>
    <t>Détremper</t>
  </si>
  <si>
    <t>Mousser</t>
  </si>
  <si>
    <t>concevoir</t>
  </si>
  <si>
    <t>préparer</t>
  </si>
  <si>
    <r>
      <rPr>
        <b/>
        <sz val="9.9"/>
        <color rgb="FF434343"/>
        <rFont val="Arial"/>
        <family val="2"/>
      </rPr>
      <t>Canneler </t>
    </r>
    <r>
      <rPr>
        <sz val="9.9"/>
        <color rgb="FF434343"/>
        <rFont val="Arial"/>
        <family val="2"/>
      </rPr>
      <t>: c’est le fait de faire de petites cannelures peu profondes à l’aide d’un couteau à canneler (appelé aussi canneleur) sur la surface de certains fruits &amp; légumes (oranges, citrons, carottes…) pour améliorer leur présentation.</t>
    </r>
  </si>
  <si>
    <t>Concasser</t>
  </si>
  <si>
    <t>Etuver</t>
  </si>
  <si>
    <t>Nacrer</t>
  </si>
  <si>
    <t>Retomber</t>
  </si>
  <si>
    <t>Videler</t>
  </si>
  <si>
    <t>conduire</t>
  </si>
  <si>
    <t>présenter</t>
  </si>
  <si>
    <r>
      <rPr>
        <b/>
        <sz val="9.9"/>
        <color rgb="FF434343"/>
        <rFont val="Arial"/>
        <family val="2"/>
      </rPr>
      <t>Caramélisation :</t>
    </r>
    <r>
      <rPr>
        <sz val="9.9"/>
        <color rgb="FF434343"/>
        <rFont val="Arial"/>
        <family val="2"/>
      </rPr>
      <t> phénomène correspondant au changement de couleur consécutif à une dégradation du saccharose au contact d’une source de chaleur importante. C’est une réaction de brunissement non enzymatique.</t>
    </r>
  </si>
  <si>
    <t>Confire</t>
  </si>
  <si>
    <t>Evider</t>
  </si>
  <si>
    <t>Napper</t>
  </si>
  <si>
    <t>Gerber</t>
  </si>
  <si>
    <t>Voiler</t>
  </si>
  <si>
    <t>consigner</t>
  </si>
  <si>
    <t>prévoir</t>
  </si>
  <si>
    <r>
      <rPr>
        <b/>
        <sz val="9.9"/>
        <color rgb="FF434343"/>
        <rFont val="Arial"/>
        <family val="2"/>
      </rPr>
      <t>Caraméliser </t>
    </r>
    <r>
      <rPr>
        <sz val="9.9"/>
        <color rgb="FF434343"/>
        <rFont val="Arial"/>
        <family val="2"/>
      </rPr>
      <t>: enduire un moule ou une pâtisserie de sucre cuit au caramel.</t>
    </r>
  </si>
  <si>
    <t>Contiser</t>
  </si>
  <si>
    <t>Exprimer</t>
  </si>
  <si>
    <r>
      <rPr>
        <sz val="12"/>
        <color rgb="FF0033CC"/>
        <rFont val="Calibri"/>
        <family val="2"/>
        <scheme val="minor"/>
      </rPr>
      <t>Candir</t>
    </r>
    <r>
      <rPr>
        <sz val="9.9"/>
        <color rgb="FF434343"/>
        <rFont val="Arial"/>
        <family val="2"/>
      </rPr>
      <t> </t>
    </r>
  </si>
  <si>
    <t>Glacer</t>
  </si>
  <si>
    <t>constituer</t>
  </si>
  <si>
    <t>produire</t>
  </si>
  <si>
    <r>
      <rPr>
        <b/>
        <sz val="9.9"/>
        <color rgb="FF434343"/>
        <rFont val="Arial"/>
        <family val="2"/>
      </rPr>
      <t>Chablonner</t>
    </r>
    <r>
      <rPr>
        <sz val="9.9"/>
        <color rgb="FF434343"/>
        <rFont val="Arial"/>
        <family val="2"/>
      </rPr>
      <t> : appliquer du chocolat de couverture ou de la pâte à glacer à la base des entremets, petits gâteaux, des ganaches, pour faciliter leur manipulation avant leur montage ou découpage.</t>
    </r>
  </si>
  <si>
    <t>Corner</t>
  </si>
  <si>
    <t>Doubler</t>
  </si>
  <si>
    <t>Gommer</t>
  </si>
  <si>
    <t>Z</t>
  </si>
  <si>
    <t>construire</t>
  </si>
  <si>
    <t>programmer</t>
  </si>
  <si>
    <r>
      <rPr>
        <b/>
        <sz val="9.9"/>
        <color rgb="FF434343"/>
        <rFont val="Arial"/>
        <family val="2"/>
      </rPr>
      <t>Chemiser</t>
    </r>
    <r>
      <rPr>
        <sz val="9.9"/>
        <color rgb="FF434343"/>
        <rFont val="Arial"/>
        <family val="2"/>
      </rPr>
      <t> : appliquer contre la paroi intérieur d’un moule ou d’une caissette, une couche de pâte, de biscuit, de gelée, de chocolat, de glace, de farine etc…</t>
    </r>
  </si>
  <si>
    <t>Corser</t>
  </si>
  <si>
    <t>Paner</t>
  </si>
  <si>
    <t>Grainer</t>
  </si>
  <si>
    <t>Panacher</t>
  </si>
  <si>
    <t>Rioler</t>
  </si>
  <si>
    <t>Zester</t>
  </si>
  <si>
    <t>contrôler</t>
  </si>
  <si>
    <t>rebâtir</t>
  </si>
  <si>
    <r>
      <rPr>
        <b/>
        <sz val="9.9"/>
        <color rgb="FF434343"/>
        <rFont val="Arial"/>
        <family val="2"/>
      </rPr>
      <t>Chiqueter</t>
    </r>
    <r>
      <rPr>
        <sz val="9.9"/>
        <color rgb="FF434343"/>
        <rFont val="Arial"/>
        <family val="2"/>
      </rPr>
      <t> : tailler le tour d’une pièce de feuilletage avant la cuisson avec la lame d’un couteau pour lui donner un aspect particulier.</t>
    </r>
  </si>
  <si>
    <t>Coucher</t>
  </si>
  <si>
    <t>Papilloter</t>
  </si>
  <si>
    <t>Graisser</t>
  </si>
  <si>
    <t>couper</t>
  </si>
  <si>
    <t>réceptionner</t>
  </si>
  <si>
    <r>
      <rPr>
        <b/>
        <sz val="9.9"/>
        <color rgb="FF434343"/>
        <rFont val="Arial"/>
        <family val="2"/>
      </rPr>
      <t>Confire</t>
    </r>
    <r>
      <rPr>
        <sz val="9.9"/>
        <color rgb="FF434343"/>
        <rFont val="Arial"/>
        <family val="2"/>
      </rPr>
      <t> : remplacer l’eau de végétation des fruits par un sirop à la suite d’immersions multiples et répétées dans un sirop de sucre de plus en plus concentré.</t>
    </r>
  </si>
  <si>
    <t>Passer</t>
  </si>
  <si>
    <t>Cerner</t>
  </si>
  <si>
    <t>Gratiner</t>
  </si>
  <si>
    <t>créer</t>
  </si>
  <si>
    <t>reconstruire</t>
  </si>
  <si>
    <r>
      <rPr>
        <b/>
        <sz val="9.9"/>
        <color rgb="FF434343"/>
        <rFont val="Arial"/>
        <family val="2"/>
      </rPr>
      <t>Corner</t>
    </r>
    <r>
      <rPr>
        <sz val="9.9"/>
        <color rgb="FF434343"/>
        <rFont val="Arial"/>
        <family val="2"/>
      </rPr>
      <t> : utiliser une corne à l’intérieur d’un  récipient pour récupérer le maximum d’appareil.</t>
    </r>
  </si>
  <si>
    <t>Crémer</t>
  </si>
  <si>
    <t>Persiller</t>
  </si>
  <si>
    <t>Chablonner</t>
  </si>
  <si>
    <t>Griller</t>
  </si>
  <si>
    <t>Parer</t>
  </si>
  <si>
    <t>creuser</t>
  </si>
  <si>
    <t>réduire</t>
  </si>
  <si>
    <r>
      <rPr>
        <b/>
        <sz val="9.9"/>
        <color rgb="FF434343"/>
        <rFont val="Arial"/>
        <family val="2"/>
      </rPr>
      <t>Corps</t>
    </r>
    <r>
      <rPr>
        <sz val="9.9"/>
        <color rgb="FF434343"/>
        <rFont val="Arial"/>
        <family val="2"/>
      </rPr>
      <t> : terme appliqué à une pâte pour désigner son élasticité, sa résistance après son pétrissage, résultant de la formation de gluten.</t>
    </r>
  </si>
  <si>
    <t>Crever</t>
  </si>
  <si>
    <t>Piler</t>
  </si>
  <si>
    <t>Ebaucher</t>
  </si>
  <si>
    <t>Rouler</t>
  </si>
  <si>
    <t>cultiver</t>
  </si>
  <si>
    <t>régler</t>
  </si>
  <si>
    <r>
      <rPr>
        <b/>
        <sz val="9.9"/>
        <color rgb="FF434343"/>
        <rFont val="Arial"/>
        <family val="2"/>
      </rPr>
      <t>Corser</t>
    </r>
    <r>
      <rPr>
        <sz val="9.9"/>
        <color rgb="FF434343"/>
        <rFont val="Arial"/>
        <family val="2"/>
      </rPr>
      <t> : donner de l’élasticité à une pâte  en la pétrissant davantage.</t>
    </r>
  </si>
  <si>
    <t>Cuire</t>
  </si>
  <si>
    <t>Pincer</t>
  </si>
  <si>
    <t>Roussir</t>
  </si>
  <si>
    <t>décentraliser</t>
  </si>
  <si>
    <t>réguler</t>
  </si>
  <si>
    <r>
      <rPr>
        <b/>
        <sz val="9.9"/>
        <color rgb="FF434343"/>
        <rFont val="Arial"/>
        <family val="2"/>
      </rPr>
      <t>Coucher (synonyme de dresser)</t>
    </r>
    <r>
      <rPr>
        <sz val="9.9"/>
        <color rgb="FF434343"/>
        <rFont val="Arial"/>
        <family val="2"/>
      </rPr>
      <t> : façonner à la poche à douille généralement sur plaque ou tapis anti-adhérant, papier sulfurisé des appareils mous (pâte à choux, biscuits, meringues).</t>
    </r>
  </si>
  <si>
    <t>Piquer</t>
  </si>
  <si>
    <t>décharger</t>
  </si>
  <si>
    <t>remodeler</t>
  </si>
  <si>
    <r>
      <rPr>
        <b/>
        <sz val="9.9"/>
        <color rgb="FF434343"/>
        <rFont val="Arial"/>
        <family val="2"/>
      </rPr>
      <t>Crémer</t>
    </r>
    <r>
      <rPr>
        <sz val="9.9"/>
        <color rgb="FF434343"/>
        <rFont val="Arial"/>
        <family val="2"/>
      </rPr>
      <t> : travailler une matière grasse seule ou avec du sucre, afin de lui donner la consistance d’une crème.</t>
    </r>
  </si>
  <si>
    <t>Pocher</t>
  </si>
  <si>
    <t>Echauder</t>
  </si>
  <si>
    <t>Pasteuriser</t>
  </si>
  <si>
    <t>dessiner</t>
  </si>
  <si>
    <t>remplacer</t>
  </si>
  <si>
    <r>
      <rPr>
        <b/>
        <sz val="9.9"/>
        <color rgb="FF434343"/>
        <rFont val="Arial"/>
        <family val="2"/>
      </rPr>
      <t>Crouter</t>
    </r>
    <r>
      <rPr>
        <sz val="9.9"/>
        <color rgb="FF434343"/>
        <rFont val="Arial"/>
        <family val="2"/>
      </rPr>
      <t> : opération permettant de sécher à l’air ou en étuve une fabrication crue ou cuite afin d’obtenir une pellicule sèche et résistante à sa surface (biscuit cuillère, macarons…).</t>
    </r>
  </si>
  <si>
    <t>Poêler</t>
  </si>
  <si>
    <t>Chevaucher</t>
  </si>
  <si>
    <t>Huiler</t>
  </si>
  <si>
    <t>Sabler</t>
  </si>
  <si>
    <t>documenter</t>
  </si>
  <si>
    <t>rénover</t>
  </si>
  <si>
    <t>Pousser</t>
  </si>
  <si>
    <t>écouler</t>
  </si>
  <si>
    <t>réorganiser</t>
  </si>
  <si>
    <r>
      <rPr>
        <b/>
        <sz val="9.9"/>
        <color rgb="FF434343"/>
        <rFont val="Arial"/>
        <family val="2"/>
      </rPr>
      <t>Décercler </t>
    </r>
    <r>
      <rPr>
        <sz val="9.9"/>
        <color rgb="FF434343"/>
        <rFont val="Arial"/>
        <family val="2"/>
      </rPr>
      <t>: retirer avec précaution le cercle d’un fond de tarte ou d’un entremet.</t>
    </r>
  </si>
  <si>
    <t>Puncher</t>
  </si>
  <si>
    <t>Peser</t>
  </si>
  <si>
    <t>écrire</t>
  </si>
  <si>
    <t>réparer</t>
  </si>
  <si>
    <r>
      <rPr>
        <b/>
        <sz val="9.9"/>
        <color rgb="FF434343"/>
        <rFont val="Arial"/>
        <family val="2"/>
      </rPr>
      <t>Décoction </t>
    </r>
    <r>
      <rPr>
        <sz val="9.9"/>
        <color rgb="FF434343"/>
        <rFont val="Arial"/>
        <family val="2"/>
      </rPr>
      <t>: solution obtenue par l’action prolongée de l’eau bouillante sur une plante aromatique.</t>
    </r>
  </si>
  <si>
    <t>Q</t>
  </si>
  <si>
    <t>Imbiber</t>
  </si>
  <si>
    <t>Pétrir</t>
  </si>
  <si>
    <t>édifier</t>
  </si>
  <si>
    <t>résoudre</t>
  </si>
  <si>
    <r>
      <rPr>
        <b/>
        <sz val="9.9"/>
        <color rgb="FF434343"/>
        <rFont val="Arial"/>
        <family val="2"/>
      </rPr>
      <t>Dessécher</t>
    </r>
    <r>
      <rPr>
        <sz val="9.9"/>
        <color rgb="FF434343"/>
        <rFont val="Arial"/>
        <family val="2"/>
      </rPr>
      <t> : déshydrater, faire évaporer l’excédent d’eau se trouvant dans une préparation en la chauffant sur feu doux dans une étuve ou dans un four (ex : pâte à choux)</t>
    </r>
  </si>
  <si>
    <t>Quadriller</t>
  </si>
  <si>
    <t>Saumurer</t>
  </si>
  <si>
    <t>effectuer</t>
  </si>
  <si>
    <t>réviser</t>
  </si>
  <si>
    <r>
      <rPr>
        <b/>
        <sz val="9.9"/>
        <color rgb="FF434343"/>
        <rFont val="Arial"/>
        <family val="2"/>
      </rPr>
      <t>Détailler</t>
    </r>
    <r>
      <rPr>
        <sz val="9.9"/>
        <color rgb="FF434343"/>
        <rFont val="Arial"/>
        <family val="2"/>
      </rPr>
      <t> : découper des morceaux de pâte de forme bien déterminée dans une abaisse de pâte, à l’aide d’un couteau ou d’un découpoir.</t>
    </r>
  </si>
  <si>
    <t>Clouter</t>
  </si>
  <si>
    <t>élaborer</t>
  </si>
  <si>
    <t>revoir</t>
  </si>
  <si>
    <r>
      <rPr>
        <b/>
        <sz val="9.9"/>
        <color rgb="FF434343"/>
        <rFont val="Arial"/>
        <family val="2"/>
      </rPr>
      <t>Détrempe</t>
    </r>
    <r>
      <rPr>
        <sz val="9.9"/>
        <color rgb="FF434343"/>
        <rFont val="Arial"/>
        <family val="2"/>
      </rPr>
      <t> : mélange de farine, d’eau et de sel servant de base à la pâte feuilleté et à la pâte levée feuilleté.</t>
    </r>
  </si>
  <si>
    <t>emplir</t>
  </si>
  <si>
    <t>sensibiliser</t>
  </si>
  <si>
    <t>Infuser</t>
  </si>
  <si>
    <t>Plaquer</t>
  </si>
  <si>
    <t>employer</t>
  </si>
  <si>
    <t>simplifier</t>
  </si>
  <si>
    <r>
      <rPr>
        <b/>
        <sz val="9.9"/>
        <color rgb="FF434343"/>
        <rFont val="Arial"/>
        <family val="2"/>
      </rPr>
      <t>Écumer </t>
    </r>
    <r>
      <rPr>
        <sz val="9.9"/>
        <color rgb="FF434343"/>
        <rFont val="Arial"/>
        <family val="2"/>
      </rPr>
      <t>: c’est éliminer les impuretés qui se forment à la surface de cuisson de sucre, confitures, gelées à l’aide d’une écumoire.</t>
    </r>
  </si>
  <si>
    <t>enregistrer</t>
  </si>
  <si>
    <t>soulever</t>
  </si>
  <si>
    <r>
      <rPr>
        <b/>
        <sz val="9.9"/>
        <color rgb="FF434343"/>
        <rFont val="Arial"/>
        <family val="2"/>
      </rPr>
      <t>Émonder</t>
    </r>
    <r>
      <rPr>
        <sz val="9.9"/>
        <color rgb="FF434343"/>
        <rFont val="Arial"/>
        <family val="2"/>
      </rPr>
      <t> : retirer les peaux, pellicules et enveloppe de certains fruits ou légumes.</t>
    </r>
  </si>
  <si>
    <t>entretenir</t>
  </si>
  <si>
    <t>standardiser</t>
  </si>
  <si>
    <r>
      <rPr>
        <b/>
        <sz val="9.9"/>
        <color rgb="FF434343"/>
        <rFont val="Arial"/>
        <family val="2"/>
      </rPr>
      <t>Émulsionner </t>
    </r>
    <r>
      <rPr>
        <sz val="9.9"/>
        <color rgb="FF434343"/>
        <rFont val="Arial"/>
        <family val="2"/>
      </rPr>
      <t>: opération consistant à provoquer la dispersion d’un liquide dans un autre liquide ou d’une matière non miscible (ex : ganache).</t>
    </r>
  </si>
  <si>
    <t>Emonder</t>
  </si>
  <si>
    <t>Siroper</t>
  </si>
  <si>
    <t>envoyer</t>
  </si>
  <si>
    <t>superviser</t>
  </si>
  <si>
    <r>
      <rPr>
        <b/>
        <sz val="9.9"/>
        <color rgb="FF434343"/>
        <rFont val="Arial"/>
        <family val="2"/>
      </rPr>
      <t>Évider</t>
    </r>
    <r>
      <rPr>
        <sz val="9.9"/>
        <color rgb="FF434343"/>
        <rFont val="Arial"/>
        <family val="2"/>
      </rPr>
      <t> : éliminer, extraire l’intérieur de certains fruits (ex : citrons, orange).</t>
    </r>
  </si>
  <si>
    <t>Émulsionner</t>
  </si>
  <si>
    <t>Poudrer</t>
  </si>
  <si>
    <t>Siroter</t>
  </si>
  <si>
    <t>ériger</t>
  </si>
  <si>
    <t>surveiller</t>
  </si>
  <si>
    <t>établir</t>
  </si>
  <si>
    <t>tester</t>
  </si>
  <si>
    <r>
      <rPr>
        <b/>
        <sz val="9.9"/>
        <color rgb="FF434343"/>
        <rFont val="Arial"/>
        <family val="2"/>
      </rPr>
      <t>Façonner </t>
    </r>
    <r>
      <rPr>
        <sz val="9.9"/>
        <color rgb="FF434343"/>
        <rFont val="Arial"/>
        <family val="2"/>
      </rPr>
      <t>: c’est donner une forme  particulière à toute sortes de pâtes par un travail manuel ou mécanique avant cuisson.</t>
    </r>
  </si>
  <si>
    <t>Larder</t>
  </si>
  <si>
    <t>Praliner</t>
  </si>
  <si>
    <t>Sonder</t>
  </si>
  <si>
    <t>étendre</t>
  </si>
  <si>
    <t>transformer</t>
  </si>
  <si>
    <r>
      <rPr>
        <b/>
        <sz val="9.9"/>
        <color rgb="FF434343"/>
        <rFont val="Arial"/>
        <family val="2"/>
      </rPr>
      <t>Festonner </t>
    </r>
    <r>
      <rPr>
        <sz val="9.9"/>
        <color rgb="FF434343"/>
        <rFont val="Arial"/>
        <family val="2"/>
      </rPr>
      <t>: constituer des bordures décoratives ou des formes arrondies sur des pâtisseries (ex : pithiviers, tartelette…).</t>
    </r>
  </si>
  <si>
    <t>Stériliser</t>
  </si>
  <si>
    <t>examiner</t>
  </si>
  <si>
    <t>trier</t>
  </si>
  <si>
    <r>
      <rPr>
        <b/>
        <sz val="9.9"/>
        <color rgb="FF434343"/>
        <rFont val="Arial"/>
        <family val="2"/>
      </rPr>
      <t>Fleurer </t>
    </r>
    <r>
      <rPr>
        <sz val="9.9"/>
        <color rgb="FF434343"/>
        <rFont val="Arial"/>
        <family val="2"/>
      </rPr>
      <t>: saupoudrer de farine un tour, une plaque ou un moule afin d’empêcher certaines préparations de coller.</t>
    </r>
  </si>
  <si>
    <t>Equeter</t>
  </si>
  <si>
    <t>Lever</t>
  </si>
  <si>
    <t>exécuter</t>
  </si>
  <si>
    <t>utiliser</t>
  </si>
  <si>
    <r>
      <rPr>
        <b/>
        <sz val="9.9"/>
        <color rgb="FF434343"/>
        <rFont val="Arial"/>
        <family val="2"/>
      </rPr>
      <t>Foncer </t>
    </r>
    <r>
      <rPr>
        <sz val="9.9"/>
        <color rgb="FF434343"/>
        <rFont val="Arial"/>
        <family val="2"/>
      </rPr>
      <t>: tapisser l’intérieur d’un moule ou d’un cercle avec de la pâte, pour qu’elle épouse parfaitement sa forme.</t>
    </r>
  </si>
  <si>
    <t>Craquer</t>
  </si>
  <si>
    <t>Surgeler</t>
  </si>
  <si>
    <t>exploiter</t>
  </si>
  <si>
    <t>vaporiser</t>
  </si>
  <si>
    <r>
      <rPr>
        <b/>
        <sz val="9.9"/>
        <color rgb="FF434343"/>
        <rFont val="Arial"/>
        <family val="2"/>
      </rPr>
      <t>Fond </t>
    </r>
    <r>
      <rPr>
        <sz val="9.9"/>
        <color rgb="FF434343"/>
        <rFont val="Arial"/>
        <family val="2"/>
      </rPr>
      <t>: pâtisseries utilisée comme base de fabrication et constituant généralement la couche inférieure des gâteaux.</t>
    </r>
  </si>
  <si>
    <t>extraire</t>
  </si>
  <si>
    <t>vérifier</t>
  </si>
  <si>
    <r>
      <rPr>
        <b/>
        <sz val="9.9"/>
        <color rgb="FF434343"/>
        <rFont val="Arial"/>
        <family val="2"/>
      </rPr>
      <t>Foisonnement</t>
    </r>
    <r>
      <rPr>
        <sz val="9.9"/>
        <color rgb="FF434343"/>
        <rFont val="Arial"/>
        <family val="2"/>
      </rPr>
      <t>: phénomène résultant d’une augmentation de volume d’une fabrication par incorporation de gaz.</t>
    </r>
  </si>
  <si>
    <t>Etoffer</t>
  </si>
  <si>
    <t>faire</t>
  </si>
  <si>
    <r>
      <rPr>
        <b/>
        <sz val="9.9"/>
        <color rgb="FF434343"/>
        <rFont val="Arial"/>
        <family val="2"/>
      </rPr>
      <t>Fraser </t>
    </r>
    <r>
      <rPr>
        <sz val="9.9"/>
        <color rgb="FF434343"/>
        <rFont val="Arial"/>
        <family val="2"/>
      </rPr>
      <t>: écraser les ingrédients d’une pâte pour les agglomérer soit sur le marbre avec la paume de la main en la poussant devant soi, soit au batteur en écrasant avec la paume de sa main sur les parois.</t>
    </r>
  </si>
  <si>
    <t>Crouter</t>
  </si>
  <si>
    <t>Etouffer</t>
  </si>
  <si>
    <t>Luter</t>
  </si>
  <si>
    <r>
      <rPr>
        <b/>
        <sz val="9.9"/>
        <color rgb="FF434343"/>
        <rFont val="Arial"/>
        <family val="2"/>
      </rPr>
      <t>Garnir </t>
    </r>
    <r>
      <rPr>
        <sz val="9.9"/>
        <color rgb="FF434343"/>
        <rFont val="Arial"/>
        <family val="2"/>
      </rPr>
      <t>: remplir avec une préparation de crème ou autres un fond de gâteau, un moule, une poche.</t>
    </r>
  </si>
  <si>
    <t>Culotter</t>
  </si>
  <si>
    <t>Lyophiliser</t>
  </si>
  <si>
    <r>
      <rPr>
        <b/>
        <sz val="9.9"/>
        <color rgb="FF434343"/>
        <rFont val="Arial"/>
        <family val="2"/>
      </rPr>
      <t>Glacer </t>
    </r>
    <r>
      <rPr>
        <sz val="9.9"/>
        <color rgb="FF434343"/>
        <rFont val="Arial"/>
        <family val="2"/>
      </rPr>
      <t>:</t>
    </r>
  </si>
  <si>
    <t>– action de recouvrir partiellement ou entièrement la surface d’une pâtisserie avec un glaçage (ex : fondant)</t>
  </si>
  <si>
    <t>– rendre brillant la surface d’une pâtisserie avec du sirop avant le passage au four ou saupoudrer une pièce de sucre glace et la passer au four, le temps de caraméliser le sucre.</t>
  </si>
  <si>
    <r>
      <rPr>
        <b/>
        <sz val="9.9"/>
        <color rgb="FF434343"/>
        <rFont val="Arial"/>
        <family val="2"/>
      </rPr>
      <t>Grainage </t>
    </r>
    <r>
      <rPr>
        <sz val="9.9"/>
        <color rgb="FF434343"/>
        <rFont val="Arial"/>
        <family val="2"/>
      </rPr>
      <t>: phénomène résultant de la déstabilisation d’une mousse alimentaire (ex : blancs montés) ou d’une émulsion mousseuse (ex : crème fouettée) à la suite d’un battage prolongé.</t>
    </r>
  </si>
  <si>
    <t>Lexique en français de la boucherie</t>
  </si>
  <si>
    <r>
      <rPr>
        <b/>
        <sz val="9.9"/>
        <color rgb="FF434343"/>
        <rFont val="Arial"/>
        <family val="2"/>
      </rPr>
      <t>Graisser </t>
    </r>
    <r>
      <rPr>
        <sz val="9.9"/>
        <color rgb="FF434343"/>
        <rFont val="Arial"/>
        <family val="2"/>
      </rPr>
      <t>: enduire d’une couche de matière grasse à l’aide d’un pinceau ou d’une bombe à graisse les parois d’un moule ou une plaque.</t>
    </r>
  </si>
  <si>
    <t>Le dictionnaire du boucher</t>
  </si>
  <si>
    <t>Verbes d'action Lien &gt;</t>
  </si>
  <si>
    <t>https://www.unamur.be/services/sevrexe/prodoc/documents-mission-accompagnement-prodoc-AL/verbes-actions</t>
  </si>
  <si>
    <r>
      <rPr>
        <b/>
        <sz val="9.9"/>
        <color rgb="FF434343"/>
        <rFont val="Arial"/>
        <family val="2"/>
      </rPr>
      <t>Imbiber </t>
    </r>
    <r>
      <rPr>
        <sz val="9.9"/>
        <color rgb="FF434343"/>
        <rFont val="Arial"/>
        <family val="2"/>
      </rPr>
      <t>: c’est faire pénétrer un liquide (sirop, alcool, liqueur etc…) dans une préparation dans le but de la rendre moins sèche ou dans le but de la parfumer.</t>
    </r>
  </si>
  <si>
    <r>
      <rPr>
        <b/>
        <sz val="9.9"/>
        <color rgb="FF434343"/>
        <rFont val="Arial"/>
        <family val="2"/>
      </rPr>
      <t>Infuser </t>
    </r>
    <r>
      <rPr>
        <sz val="9.9"/>
        <color rgb="FF434343"/>
        <rFont val="Arial"/>
        <family val="2"/>
      </rPr>
      <t>: opération consistant à placer une substance aromatique dans un liquide chauffé au préalable, pendant un temps déterminé et à couvert pour capter son arôme.</t>
    </r>
  </si>
  <si>
    <r>
      <rPr>
        <b/>
        <sz val="9.9"/>
        <color rgb="FF434343"/>
        <rFont val="Arial"/>
        <family val="2"/>
      </rPr>
      <t>Lisser </t>
    </r>
    <r>
      <rPr>
        <sz val="9.9"/>
        <color rgb="FF434343"/>
        <rFont val="Arial"/>
        <family val="2"/>
      </rPr>
      <t>: mélanger une préparation pour la rendre homogène.</t>
    </r>
  </si>
  <si>
    <r>
      <rPr>
        <b/>
        <sz val="9.9"/>
        <color rgb="FF434343"/>
        <rFont val="Arial"/>
        <family val="2"/>
      </rPr>
      <t>Lustrer </t>
    </r>
    <r>
      <rPr>
        <sz val="9.9"/>
        <color rgb="FF434343"/>
        <rFont val="Arial"/>
        <family val="2"/>
      </rPr>
      <t>: recouvrir de nappage de gelée ou de beurre fondu, une préparation afin de lui donner un aspect brillant.</t>
    </r>
  </si>
  <si>
    <r>
      <rPr>
        <b/>
        <sz val="9.9"/>
        <color rgb="FF434343"/>
        <rFont val="Arial"/>
        <family val="2"/>
      </rPr>
      <t>Macérer </t>
    </r>
    <r>
      <rPr>
        <sz val="9.9"/>
        <color rgb="FF434343"/>
        <rFont val="Arial"/>
        <family val="2"/>
      </rPr>
      <t>: opération consistant à faire tremper un corps dans un liquide froid pour en extraire les parties solubles ou un produit alimentaire pour le parfumer ou le conserver.</t>
    </r>
  </si>
  <si>
    <r>
      <rPr>
        <b/>
        <sz val="9.9"/>
        <color rgb="FF434343"/>
        <rFont val="Arial"/>
        <family val="2"/>
      </rPr>
      <t>Marbrer </t>
    </r>
    <r>
      <rPr>
        <sz val="9.9"/>
        <color rgb="FF434343"/>
        <rFont val="Arial"/>
        <family val="2"/>
      </rPr>
      <t>: réaliser divers dessins sur des gâteaux glacés (au fondant, au nappage etc …) pour améliorer leur présentation.</t>
    </r>
  </si>
  <si>
    <r>
      <rPr>
        <b/>
        <sz val="9.9"/>
        <color rgb="FF434343"/>
        <rFont val="Arial"/>
        <family val="2"/>
      </rPr>
      <t>Masquer </t>
    </r>
    <r>
      <rPr>
        <sz val="9.9"/>
        <color rgb="FF434343"/>
        <rFont val="Arial"/>
        <family val="2"/>
      </rPr>
      <t>: recouvrir un entremets ou un fond de plat d’une légère couche de crème, de sauce ou de gelée.</t>
    </r>
  </si>
  <si>
    <r>
      <rPr>
        <b/>
        <sz val="9.9"/>
        <color rgb="FF434343"/>
        <rFont val="Arial"/>
        <family val="2"/>
      </rPr>
      <t>Monter </t>
    </r>
    <r>
      <rPr>
        <sz val="9.9"/>
        <color rgb="FF434343"/>
        <rFont val="Arial"/>
        <family val="2"/>
      </rPr>
      <t>:</t>
    </r>
  </si>
  <si>
    <t>–  battre au fouet une substance ou un appareil pour le rendre plus léger et en augmenter le volume (ex : blanc en neige).</t>
  </si>
  <si>
    <t>– assembler les différentes parties d’une pâtisserie pour en faire un gâteau plus ou moins important (monter un entremet, pièce montée).</t>
  </si>
  <si>
    <r>
      <rPr>
        <b/>
        <sz val="9.9"/>
        <color rgb="FF434343"/>
        <rFont val="Arial"/>
        <family val="2"/>
      </rPr>
      <t>Mouler </t>
    </r>
    <r>
      <rPr>
        <sz val="9.9"/>
        <color rgb="FF434343"/>
        <rFont val="Arial"/>
        <family val="2"/>
      </rPr>
      <t>: verser une substance ou une préparation liquide ou semi-liquide dans un moule pour en obtenir une reproduction de sa forme après solidification.</t>
    </r>
  </si>
  <si>
    <r>
      <rPr>
        <b/>
        <sz val="9.9"/>
        <color rgb="FF434343"/>
        <rFont val="Arial"/>
        <family val="2"/>
      </rPr>
      <t>Napper </t>
    </r>
    <r>
      <rPr>
        <sz val="9.9"/>
        <color rgb="FF434343"/>
        <rFont val="Arial"/>
        <family val="2"/>
      </rPr>
      <t>: verser sur un met chaud ou froid une sauce, une gelée, ou une crème pour le recouvrir complètement.</t>
    </r>
  </si>
  <si>
    <r>
      <rPr>
        <b/>
        <sz val="9.9"/>
        <color rgb="FF434343"/>
        <rFont val="Arial"/>
        <family val="2"/>
      </rPr>
      <t>Pasteuriser </t>
    </r>
    <r>
      <rPr>
        <sz val="9.9"/>
        <color rgb="FF434343"/>
        <rFont val="Arial"/>
        <family val="2"/>
      </rPr>
      <t>: action de soumettre une préparation à un traitement thermique (Température inférieure à 100°C), pendant un temps défini, afin de détruire d’éventuels germes pathogènes et de prolonger leur conservations.</t>
    </r>
  </si>
  <si>
    <r>
      <rPr>
        <b/>
        <sz val="9.9"/>
        <color rgb="FF434343"/>
        <rFont val="Arial"/>
        <family val="2"/>
      </rPr>
      <t>Passer </t>
    </r>
    <r>
      <rPr>
        <sz val="9.9"/>
        <color rgb="FF434343"/>
        <rFont val="Arial"/>
        <family val="2"/>
      </rPr>
      <t>: faire traverser un liquide dans un ustensile percé de trous  pour en retenir en général les impuretés (ex : chinois,  passoire, tamis).</t>
    </r>
  </si>
  <si>
    <r>
      <rPr>
        <b/>
        <sz val="9.9"/>
        <color rgb="FF434343"/>
        <rFont val="Arial"/>
        <family val="2"/>
      </rPr>
      <t>Pâton </t>
    </r>
    <r>
      <rPr>
        <sz val="9.9"/>
        <color rgb="FF434343"/>
        <rFont val="Arial"/>
        <family val="2"/>
      </rPr>
      <t>: nom donné à un morceau de pâte pesé et prêt à être façonné.</t>
    </r>
  </si>
  <si>
    <r>
      <rPr>
        <b/>
        <sz val="9.9"/>
        <color rgb="FF434343"/>
        <rFont val="Arial"/>
        <family val="2"/>
      </rPr>
      <t>Piquer </t>
    </r>
    <r>
      <rPr>
        <sz val="9.9"/>
        <color rgb="FF434343"/>
        <rFont val="Arial"/>
        <family val="2"/>
      </rPr>
      <t>: percer de nombreux petits trous la surface d’une abaisse de pâte à l’aide d’une fourchette ou d’un pique vite, dans le but d’empêcher la formation de boursouflures durant la cuisson.</t>
    </r>
  </si>
  <si>
    <r>
      <rPr>
        <b/>
        <sz val="9.9"/>
        <color rgb="FF434343"/>
        <rFont val="Arial"/>
        <family val="2"/>
      </rPr>
      <t>Pincer </t>
    </r>
    <r>
      <rPr>
        <sz val="9.9"/>
        <color rgb="FF434343"/>
        <rFont val="Arial"/>
        <family val="2"/>
      </rPr>
      <t>: faire un décor sur le pourtour d’une tarte à l’aide d’une pince spéciale.</t>
    </r>
  </si>
  <si>
    <r>
      <rPr>
        <b/>
        <sz val="9.9"/>
        <color rgb="FF434343"/>
        <rFont val="Arial"/>
        <family val="2"/>
      </rPr>
      <t>Pocher </t>
    </r>
    <r>
      <rPr>
        <sz val="9.9"/>
        <color rgb="FF434343"/>
        <rFont val="Arial"/>
        <family val="2"/>
      </rPr>
      <t>: opération qui consiste à cuire une préparation ou des aliments dans un liquide (eau, sirop, etc…) à une température basse, généralement comprise entre 70° et 85°C.</t>
    </r>
  </si>
  <si>
    <r>
      <rPr>
        <b/>
        <sz val="9.9"/>
        <color rgb="FF434343"/>
        <rFont val="Arial"/>
        <family val="2"/>
      </rPr>
      <t>Pointage </t>
    </r>
    <r>
      <rPr>
        <sz val="9.9"/>
        <color rgb="FF434343"/>
        <rFont val="Arial"/>
        <family val="2"/>
      </rPr>
      <t>: technique survenant après le pétrissage d’une pâte levée, fermentée, permettant à la première fermentation de se réaliser et de développer des arômes caractéristiques, mais aussi de renforcer le corps de la pâte avant son façonnage.</t>
    </r>
  </si>
  <si>
    <r>
      <rPr>
        <b/>
        <sz val="9.9"/>
        <color rgb="FF434343"/>
        <rFont val="Arial"/>
        <family val="2"/>
      </rPr>
      <t>Punch </t>
    </r>
    <r>
      <rPr>
        <sz val="9.9"/>
        <color rgb="FF434343"/>
        <rFont val="Arial"/>
        <family val="2"/>
      </rPr>
      <t>: mélange de sirop de sucre et d’un autre ingrédient (alcool, café, jus ou purée de fruits, vanille etc…).</t>
    </r>
  </si>
  <si>
    <r>
      <rPr>
        <b/>
        <sz val="9.9"/>
        <color rgb="FF434343"/>
        <rFont val="Arial"/>
        <family val="2"/>
      </rPr>
      <t>Puncher (synonyme d’imbiber)</t>
    </r>
    <r>
      <rPr>
        <sz val="9.9"/>
        <color rgb="FF434343"/>
        <rFont val="Arial"/>
        <family val="2"/>
      </rPr>
      <t>: rayer avec la pointe de la lame d’un couteau d’office, inciser de raies parallèles la surface de certains gâteaux préalablement passée à la dorure afin de parfaire la présentation.</t>
    </r>
  </si>
  <si>
    <r>
      <rPr>
        <b/>
        <sz val="9.9"/>
        <color rgb="FF434343"/>
        <rFont val="Arial"/>
        <family val="2"/>
      </rPr>
      <t>Retomber </t>
    </r>
    <r>
      <rPr>
        <sz val="9.9"/>
        <color rgb="FF434343"/>
        <rFont val="Arial"/>
        <family val="2"/>
      </rPr>
      <t>: se dit d’une pâte, d’un appareil dont le volume diminue après avoir augmenté pendant le montage ou la cuisson.</t>
    </r>
  </si>
  <si>
    <r>
      <rPr>
        <b/>
        <sz val="9.9"/>
        <color rgb="FF434343"/>
        <rFont val="Arial"/>
        <family val="2"/>
      </rPr>
      <t>Rognures </t>
    </r>
    <r>
      <rPr>
        <sz val="9.9"/>
        <color rgb="FF434343"/>
        <rFont val="Arial"/>
        <family val="2"/>
      </rPr>
      <t>: chutes de pâtisseries provenant de découpes de pâtes, d’entremets.</t>
    </r>
  </si>
  <si>
    <r>
      <rPr>
        <b/>
        <sz val="9.9"/>
        <color rgb="FF434343"/>
        <rFont val="Arial"/>
        <family val="2"/>
      </rPr>
      <t>Rompre </t>
    </r>
    <r>
      <rPr>
        <sz val="9.9"/>
        <color rgb="FF434343"/>
        <rFont val="Arial"/>
        <family val="2"/>
      </rPr>
      <t>: actions manuelles consistant après un certain temps de pointage, a rabattre une pâte levée, fermentée, pour en chasser les gaz produits, avant le façonnage.</t>
    </r>
  </si>
  <si>
    <r>
      <rPr>
        <b/>
        <sz val="9.9"/>
        <color rgb="FF434343"/>
        <rFont val="Arial"/>
        <family val="2"/>
      </rPr>
      <t>Ruban </t>
    </r>
    <r>
      <rPr>
        <sz val="9.9"/>
        <color rgb="FF434343"/>
        <rFont val="Arial"/>
        <family val="2"/>
      </rPr>
      <t>: préparation qui, après avoir été travaillé au fouet ou à la spatule, se glisse comme un ruban lorsqu’on la fait retomber de hauteur (ex : génoise).</t>
    </r>
  </si>
  <si>
    <r>
      <rPr>
        <b/>
        <sz val="9.9"/>
        <color rgb="FF434343"/>
        <rFont val="Arial"/>
        <family val="2"/>
      </rPr>
      <t>Sabler </t>
    </r>
    <r>
      <rPr>
        <sz val="9.9"/>
        <color rgb="FF434343"/>
        <rFont val="Arial"/>
        <family val="2"/>
      </rPr>
      <t>: opération qui consiste à brasser de la farine et de la matière grasse jusqu’à l’obtention d’un mélange rappelant la texture du sable.</t>
    </r>
  </si>
  <si>
    <r>
      <rPr>
        <b/>
        <sz val="9.9"/>
        <color rgb="FF434343"/>
        <rFont val="Arial"/>
        <family val="2"/>
      </rPr>
      <t>Tabler </t>
    </r>
    <r>
      <rPr>
        <sz val="9.9"/>
        <color rgb="FF434343"/>
        <rFont val="Arial"/>
        <family val="2"/>
      </rPr>
      <t>: technique de pré-cristallisation du chocolat de couverture sur un marbre.</t>
    </r>
  </si>
  <si>
    <r>
      <rPr>
        <b/>
        <sz val="9.9"/>
        <color rgb="FF434343"/>
        <rFont val="Arial"/>
        <family val="2"/>
      </rPr>
      <t>Tourer </t>
    </r>
    <r>
      <rPr>
        <sz val="9.9"/>
        <color rgb="FF434343"/>
        <rFont val="Arial"/>
        <family val="2"/>
      </rPr>
      <t>: action de plier  en trois ou en quatre un pâton de pâte levée, feuilletée, après l’avoir allongée.</t>
    </r>
  </si>
  <si>
    <r>
      <rPr>
        <b/>
        <sz val="9.9"/>
        <color rgb="FF434343"/>
        <rFont val="Arial"/>
        <family val="2"/>
      </rPr>
      <t>Tremper </t>
    </r>
    <r>
      <rPr>
        <sz val="9.9"/>
        <color rgb="FF434343"/>
        <rFont val="Arial"/>
        <family val="2"/>
      </rPr>
      <t>:</t>
    </r>
  </si>
  <si>
    <t>–  imbiber une pièce de pâtisseries avec du sirop</t>
  </si>
  <si>
    <t>–  enrober des bonbons, des intérieurs, des fruits dans du chocolat de couverture ou du fondant.</t>
  </si>
  <si>
    <r>
      <rPr>
        <b/>
        <sz val="9.9"/>
        <color rgb="FF434343"/>
        <rFont val="Arial"/>
        <family val="2"/>
      </rPr>
      <t>Vanner </t>
    </r>
    <r>
      <rPr>
        <sz val="9.9"/>
        <color rgb="FF434343"/>
        <rFont val="Arial"/>
        <family val="2"/>
      </rPr>
      <t>: remuer une sauce ou une crème pendant son refroidissement pour la rendre homogène, limité son dessèchement en surface et accélérer sa descente en température.</t>
    </r>
  </si>
  <si>
    <r>
      <rPr>
        <b/>
        <sz val="9.9"/>
        <color rgb="FF434343"/>
        <rFont val="Arial"/>
        <family val="2"/>
      </rPr>
      <t>Zeste </t>
    </r>
    <r>
      <rPr>
        <sz val="9.9"/>
        <color rgb="FF434343"/>
        <rFont val="Arial"/>
        <family val="2"/>
      </rPr>
      <t>: peau découpée dans l’écorce des agrumes.</t>
    </r>
  </si>
  <si>
    <r>
      <rPr>
        <b/>
        <sz val="9.9"/>
        <color rgb="FF434343"/>
        <rFont val="Arial"/>
        <family val="2"/>
      </rPr>
      <t>Zester </t>
    </r>
    <r>
      <rPr>
        <sz val="9.9"/>
        <color rgb="FF434343"/>
        <rFont val="Arial"/>
        <family val="2"/>
      </rPr>
      <t>: retirer la partie extérieure de l’écorce d’agrumes (citrons, oranges, pamplemousse….) à l’aide d’un zesteur ou d’une râpe.</t>
    </r>
  </si>
  <si>
    <t>https://www.passionpatisserie.fr/lexique</t>
  </si>
  <si>
    <t>http://devenir.patissier.free.fr/cours-CAP-vocabulaire-professionnel-eleve.pdf</t>
  </si>
  <si>
    <t>http://technologiepatisserie.blogspot.com/p/le-vocabulaire-professionnel-en.html</t>
  </si>
  <si>
    <t>https://devenirpatissier.fr/vocabulaire-professionnel/</t>
  </si>
  <si>
    <t>https://www.encoreungateau.com/pourquoi-un-blog-de-patisserie/vocabulaire-du-patissier/</t>
  </si>
  <si>
    <t>POIDS DES FRUITS ET LÉGUMES  …décembre 2017 annule et remplace les versions précédentes</t>
  </si>
  <si>
    <t>Saisissez votre nombre d'unité (encre rouge)Modifiez le poids unitaire (encre verte) s'il n'est pas excact</t>
  </si>
  <si>
    <t>N°</t>
  </si>
  <si>
    <t>Produits</t>
  </si>
  <si>
    <t>Poids unitaire</t>
  </si>
  <si>
    <t>Nb d'unités</t>
  </si>
  <si>
    <t>Poids en Gr</t>
  </si>
  <si>
    <t>Poids en Kg</t>
  </si>
  <si>
    <r>
      <rPr>
        <b/>
        <sz val="14"/>
        <rFont val="Calibri"/>
        <family val="2"/>
        <scheme val="minor"/>
      </rPr>
      <t xml:space="preserve">4.1. Poids et mesures </t>
    </r>
    <r>
      <rPr>
        <i/>
        <sz val="14"/>
        <rFont val="Arial"/>
        <family val="2"/>
      </rPr>
      <t>(A-C)</t>
    </r>
  </si>
  <si>
    <t>Poids moyen (à la pièce, en grammes).  </t>
  </si>
  <si>
    <t>LIENS</t>
  </si>
  <si>
    <t>Abricot</t>
  </si>
  <si>
    <t>Hareng</t>
  </si>
  <si>
    <t>Raisin sec Tasse thé de 15 cl</t>
  </si>
  <si>
    <t>Ail gousse</t>
  </si>
  <si>
    <t>Haricot sec Verre de 20 cl</t>
  </si>
  <si>
    <t>Riz long Verre de 20 cl</t>
  </si>
  <si>
    <t>Aliment</t>
  </si>
  <si>
    <t>Mesure de capacité </t>
  </si>
  <si>
    <t>Poids</t>
  </si>
  <si>
    <r>
      <rPr>
        <b/>
        <sz val="14"/>
        <rFont val="Calibri"/>
        <family val="2"/>
        <scheme val="minor"/>
      </rPr>
      <t xml:space="preserve">Biscuit sec : </t>
    </r>
    <r>
      <rPr>
        <sz val="14"/>
        <color theme="1"/>
        <rFont val="Calibri"/>
        <family val="2"/>
        <scheme val="minor"/>
      </rPr>
      <t xml:space="preserve">10. </t>
    </r>
    <r>
      <rPr>
        <b/>
        <sz val="14"/>
        <rFont val="Calibri"/>
        <family val="2"/>
        <scheme val="minor"/>
      </rPr>
      <t xml:space="preserve">Biscotte : </t>
    </r>
    <r>
      <rPr>
        <sz val="14"/>
        <color theme="1"/>
        <rFont val="Calibri"/>
        <family val="2"/>
        <scheme val="minor"/>
      </rPr>
      <t xml:space="preserve">18. </t>
    </r>
    <r>
      <rPr>
        <b/>
        <sz val="14"/>
        <rFont val="Calibri"/>
        <family val="2"/>
        <scheme val="minor"/>
      </rPr>
      <t xml:space="preserve">Croissant : </t>
    </r>
    <r>
      <rPr>
        <sz val="14"/>
        <color theme="1"/>
        <rFont val="Calibri"/>
        <family val="2"/>
        <scheme val="minor"/>
      </rPr>
      <t xml:space="preserve">50. </t>
    </r>
  </si>
  <si>
    <t>http://www.nubel.be/fra/manual/liste_des_denrees_alimentaires.asp</t>
  </si>
  <si>
    <t>Ail gousse moyenne</t>
  </si>
  <si>
    <t>Homard moyen</t>
  </si>
  <si>
    <t>Ail tête</t>
  </si>
  <si>
    <t>Homard petit</t>
  </si>
  <si>
    <t>Sardine</t>
  </si>
  <si>
    <t>Ananas (frais)/ananas (boîte)</t>
  </si>
  <si>
    <t>1 tranche moyenne</t>
  </si>
  <si>
    <t>100 g/35 g</t>
  </si>
  <si>
    <t>Mandarine</t>
  </si>
  <si>
    <t>1 moyenne</t>
  </si>
  <si>
    <t>60 g</t>
  </si>
  <si>
    <r>
      <rPr>
        <sz val="14"/>
        <rFont val="Calibri"/>
        <family val="2"/>
        <scheme val="minor"/>
      </rPr>
      <t xml:space="preserve"> </t>
    </r>
    <r>
      <rPr>
        <b/>
        <sz val="14"/>
        <rFont val="Calibri"/>
        <family val="2"/>
        <scheme val="minor"/>
      </rPr>
      <t xml:space="preserve">Crustacés (entiers) : </t>
    </r>
    <r>
      <rPr>
        <sz val="14"/>
        <color theme="1"/>
        <rFont val="Calibri"/>
        <family val="2"/>
        <scheme val="minor"/>
      </rPr>
      <t xml:space="preserve">écrevisse 34, homard 885. </t>
    </r>
  </si>
  <si>
    <t>https://www.nubel.be/fra/default.aspx</t>
  </si>
  <si>
    <t>Ananas</t>
  </si>
  <si>
    <t>Sel 1 pincée</t>
  </si>
  <si>
    <t>Avocat</t>
  </si>
  <si>
    <t>1 moyen</t>
  </si>
  <si>
    <t>160 g</t>
  </si>
  <si>
    <t>Mangue</t>
  </si>
  <si>
    <t>200 g</t>
  </si>
  <si>
    <t>Artichaut</t>
  </si>
  <si>
    <t>Lapin vidé</t>
  </si>
  <si>
    <t>Sel fin 1 cuillère café rase</t>
  </si>
  <si>
    <t>Abricot (sans noyau)</t>
  </si>
  <si>
    <t>150 g</t>
  </si>
  <si>
    <t>Maquereau fumé</t>
  </si>
  <si>
    <t>1 filet</t>
  </si>
  <si>
    <t>145 g</t>
  </si>
  <si>
    <r>
      <rPr>
        <sz val="14"/>
        <rFont val="Calibri"/>
        <family val="2"/>
        <scheme val="minor"/>
      </rPr>
      <t xml:space="preserve"> </t>
    </r>
    <r>
      <rPr>
        <b/>
        <sz val="14"/>
        <rFont val="Calibri"/>
        <family val="2"/>
        <scheme val="minor"/>
      </rPr>
      <t xml:space="preserve">Fromages : </t>
    </r>
    <r>
      <rPr>
        <sz val="14"/>
        <color theme="1"/>
        <rFont val="Calibri"/>
        <family val="2"/>
        <scheme val="minor"/>
      </rPr>
      <t xml:space="preserve">camembert 250, livarot 500, pont-l'évêque 320, petit-suisse 25-30, yaourt (petit pot) 120-150. </t>
    </r>
  </si>
  <si>
    <t>POIDS MOYEN BRUT DE LA PIÈCE</t>
  </si>
  <si>
    <t>http://www.basesdelacuisine.com/Cadre1/z1/pp80.htm</t>
  </si>
  <si>
    <t>Avocat 1/2</t>
  </si>
  <si>
    <t>Lentilles Verre de 20 cl</t>
  </si>
  <si>
    <t>Sel fin 1 cuillère soupe rase</t>
  </si>
  <si>
    <t>Margarine</t>
  </si>
  <si>
    <t>1 cuillère</t>
  </si>
  <si>
    <t>18 g</t>
  </si>
  <si>
    <t>Avocat entier</t>
  </si>
  <si>
    <t>Sel fin 1 tasse</t>
  </si>
  <si>
    <t>Bacon</t>
  </si>
  <si>
    <t>1 fine tranche</t>
  </si>
  <si>
    <t>11 g</t>
  </si>
  <si>
    <t>Mayonnaise</t>
  </si>
  <si>
    <t>25 g</t>
  </si>
  <si>
    <r>
      <rPr>
        <b/>
        <sz val="14"/>
        <rFont val="Calibri"/>
        <family val="2"/>
        <scheme val="minor"/>
      </rPr>
      <t xml:space="preserve">Fruits : </t>
    </r>
    <r>
      <rPr>
        <sz val="14"/>
        <color theme="1"/>
        <rFont val="Calibri"/>
        <family val="2"/>
        <scheme val="minor"/>
      </rPr>
      <t xml:space="preserve">abricot 55, banane 150, citron 125, datte 10, figue sèche 42, figue fraîche 45, mandarine 100, noix 13, orange 180, pamplemousse 400, pêche 130, poire 180, pomme 120, pruneau 15. </t>
    </r>
  </si>
  <si>
    <t>Fruits et légumes frais Poids moyen d'une pièce</t>
  </si>
  <si>
    <t>http://lahalledepessac.com/content/14-fruits-et-legumes-frais-poids-moyen-d-une-piece</t>
  </si>
  <si>
    <t>Maizena 1 cuillère soupe</t>
  </si>
  <si>
    <t>Sel pour 1 Kg Blé</t>
  </si>
  <si>
    <t>Banane</t>
  </si>
  <si>
    <t>130 g</t>
  </si>
  <si>
    <t>Melon</t>
  </si>
  <si>
    <t>540 g</t>
  </si>
  <si>
    <t>Melon gros</t>
  </si>
  <si>
    <t>Sel pour 1 Kg Foie gras</t>
  </si>
  <si>
    <t>Beurre</t>
  </si>
  <si>
    <t>Merlan</t>
  </si>
  <si>
    <t>100 g</t>
  </si>
  <si>
    <r>
      <rPr>
        <sz val="14"/>
        <rFont val="Calibri"/>
        <family val="2"/>
        <scheme val="minor"/>
      </rPr>
      <t xml:space="preserve"> </t>
    </r>
    <r>
      <rPr>
        <b/>
        <sz val="14"/>
        <rFont val="Calibri"/>
        <family val="2"/>
        <scheme val="minor"/>
      </rPr>
      <t xml:space="preserve">Légumes : </t>
    </r>
    <r>
      <rPr>
        <sz val="14"/>
        <color theme="1"/>
        <rFont val="Calibri"/>
        <family val="2"/>
        <scheme val="minor"/>
      </rPr>
      <t xml:space="preserve">artichaut 250, aubergine 225, chou 1 000, chou-fleur 1 200, laitue 500, romaine 400, chicorée frisée 400, melon 700-1 000, radis (la botte) 350, tomate 100, oignon 125. </t>
    </r>
  </si>
  <si>
    <t>TABLES DE GRAMMAGES</t>
  </si>
  <si>
    <t>http://etab.ac-poitiers.fr/lycee-hotelier-la-rochelle/IMG/pdf/Grammage_4.pdf</t>
  </si>
  <si>
    <t>Baton de vanille</t>
  </si>
  <si>
    <t>Melon portion</t>
  </si>
  <si>
    <t>Sel pour 1 Kg Merguez</t>
  </si>
  <si>
    <t>Beurre de cacahuète</t>
  </si>
  <si>
    <t>15 g</t>
  </si>
  <si>
    <t>Miel</t>
  </si>
  <si>
    <t>27 g</t>
  </si>
  <si>
    <t>Beurre 1 cuillère café</t>
  </si>
  <si>
    <t>Sel pour 1 Kg Pâtes alimentaires</t>
  </si>
  <si>
    <t>Bière (pils)</t>
  </si>
  <si>
    <t>1 verre à bière</t>
  </si>
  <si>
    <t>250 ml</t>
  </si>
  <si>
    <t>Milk-shake</t>
  </si>
  <si>
    <t>1 verre</t>
  </si>
  <si>
    <t>150 ml</t>
  </si>
  <si>
    <r>
      <rPr>
        <sz val="14"/>
        <rFont val="Calibri"/>
        <family val="2"/>
        <scheme val="minor"/>
      </rPr>
      <t xml:space="preserve"> </t>
    </r>
    <r>
      <rPr>
        <b/>
        <sz val="14"/>
        <rFont val="Calibri"/>
        <family val="2"/>
        <scheme val="minor"/>
      </rPr>
      <t xml:space="preserve">Poissons (entiers) : </t>
    </r>
    <r>
      <rPr>
        <sz val="14"/>
        <color theme="1"/>
        <rFont val="Calibri"/>
        <family val="2"/>
        <scheme val="minor"/>
      </rPr>
      <t xml:space="preserve">brochet 1 250, carpe 775, colin 2 000, daurade 600, églefin 350, hareng 170, saur 130, limande 150, maquereau 250, merlan 230, plie 160, sardine 45, truite 450, turbot 2 350. </t>
    </r>
  </si>
  <si>
    <t xml:space="preserve">POIDS MOYEN BRUT LEGUMES ET FRUITS </t>
  </si>
  <si>
    <t>http://dmcwilshim.canalblog.com/archives/2009/01/18/12131475.html</t>
  </si>
  <si>
    <t>Beurre 1 cuillère soupe</t>
  </si>
  <si>
    <t>Mouton 1/2 carcasse</t>
  </si>
  <si>
    <t>Sel pour 1 Kg Pommes terre</t>
  </si>
  <si>
    <t>Biscotte blanche/complète</t>
  </si>
  <si>
    <t>8 g/10 g</t>
  </si>
  <si>
    <t>Moule</t>
  </si>
  <si>
    <t>1 pièce</t>
  </si>
  <si>
    <t>4 g</t>
  </si>
  <si>
    <t>Beurre 1 noisette</t>
  </si>
  <si>
    <t>Mouton carré couvert (5+3)</t>
  </si>
  <si>
    <t>Sel pour 1 Kg Saucisse a griller</t>
  </si>
  <si>
    <t>Biscuit</t>
  </si>
  <si>
    <t>10 g</t>
  </si>
  <si>
    <t>Muesli</t>
  </si>
  <si>
    <t>1 tasse à café</t>
  </si>
  <si>
    <t>50 g</t>
  </si>
  <si>
    <r>
      <rPr>
        <b/>
        <sz val="14"/>
        <rFont val="Calibri"/>
        <family val="2"/>
        <scheme val="minor"/>
      </rPr>
      <t xml:space="preserve">Sucre </t>
    </r>
    <r>
      <rPr>
        <sz val="14"/>
        <color theme="1"/>
        <rFont val="Calibri"/>
        <family val="2"/>
        <scheme val="minor"/>
      </rPr>
      <t>(morceau) : 6.</t>
    </r>
  </si>
  <si>
    <t>Correspondance Calibre/ Poids fruits legumes</t>
  </si>
  <si>
    <t>Beurre 1 noix</t>
  </si>
  <si>
    <t>Mouton carré découvert (5)</t>
  </si>
  <si>
    <t>Sel pour 1 Kg Semoule a couscous</t>
  </si>
  <si>
    <t>Biscuit apéritif</t>
  </si>
  <si>
    <t>Beurre 1 tasse</t>
  </si>
  <si>
    <t xml:space="preserve">Mouton cervelle </t>
  </si>
  <si>
    <t>Semoule Tasse thé de 15 cl</t>
  </si>
  <si>
    <t>Biscuit au chocolat</t>
  </si>
  <si>
    <t>20 g</t>
  </si>
  <si>
    <t>Nectarine</t>
  </si>
  <si>
    <t>95 g</t>
  </si>
  <si>
    <r>
      <rPr>
        <b/>
        <sz val="14"/>
        <rFont val="Calibri"/>
        <family val="2"/>
        <scheme val="minor"/>
      </rPr>
      <t xml:space="preserve">Viandes : </t>
    </r>
    <r>
      <rPr>
        <sz val="14"/>
        <color theme="1"/>
        <rFont val="Calibri"/>
        <family val="2"/>
        <scheme val="minor"/>
      </rPr>
      <t xml:space="preserve">lapin (vidé) 1 500 ; oie (entière) 5 500 ; poulet (entier) 1 800. </t>
    </r>
    <r>
      <rPr>
        <i/>
        <sz val="14"/>
        <rFont val="Calibri"/>
        <family val="2"/>
        <scheme val="minor"/>
      </rPr>
      <t xml:space="preserve">Cervelle : </t>
    </r>
    <r>
      <rPr>
        <sz val="14"/>
        <color theme="1"/>
        <rFont val="Calibri"/>
        <family val="2"/>
        <scheme val="minor"/>
      </rPr>
      <t>bœuf 500, veau 300, mouton 100, porc 110.</t>
    </r>
  </si>
  <si>
    <t>https://portal.health.fgov.be/pls/portal/docs/PAGE/INTERNET_PG/HOMEPAGE_MENU/ABOUTUS1_MENU/INSTITUTIONSAPPARENTEES1_MENU/HOGEGEZONDHEIDSRAAD1_MENU/ADVIEZENENAANBEVELINGEN1_MENU/ADVIEZENENAANBEVELINGEN1_DOCS/6545-2_POIDSETMESURES_FR_2005_2.PDF</t>
  </si>
  <si>
    <t>Bœuf Cervelle</t>
  </si>
  <si>
    <t>Mouton cœur</t>
  </si>
  <si>
    <t>Semoule Verre de 20 cl</t>
  </si>
  <si>
    <t>Boudin blanc</t>
  </si>
  <si>
    <t>Noisettes</t>
  </si>
  <si>
    <t>10 pièces</t>
  </si>
  <si>
    <t>12 g</t>
  </si>
  <si>
    <r>
      <rPr>
        <i/>
        <sz val="14"/>
        <rFont val="Calibri"/>
        <family val="2"/>
        <scheme val="minor"/>
      </rPr>
      <t xml:space="preserve">Cœur : </t>
    </r>
    <r>
      <rPr>
        <sz val="14"/>
        <color theme="1"/>
        <rFont val="Calibri"/>
        <family val="2"/>
        <scheme val="minor"/>
      </rPr>
      <t xml:space="preserve">bœuf 2 750, veau 500, mouton 230, porc 225. </t>
    </r>
    <r>
      <rPr>
        <i/>
        <sz val="14"/>
        <rFont val="Calibri"/>
        <family val="2"/>
        <scheme val="minor"/>
      </rPr>
      <t xml:space="preserve">Foie : </t>
    </r>
    <r>
      <rPr>
        <sz val="14"/>
        <color theme="1"/>
        <rFont val="Calibri"/>
        <family val="2"/>
        <scheme val="minor"/>
      </rPr>
      <t xml:space="preserve">bœuf 8 500, veau 2 500, porc 750. </t>
    </r>
  </si>
  <si>
    <t>Bœuf cœur</t>
  </si>
  <si>
    <t>Mouton épaule</t>
  </si>
  <si>
    <t>Sole T1</t>
  </si>
  <si>
    <t>Boudin noir</t>
  </si>
  <si>
    <r>
      <rPr>
        <sz val="14"/>
        <rFont val="Calibri"/>
        <family val="2"/>
        <scheme val="minor"/>
      </rPr>
      <t xml:space="preserve"> </t>
    </r>
    <r>
      <rPr>
        <i/>
        <sz val="14"/>
        <rFont val="Calibri"/>
        <family val="2"/>
        <scheme val="minor"/>
      </rPr>
      <t xml:space="preserve">Langue : </t>
    </r>
    <r>
      <rPr>
        <sz val="14"/>
        <color theme="1"/>
        <rFont val="Calibri"/>
        <family val="2"/>
        <scheme val="minor"/>
      </rPr>
      <t xml:space="preserve">bœuf 4 000, veau 1 000. </t>
    </r>
    <r>
      <rPr>
        <i/>
        <sz val="14"/>
        <rFont val="Calibri"/>
        <family val="2"/>
        <scheme val="minor"/>
      </rPr>
      <t xml:space="preserve">Pied </t>
    </r>
    <r>
      <rPr>
        <sz val="14"/>
        <color theme="1"/>
        <rFont val="Calibri"/>
        <family val="2"/>
        <scheme val="minor"/>
      </rPr>
      <t xml:space="preserve">de porc 200. </t>
    </r>
    <r>
      <rPr>
        <i/>
        <sz val="14"/>
        <rFont val="Calibri"/>
        <family val="2"/>
        <scheme val="minor"/>
      </rPr>
      <t xml:space="preserve">Ris </t>
    </r>
    <r>
      <rPr>
        <sz val="14"/>
        <color theme="1"/>
        <rFont val="Calibri"/>
        <family val="2"/>
        <scheme val="minor"/>
      </rPr>
      <t xml:space="preserve">de veau 750. </t>
    </r>
    <r>
      <rPr>
        <i/>
        <sz val="14"/>
        <rFont val="Calibri"/>
        <family val="2"/>
        <scheme val="minor"/>
      </rPr>
      <t xml:space="preserve">Rognon : </t>
    </r>
    <r>
      <rPr>
        <sz val="14"/>
        <color theme="1"/>
        <rFont val="Calibri"/>
        <family val="2"/>
        <scheme val="minor"/>
      </rPr>
      <t>bœuf 1 000, veau 250, porc 170.</t>
    </r>
  </si>
  <si>
    <t>http://www.aliments.org/poids.htm</t>
  </si>
  <si>
    <t>Bœuf entrecôte</t>
  </si>
  <si>
    <t>Mouton gigot raccourci</t>
  </si>
  <si>
    <t>Sole T2</t>
  </si>
  <si>
    <t>Boudoir</t>
  </si>
  <si>
    <t>5,5 g</t>
  </si>
  <si>
    <t>Oeuf cuit</t>
  </si>
  <si>
    <t>Bœuf faux filet</t>
  </si>
  <si>
    <t>Mouton selle anglaise</t>
  </si>
  <si>
    <t>Sole T3</t>
  </si>
  <si>
    <t>Oignon</t>
  </si>
  <si>
    <t>115 g</t>
  </si>
  <si>
    <t>http://www.astro.ulg.ac.be/cours/magain/stat/stat52.html</t>
  </si>
  <si>
    <t>Bœuf filet</t>
  </si>
  <si>
    <t>Sole T4 + de</t>
  </si>
  <si>
    <t>Cabillaud</t>
  </si>
  <si>
    <t>1 darne</t>
  </si>
  <si>
    <t>175 g</t>
  </si>
  <si>
    <t>Olive</t>
  </si>
  <si>
    <t>Modification.   Poids brut d'aliments résultant de la cuisson de:</t>
  </si>
  <si>
    <t>Bœuf foie</t>
  </si>
  <si>
    <t>Noix</t>
  </si>
  <si>
    <t>Cacahuètes</t>
  </si>
  <si>
    <t>1 cuillère/10 pièces</t>
  </si>
  <si>
    <t>20 g/20 g</t>
  </si>
  <si>
    <t>Omelette (1 œuf)</t>
  </si>
  <si>
    <t>lien : une portion c'est combien   sur la nutrition.fr</t>
  </si>
  <si>
    <t>Bœuf langue</t>
  </si>
  <si>
    <t>Noix épluchées Tasse thé de 15 cl</t>
  </si>
  <si>
    <t>Sucre morceaux</t>
  </si>
  <si>
    <t>Café/thé</t>
  </si>
  <si>
    <t>1 tasse</t>
  </si>
  <si>
    <t>125g</t>
  </si>
  <si>
    <t>Orange</t>
  </si>
  <si>
    <t>140 g</t>
  </si>
  <si>
    <r>
      <rPr>
        <sz val="14"/>
        <rFont val="Calibri"/>
        <family val="2"/>
        <scheme val="minor"/>
      </rPr>
      <t xml:space="preserve">100 g d'aliments crus. </t>
    </r>
    <r>
      <rPr>
        <b/>
        <sz val="14"/>
        <rFont val="Calibri"/>
        <family val="2"/>
        <scheme val="minor"/>
      </rPr>
      <t xml:space="preserve">Farineux : </t>
    </r>
    <r>
      <rPr>
        <sz val="14"/>
        <color theme="1"/>
        <rFont val="Calibri"/>
        <family val="2"/>
        <scheme val="minor"/>
      </rPr>
      <t xml:space="preserve">coquillettes 385, macaronis 400, nouilles 385, riz 295, spaghettis 385. </t>
    </r>
  </si>
  <si>
    <t>Bœuf rognon</t>
  </si>
  <si>
    <t>O</t>
  </si>
  <si>
    <t>Sucre semoule 1 cuillère café</t>
  </si>
  <si>
    <t>Cake</t>
  </si>
  <si>
    <t>30 g</t>
  </si>
  <si>
    <t>Bœuf train côtes milieu</t>
  </si>
  <si>
    <t>Oeuf  le blanc</t>
  </si>
  <si>
    <t>Sucre semoule 1 cuillère soupe</t>
  </si>
  <si>
    <t>Cake fourré aux fruits</t>
  </si>
  <si>
    <t>35 g</t>
  </si>
  <si>
    <t>Pain blanc/gris</t>
  </si>
  <si>
    <t>1 tranche carrée</t>
  </si>
  <si>
    <r>
      <rPr>
        <sz val="14"/>
        <rFont val="Calibri"/>
        <family val="2"/>
        <scheme val="minor"/>
      </rPr>
      <t>100 g d'aliments crus.</t>
    </r>
    <r>
      <rPr>
        <sz val="14"/>
        <color theme="1"/>
        <rFont val="Calibri"/>
        <family val="2"/>
        <scheme val="minor"/>
      </rPr>
      <t xml:space="preserve"> </t>
    </r>
    <r>
      <rPr>
        <b/>
        <sz val="14"/>
        <rFont val="Calibri"/>
        <family val="2"/>
        <scheme val="minor"/>
      </rPr>
      <t xml:space="preserve">Légumes frais : </t>
    </r>
    <r>
      <rPr>
        <sz val="14"/>
        <color theme="1"/>
        <rFont val="Calibri"/>
        <family val="2"/>
        <scheme val="minor"/>
      </rPr>
      <t xml:space="preserve">artichauts 87, asperges 87, bettes 90, betteraves rouges à l'eau 91, au four 57, carottes à l'eau 100, à l'étouffée 64, </t>
    </r>
  </si>
  <si>
    <t>Brochet</t>
  </si>
  <si>
    <t>Oeuf gros</t>
  </si>
  <si>
    <t>Sucre semoule 1 tasse</t>
  </si>
  <si>
    <t>Canard/faisan</t>
  </si>
  <si>
    <t>1 portion</t>
  </si>
  <si>
    <t>125 g</t>
  </si>
  <si>
    <t>1 tranche ronde</t>
  </si>
  <si>
    <t>29 g</t>
  </si>
  <si>
    <t>Oeuf moyen</t>
  </si>
  <si>
    <t>Sucre Verre de 20 cl</t>
  </si>
  <si>
    <t>Carambole</t>
  </si>
  <si>
    <t>155 g</t>
  </si>
  <si>
    <t>Pain complet</t>
  </si>
  <si>
    <r>
      <rPr>
        <sz val="14"/>
        <rFont val="Calibri"/>
        <family val="2"/>
        <scheme val="minor"/>
      </rPr>
      <t>100 g d'aliments crus. l</t>
    </r>
    <r>
      <rPr>
        <b/>
        <sz val="14"/>
        <rFont val="Calibri"/>
        <family val="2"/>
        <scheme val="minor"/>
      </rPr>
      <t xml:space="preserve">égumes frais : </t>
    </r>
    <r>
      <rPr>
        <sz val="14"/>
        <color theme="1"/>
        <rFont val="Calibri"/>
        <family val="2"/>
        <scheme val="minor"/>
      </rPr>
      <t xml:space="preserve">, céleris (côtes) 94, raves cuites à l'eau 91, sautées 54, champignons de couche frits 83, </t>
    </r>
  </si>
  <si>
    <t>Cacao poudre 1 cuillère soupe</t>
  </si>
  <si>
    <t>Oeuf petit</t>
  </si>
  <si>
    <t>Carotte</t>
  </si>
  <si>
    <t>45 g</t>
  </si>
  <si>
    <t>Cacao Tasse thé de 15 cl</t>
  </si>
  <si>
    <t>Œufs 1 douzaine</t>
  </si>
  <si>
    <t>Tapioca Tasse thé de 15 cl</t>
  </si>
  <si>
    <t>Céleri rave, cru</t>
  </si>
  <si>
    <t>85 g</t>
  </si>
  <si>
    <t>Pain grillé blanc/gris</t>
  </si>
  <si>
    <t>21 g</t>
  </si>
  <si>
    <r>
      <rPr>
        <sz val="14"/>
        <rFont val="Calibri"/>
        <family val="2"/>
        <scheme val="minor"/>
      </rPr>
      <t>100 g d'aliments crus. l</t>
    </r>
    <r>
      <rPr>
        <b/>
        <sz val="14"/>
        <rFont val="Calibri"/>
        <family val="2"/>
        <scheme val="minor"/>
      </rPr>
      <t xml:space="preserve">égumes frais : </t>
    </r>
    <r>
      <rPr>
        <sz val="14"/>
        <color theme="1"/>
        <rFont val="Calibri"/>
        <family val="2"/>
        <scheme val="minor"/>
      </rPr>
      <t xml:space="preserve"> chou vert, cuit à l'eau 92, à l'étouffée 64, de Bruxelles 86, -fleur 92, </t>
    </r>
  </si>
  <si>
    <t>Canard vidé</t>
  </si>
  <si>
    <t>Œufs blanc d'</t>
  </si>
  <si>
    <t>Thon boite 1/10</t>
  </si>
  <si>
    <t>Céréales de petit déjeuner</t>
  </si>
  <si>
    <t>40 g</t>
  </si>
  <si>
    <t>Pain d'épices</t>
  </si>
  <si>
    <t>1 tranche</t>
  </si>
  <si>
    <t>23 g</t>
  </si>
  <si>
    <t>Carotte moyenne</t>
  </si>
  <si>
    <t>Thon boite 1/3 saladière</t>
  </si>
  <si>
    <t>Cerise (sans noyau)</t>
  </si>
  <si>
    <t>Pain de seigle</t>
  </si>
  <si>
    <r>
      <rPr>
        <sz val="14"/>
        <rFont val="Calibri"/>
        <family val="2"/>
        <scheme val="minor"/>
      </rPr>
      <t>100 g d'aliments crus. l</t>
    </r>
    <r>
      <rPr>
        <b/>
        <sz val="14"/>
        <rFont val="Calibri"/>
        <family val="2"/>
        <scheme val="minor"/>
      </rPr>
      <t>égumes frais :</t>
    </r>
    <r>
      <rPr>
        <sz val="14"/>
        <color theme="1"/>
        <rFont val="Calibri"/>
        <family val="2"/>
        <scheme val="minor"/>
      </rPr>
      <t xml:space="preserve"> épinards cuits à l'eau ou au jus 83, haricots verts cuits à l'eau 104, à l'étouffée 90, navets, cuits à l'eau 95, à l'étouffée 92,</t>
    </r>
  </si>
  <si>
    <t>Céléri 1 branche</t>
  </si>
  <si>
    <t>Œufs jaune</t>
  </si>
  <si>
    <t>Thon boite 1/5</t>
  </si>
  <si>
    <t>Cervelas</t>
  </si>
  <si>
    <t>Pain de viande</t>
  </si>
  <si>
    <t>Céléri rave</t>
  </si>
  <si>
    <t>Oignon moyen</t>
  </si>
  <si>
    <t>Thon boite 1/6 basse</t>
  </si>
  <si>
    <t>Champignon, cuit</t>
  </si>
  <si>
    <t>Pain français (baguette)</t>
  </si>
  <si>
    <t>260 g</t>
  </si>
  <si>
    <r>
      <rPr>
        <sz val="14"/>
        <rFont val="Calibri"/>
        <family val="2"/>
        <scheme val="minor"/>
      </rPr>
      <t>100 g d'aliments crus. l</t>
    </r>
    <r>
      <rPr>
        <b/>
        <sz val="14"/>
        <rFont val="Calibri"/>
        <family val="2"/>
        <scheme val="minor"/>
      </rPr>
      <t>égumes frais :</t>
    </r>
    <r>
      <rPr>
        <sz val="14"/>
        <color theme="1"/>
        <rFont val="Calibri"/>
        <family val="2"/>
        <scheme val="minor"/>
      </rPr>
      <t xml:space="preserve"> poireaux 81, p. de terre en robe des champs 98, à l'anglaise 95, au four 80, en purée 119, en ragoût 154, frites 44 </t>
    </r>
    <r>
      <rPr>
        <vertAlign val="superscript"/>
        <sz val="14"/>
        <rFont val="Calibri"/>
        <family val="2"/>
        <scheme val="minor"/>
      </rPr>
      <t>1</t>
    </r>
    <r>
      <rPr>
        <sz val="14"/>
        <color theme="1"/>
        <rFont val="Calibri"/>
        <family val="2"/>
        <scheme val="minor"/>
      </rPr>
      <t xml:space="preserve">, </t>
    </r>
  </si>
  <si>
    <t>Cerises</t>
  </si>
  <si>
    <t>Olives</t>
  </si>
  <si>
    <t>Thon boite 1/8</t>
  </si>
  <si>
    <t>Chicon</t>
  </si>
  <si>
    <t>Pamplemousse</t>
  </si>
  <si>
    <t>Choux fleur</t>
  </si>
  <si>
    <t>Thon boite 4/4 saladière</t>
  </si>
  <si>
    <t>Chips</t>
  </si>
  <si>
    <t>1 paquet</t>
  </si>
  <si>
    <t>Papaye</t>
  </si>
  <si>
    <r>
      <rPr>
        <sz val="14"/>
        <rFont val="Calibri"/>
        <family val="2"/>
        <scheme val="minor"/>
      </rPr>
      <t>100 g d'aliments crus. l</t>
    </r>
    <r>
      <rPr>
        <b/>
        <sz val="14"/>
        <rFont val="Calibri"/>
        <family val="2"/>
        <scheme val="minor"/>
      </rPr>
      <t>égumes frais :</t>
    </r>
    <r>
      <rPr>
        <sz val="14"/>
        <color theme="1"/>
        <rFont val="Calibri"/>
        <family val="2"/>
        <scheme val="minor"/>
      </rPr>
      <t xml:space="preserve"> , potiron 55, scarole 71, tomates frites 69. </t>
    </r>
    <r>
      <rPr>
        <b/>
        <sz val="14"/>
        <rFont val="Calibri"/>
        <family val="2"/>
        <scheme val="minor"/>
      </rPr>
      <t xml:space="preserve">Légumes secs : </t>
    </r>
    <r>
      <rPr>
        <sz val="14"/>
        <color theme="1"/>
        <rFont val="Calibri"/>
        <family val="2"/>
        <scheme val="minor"/>
      </rPr>
      <t>fèves 310, haricots 270,</t>
    </r>
  </si>
  <si>
    <t>Choux vert</t>
  </si>
  <si>
    <t>Orange moyenne</t>
  </si>
  <si>
    <t>Tomate grosse</t>
  </si>
  <si>
    <t>Chocolat</t>
  </si>
  <si>
    <t>1 barre</t>
  </si>
  <si>
    <t>Parmesan</t>
  </si>
  <si>
    <t>Citron moyen</t>
  </si>
  <si>
    <t>Tomate moyenne</t>
  </si>
  <si>
    <t>Chou de Bruxelles, cuit</t>
  </si>
  <si>
    <t>Pastèque</t>
  </si>
  <si>
    <t>1125 g</t>
  </si>
  <si>
    <r>
      <rPr>
        <sz val="14"/>
        <rFont val="Calibri"/>
        <family val="2"/>
        <scheme val="minor"/>
      </rPr>
      <t>100 g d'aliments crus. l</t>
    </r>
    <r>
      <rPr>
        <b/>
        <sz val="14"/>
        <rFont val="Calibri"/>
        <family val="2"/>
        <scheme val="minor"/>
      </rPr>
      <t>égumes frais :</t>
    </r>
    <r>
      <rPr>
        <sz val="14"/>
        <color theme="1"/>
        <rFont val="Calibri"/>
        <family val="2"/>
        <scheme val="minor"/>
      </rPr>
      <t xml:space="preserve"> ,, pois cassés 400. </t>
    </r>
  </si>
  <si>
    <t>Clémentine</t>
  </si>
  <si>
    <t>Tomate petite</t>
  </si>
  <si>
    <t>Chou-fleur/brocoli, cuit</t>
  </si>
  <si>
    <t>Pâte à tartiner (choco)</t>
  </si>
  <si>
    <t>33 g</t>
  </si>
  <si>
    <t>Colin</t>
  </si>
  <si>
    <t>Pêche</t>
  </si>
  <si>
    <t>Truite portion</t>
  </si>
  <si>
    <t>Citron</t>
  </si>
  <si>
    <t>70 g</t>
  </si>
  <si>
    <t>Pâté de foie</t>
  </si>
  <si>
    <r>
      <rPr>
        <sz val="14"/>
        <rFont val="Calibri"/>
        <family val="2"/>
        <scheme val="minor"/>
      </rPr>
      <t>100 g d'aliments crus. l</t>
    </r>
    <r>
      <rPr>
        <sz val="14"/>
        <color theme="1"/>
        <rFont val="Calibri"/>
        <family val="2"/>
        <scheme val="minor"/>
      </rPr>
      <t xml:space="preserve"> </t>
    </r>
    <r>
      <rPr>
        <b/>
        <sz val="14"/>
        <rFont val="Calibri"/>
        <family val="2"/>
        <scheme val="minor"/>
      </rPr>
      <t xml:space="preserve">Poissons : </t>
    </r>
    <r>
      <rPr>
        <sz val="14"/>
        <color theme="1"/>
        <rFont val="Calibri"/>
        <family val="2"/>
        <scheme val="minor"/>
      </rPr>
      <t xml:space="preserve">au court-bouillon 95, frits 81. </t>
    </r>
    <r>
      <rPr>
        <i/>
        <sz val="14"/>
        <rFont val="Calibri"/>
        <family val="2"/>
        <scheme val="minor"/>
      </rPr>
      <t xml:space="preserve">Crevettes : </t>
    </r>
    <r>
      <rPr>
        <sz val="14"/>
        <color theme="1"/>
        <rFont val="Calibri"/>
        <family val="2"/>
        <scheme val="minor"/>
      </rPr>
      <t xml:space="preserve">97. </t>
    </r>
  </si>
  <si>
    <t>Concombre</t>
  </si>
  <si>
    <t>Pied veau</t>
  </si>
  <si>
    <t>Turbot</t>
  </si>
  <si>
    <t>Pâtes, cuites</t>
  </si>
  <si>
    <t>210 g</t>
  </si>
  <si>
    <t>Coquillette Verre de 20 cl</t>
  </si>
  <si>
    <t>Poireau beau</t>
  </si>
  <si>
    <t>Compote de pommes</t>
  </si>
  <si>
    <t>Pâtes, sèches</t>
  </si>
  <si>
    <r>
      <rPr>
        <sz val="14"/>
        <rFont val="Calibri"/>
        <family val="2"/>
        <scheme val="minor"/>
      </rPr>
      <t xml:space="preserve">100 g d'aliments crus. </t>
    </r>
    <r>
      <rPr>
        <sz val="14"/>
        <color theme="1"/>
        <rFont val="Calibri"/>
        <family val="2"/>
        <scheme val="minor"/>
      </rPr>
      <t xml:space="preserve"> </t>
    </r>
    <r>
      <rPr>
        <b/>
        <sz val="14"/>
        <rFont val="Calibri"/>
        <family val="2"/>
        <scheme val="minor"/>
      </rPr>
      <t xml:space="preserve">Viandes : </t>
    </r>
    <r>
      <rPr>
        <i/>
        <sz val="14"/>
        <rFont val="Calibri"/>
        <family val="2"/>
        <scheme val="minor"/>
      </rPr>
      <t xml:space="preserve">bœuf : </t>
    </r>
    <r>
      <rPr>
        <sz val="14"/>
        <color theme="1"/>
        <rFont val="Calibri"/>
        <family val="2"/>
        <scheme val="minor"/>
      </rPr>
      <t xml:space="preserve">bifteck grillé 88, au gril 83, au plat 88, rôti (1/2 h) 77, bouilli 83. </t>
    </r>
  </si>
  <si>
    <t>Courgette</t>
  </si>
  <si>
    <t>Poireau blanc de</t>
  </si>
  <si>
    <t>Veau carré couvert (5+3)</t>
  </si>
  <si>
    <t>Concombre, cru</t>
  </si>
  <si>
    <t>Pêche (sans noyau)</t>
  </si>
  <si>
    <t>Cresson botte</t>
  </si>
  <si>
    <t>Poireau moyen</t>
  </si>
  <si>
    <t>Veau carré découvert (5)</t>
  </si>
  <si>
    <t>Confiture</t>
  </si>
  <si>
    <t>Pickles</t>
  </si>
  <si>
    <r>
      <rPr>
        <sz val="14"/>
        <rFont val="Calibri"/>
        <family val="2"/>
        <scheme val="minor"/>
      </rPr>
      <t xml:space="preserve">100 g d'aliments crus. </t>
    </r>
    <r>
      <rPr>
        <sz val="14"/>
        <color theme="1"/>
        <rFont val="Calibri"/>
        <family val="2"/>
        <scheme val="minor"/>
      </rPr>
      <t xml:space="preserve"> </t>
    </r>
    <r>
      <rPr>
        <b/>
        <sz val="14"/>
        <rFont val="Calibri"/>
        <family val="2"/>
        <scheme val="minor"/>
      </rPr>
      <t xml:space="preserve">Viandes : </t>
    </r>
    <r>
      <rPr>
        <sz val="14"/>
        <color theme="1"/>
        <rFont val="Calibri"/>
        <family val="2"/>
        <scheme val="minor"/>
      </rPr>
      <t xml:space="preserve"> </t>
    </r>
    <r>
      <rPr>
        <i/>
        <sz val="14"/>
        <rFont val="Calibri"/>
        <family val="2"/>
        <scheme val="minor"/>
      </rPr>
      <t xml:space="preserve">Veau : </t>
    </r>
    <r>
      <rPr>
        <sz val="14"/>
        <color theme="1"/>
        <rFont val="Calibri"/>
        <family val="2"/>
        <scheme val="minor"/>
      </rPr>
      <t xml:space="preserve">à la poêle 93, rôti (3/4 d'h) 74. </t>
    </r>
    <r>
      <rPr>
        <i/>
        <sz val="14"/>
        <rFont val="Calibri"/>
        <family val="2"/>
        <scheme val="minor"/>
      </rPr>
      <t xml:space="preserve">Mouton : </t>
    </r>
    <r>
      <rPr>
        <sz val="14"/>
        <color theme="1"/>
        <rFont val="Calibri"/>
        <family val="2"/>
        <scheme val="minor"/>
      </rPr>
      <t xml:space="preserve">rôti 73, sauté 69. </t>
    </r>
  </si>
  <si>
    <t>Cuillère café liquide</t>
  </si>
  <si>
    <t>Poivron</t>
  </si>
  <si>
    <t>Veau cervelle</t>
  </si>
  <si>
    <t>Corned-beef</t>
  </si>
  <si>
    <t>Pistolet</t>
  </si>
  <si>
    <t>Cuillère soupe liquide</t>
  </si>
  <si>
    <t>Pomelos 1/2</t>
  </si>
  <si>
    <t>Veau cœur</t>
  </si>
  <si>
    <t>Corn Flakes</t>
  </si>
  <si>
    <t>Plie</t>
  </si>
  <si>
    <t>135 g</t>
  </si>
  <si>
    <r>
      <rPr>
        <sz val="14"/>
        <rFont val="Calibri"/>
        <family val="2"/>
        <scheme val="minor"/>
      </rPr>
      <t xml:space="preserve">100 g d'aliments crus. </t>
    </r>
    <r>
      <rPr>
        <sz val="14"/>
        <color theme="1"/>
        <rFont val="Calibri"/>
        <family val="2"/>
        <scheme val="minor"/>
      </rPr>
      <t xml:space="preserve"> </t>
    </r>
    <r>
      <rPr>
        <b/>
        <sz val="14"/>
        <rFont val="Calibri"/>
        <family val="2"/>
        <scheme val="minor"/>
      </rPr>
      <t xml:space="preserve">Viandes : </t>
    </r>
    <r>
      <rPr>
        <sz val="14"/>
        <color theme="1"/>
        <rFont val="Calibri"/>
        <family val="2"/>
        <scheme val="minor"/>
      </rPr>
      <t xml:space="preserve"> </t>
    </r>
    <r>
      <rPr>
        <i/>
        <sz val="14"/>
        <rFont val="Calibri"/>
        <family val="2"/>
        <scheme val="minor"/>
      </rPr>
      <t xml:space="preserve">Porc : </t>
    </r>
    <r>
      <rPr>
        <sz val="14"/>
        <color theme="1"/>
        <rFont val="Calibri"/>
        <family val="2"/>
        <scheme val="minor"/>
      </rPr>
      <t xml:space="preserve">côtelette 83, rôti 64. </t>
    </r>
    <r>
      <rPr>
        <i/>
        <sz val="14"/>
        <rFont val="Calibri"/>
        <family val="2"/>
        <scheme val="minor"/>
      </rPr>
      <t xml:space="preserve">Cheval : </t>
    </r>
    <r>
      <rPr>
        <sz val="14"/>
        <color theme="1"/>
        <rFont val="Calibri"/>
        <family val="2"/>
        <scheme val="minor"/>
      </rPr>
      <t xml:space="preserve">bifteck à la poêle 93. </t>
    </r>
    <r>
      <rPr>
        <i/>
        <sz val="14"/>
        <rFont val="Calibri"/>
        <family val="2"/>
        <scheme val="minor"/>
      </rPr>
      <t xml:space="preserve">Foie : </t>
    </r>
    <r>
      <rPr>
        <sz val="14"/>
        <color theme="1"/>
        <rFont val="Calibri"/>
        <family val="2"/>
        <scheme val="minor"/>
      </rPr>
      <t xml:space="preserve">91. </t>
    </r>
    <r>
      <rPr>
        <i/>
        <sz val="14"/>
        <rFont val="Calibri"/>
        <family val="2"/>
        <scheme val="minor"/>
      </rPr>
      <t xml:space="preserve">Boudin : </t>
    </r>
    <r>
      <rPr>
        <sz val="14"/>
        <color theme="1"/>
        <rFont val="Calibri"/>
        <family val="2"/>
        <scheme val="minor"/>
      </rPr>
      <t xml:space="preserve">94. </t>
    </r>
    <r>
      <rPr>
        <i/>
        <sz val="14"/>
        <rFont val="Calibri"/>
        <family val="2"/>
        <scheme val="minor"/>
      </rPr>
      <t xml:space="preserve">Saucisse fraîche : </t>
    </r>
    <r>
      <rPr>
        <sz val="14"/>
        <color theme="1"/>
        <rFont val="Calibri"/>
        <family val="2"/>
        <scheme val="minor"/>
      </rPr>
      <t>92.</t>
    </r>
  </si>
  <si>
    <t>Pomme</t>
  </si>
  <si>
    <t>Veau Foie</t>
  </si>
  <si>
    <t>Couque à la crème</t>
  </si>
  <si>
    <t>80 g</t>
  </si>
  <si>
    <t>Poire</t>
  </si>
  <si>
    <t>Daurade</t>
  </si>
  <si>
    <t>Pomme de terre moyenne</t>
  </si>
  <si>
    <t>Veau langue</t>
  </si>
  <si>
    <t>Couque au beurre</t>
  </si>
  <si>
    <t>75 g</t>
  </si>
  <si>
    <t>Poireau, cuit</t>
  </si>
  <si>
    <t>Verres</t>
  </si>
  <si>
    <t>Pomme fruit grosse</t>
  </si>
  <si>
    <t>Veau noix</t>
  </si>
  <si>
    <t>Couque suisse</t>
  </si>
  <si>
    <t>1 longue / ronde</t>
  </si>
  <si>
    <t>75 g / 90 g</t>
  </si>
  <si>
    <t>Poivron vert/jaune/rouge</t>
  </si>
  <si>
    <t>185 g</t>
  </si>
  <si>
    <t>Petit verre à eau/limonade, rempli normalement 150</t>
  </si>
  <si>
    <t>Eau grand verre à eau</t>
  </si>
  <si>
    <t>Pomme fruit moyenne</t>
  </si>
  <si>
    <t>Veau noix patissière</t>
  </si>
  <si>
    <t>Courgette, cuite</t>
  </si>
  <si>
    <t>Echalote belle</t>
  </si>
  <si>
    <t>Pomme terre grosse</t>
  </si>
  <si>
    <t>Veau ris</t>
  </si>
  <si>
    <t>Cramique</t>
  </si>
  <si>
    <t>Pomme de terre, cuite (ovale)</t>
  </si>
  <si>
    <t>Grand verre à eau/limonade, rempli normalement 250</t>
  </si>
  <si>
    <t>Echalote moyenne</t>
  </si>
  <si>
    <t>Pomme terre moyenne</t>
  </si>
  <si>
    <t>Veau rognon</t>
  </si>
  <si>
    <t>Crème</t>
  </si>
  <si>
    <t>24 g</t>
  </si>
  <si>
    <t>Pomme de terre, rôtie</t>
  </si>
  <si>
    <t>Echalote petite</t>
  </si>
  <si>
    <t>Pomme terre petite</t>
  </si>
  <si>
    <t>Veau sous noix</t>
  </si>
  <si>
    <t>Crème à fouetter</t>
  </si>
  <si>
    <t>Porto</t>
  </si>
  <si>
    <t>1 petit verre</t>
  </si>
  <si>
    <t>75 ml</t>
  </si>
  <si>
    <t>Verre à vin: blanc/rouge, rempli normalement 125</t>
  </si>
  <si>
    <t>Ecrevisse</t>
  </si>
  <si>
    <t xml:space="preserve">Porc cervelle </t>
  </si>
  <si>
    <t>Crème glacée</t>
  </si>
  <si>
    <t>1 boule</t>
  </si>
  <si>
    <t>Poulet, poitrine (sans peau)</t>
  </si>
  <si>
    <t>Porc cœur</t>
  </si>
  <si>
    <t>Crêpe</t>
  </si>
  <si>
    <t>Poulet, cuisse(sans peau)</t>
  </si>
  <si>
    <t>1 cuisse</t>
  </si>
  <si>
    <t>165 g</t>
  </si>
  <si>
    <t>Verre à mousseux, rempli normalement 100</t>
  </si>
  <si>
    <t>Farine 1 cuillère café</t>
  </si>
  <si>
    <t>Porc foie</t>
  </si>
  <si>
    <t>Crevettes</t>
  </si>
  <si>
    <t>Praline</t>
  </si>
  <si>
    <t>Farine 1 cuillère soupe</t>
  </si>
  <si>
    <t>Porc jambon</t>
  </si>
  <si>
    <t>Croissant</t>
  </si>
  <si>
    <t>Prune, sans noyau</t>
  </si>
  <si>
    <t>55 g</t>
  </si>
  <si>
    <t>Verre à bière, rempli normalement 250 et 330</t>
  </si>
  <si>
    <t>Farine 1 tasse</t>
  </si>
  <si>
    <t>Porc longe</t>
  </si>
  <si>
    <t>Croque-monsieur</t>
  </si>
  <si>
    <t>Prune, sèche</t>
  </si>
  <si>
    <t>6 g</t>
  </si>
  <si>
    <t>Farine Tasse thé de 15 cl</t>
  </si>
  <si>
    <t>Porc poitrine</t>
  </si>
  <si>
    <t>Croquette de pomme de terre (c)</t>
  </si>
  <si>
    <t>Pudding</t>
  </si>
  <si>
    <t>125 g/200 g</t>
  </si>
  <si>
    <t>Lors de l’établissement du poids des denrées alimentaires liquides (boissons alcoolisées,</t>
  </si>
  <si>
    <t>Farine Verre de 20 cl</t>
  </si>
  <si>
    <t>Porc rognon</t>
  </si>
  <si>
    <t>Purée de pommes de terre</t>
  </si>
  <si>
    <t>1 cuillère/portion</t>
  </si>
  <si>
    <t>50 g/160 g</t>
  </si>
  <si>
    <t>Fraise</t>
  </si>
  <si>
    <t>Poulet 4/4</t>
  </si>
  <si>
    <t>lait, lait chocolaté et lait de soja, milkshake et yaourt) les "ml" ont été assimilés aux "g"</t>
  </si>
  <si>
    <t>Poulet pac</t>
  </si>
  <si>
    <t>(source 7.104).</t>
  </si>
  <si>
    <t>Pruneau</t>
  </si>
  <si>
    <t>Datte sèche (sans noyau)</t>
  </si>
  <si>
    <t>9 g</t>
  </si>
  <si>
    <t>Radis</t>
  </si>
  <si>
    <t>Pour la crème glacée et la mousse, le facteur de conversion est mentionné dans la colonne</t>
  </si>
  <si>
    <t>Raisin</t>
  </si>
  <si>
    <t>7 g</t>
  </si>
  <si>
    <t>précisions.</t>
  </si>
  <si>
    <t>Éclair au chocolat</t>
  </si>
  <si>
    <t>Raisin, sec</t>
  </si>
  <si>
    <t>Edam jeune</t>
  </si>
  <si>
    <t>Ravioli</t>
  </si>
  <si>
    <t>400 g</t>
  </si>
  <si>
    <t>Riz au lait, vanille</t>
  </si>
  <si>
    <t>100 g/200 g</t>
  </si>
  <si>
    <r>
      <rPr>
        <b/>
        <i/>
        <sz val="12"/>
        <rFont val="Calibri"/>
        <family val="2"/>
        <scheme val="minor"/>
      </rPr>
      <t>Nota :</t>
    </r>
    <r>
      <rPr>
        <b/>
        <sz val="12"/>
        <color theme="1"/>
        <rFont val="Calibri"/>
        <family val="2"/>
        <scheme val="minor"/>
      </rPr>
      <t> (1) En cuisant, les pommes frites absorbent 8 à 10 % de matières grasses.</t>
    </r>
  </si>
  <si>
    <t>Riz, cuit</t>
  </si>
  <si>
    <t>Besoins journaliers (limites moyennes)</t>
  </si>
  <si>
    <t>En grammes</t>
  </si>
  <si>
    <t>En milligrammes</t>
  </si>
  <si>
    <t>Fécule de pomme de terre</t>
  </si>
  <si>
    <t>Riz, non cuit</t>
  </si>
  <si>
    <t>1 sachet</t>
  </si>
  <si>
    <t>62,5 g</t>
  </si>
  <si>
    <t>Protides</t>
  </si>
  <si>
    <t>Lipides</t>
  </si>
  <si>
    <t>Glucides</t>
  </si>
  <si>
    <r>
      <rPr>
        <b/>
        <sz val="12"/>
        <rFont val="Calibri"/>
        <family val="2"/>
        <scheme val="minor"/>
      </rPr>
      <t>Calcium </t>
    </r>
    <r>
      <rPr>
        <b/>
        <vertAlign val="superscript"/>
        <sz val="12"/>
        <rFont val="Calibri"/>
        <family val="2"/>
        <scheme val="minor"/>
      </rPr>
      <t>7</t>
    </r>
  </si>
  <si>
    <t>Phosphore</t>
  </si>
  <si>
    <t>Fer</t>
  </si>
  <si>
    <t>Vit. C</t>
  </si>
  <si>
    <t>Fenouil</t>
  </si>
  <si>
    <t>Jeunes</t>
  </si>
  <si>
    <t>Fève de soja, cuite</t>
  </si>
  <si>
    <t>Salami</t>
  </si>
  <si>
    <t> 2 à 4 ans</t>
  </si>
  <si>
    <t>30/35</t>
  </si>
  <si>
    <t>200/250</t>
  </si>
  <si>
    <t>700/750</t>
  </si>
  <si>
    <t>650/700</t>
  </si>
  <si>
    <t>40/94</t>
  </si>
  <si>
    <t>40/60</t>
  </si>
  <si>
    <t>Figue, sèche</t>
  </si>
  <si>
    <t>Sandwich sucré</t>
  </si>
  <si>
    <t> 4 à 6 ans</t>
  </si>
  <si>
    <t>35/40</t>
  </si>
  <si>
    <t>600/800</t>
  </si>
  <si>
    <t>Filet d'Anvers</t>
  </si>
  <si>
    <t> 6 à 10 ans</t>
  </si>
  <si>
    <t>45/55</t>
  </si>
  <si>
    <t>300/340</t>
  </si>
  <si>
    <t>850/950</t>
  </si>
  <si>
    <t>Flétan, fumé</t>
  </si>
  <si>
    <t>Saumon</t>
  </si>
  <si>
    <t>180 g</t>
  </si>
  <si>
    <t>10 à 12 ans (filles 9 à 11)</t>
  </si>
  <si>
    <t>60/65</t>
  </si>
  <si>
    <r>
      <rPr>
        <sz val="12"/>
        <rFont val="Calibri"/>
        <family val="2"/>
        <scheme val="minor"/>
      </rPr>
      <t>350/400 </t>
    </r>
    <r>
      <rPr>
        <b/>
        <vertAlign val="superscript"/>
        <sz val="12"/>
        <rFont val="Calibri"/>
        <family val="2"/>
        <scheme val="minor"/>
      </rPr>
      <t>1</t>
    </r>
  </si>
  <si>
    <t>1 000/1 200</t>
  </si>
  <si>
    <t>1 100/1 300</t>
  </si>
  <si>
    <t>20/30</t>
  </si>
  <si>
    <t>60/100</t>
  </si>
  <si>
    <t>Flocons d'avoine</t>
  </si>
  <si>
    <t>Saumon, fumé</t>
  </si>
  <si>
    <t>12 à 15 ans (filles 11 à 13)</t>
  </si>
  <si>
    <r>
      <rPr>
        <sz val="12"/>
        <rFont val="Calibri"/>
        <family val="2"/>
        <scheme val="minor"/>
      </rPr>
      <t>5/9 </t>
    </r>
    <r>
      <rPr>
        <b/>
        <vertAlign val="superscript"/>
        <sz val="12"/>
        <rFont val="Calibri"/>
        <family val="2"/>
        <scheme val="minor"/>
      </rPr>
      <t>2</t>
    </r>
  </si>
  <si>
    <r>
      <rPr>
        <sz val="12"/>
        <rFont val="Calibri"/>
        <family val="2"/>
        <scheme val="minor"/>
      </rPr>
      <t>440/550 </t>
    </r>
    <r>
      <rPr>
        <b/>
        <vertAlign val="superscript"/>
        <sz val="12"/>
        <rFont val="Calibri"/>
        <family val="2"/>
        <scheme val="minor"/>
      </rPr>
      <t>3</t>
    </r>
  </si>
  <si>
    <t>1 200/1 400</t>
  </si>
  <si>
    <t>1 300/1 500</t>
  </si>
  <si>
    <t>15 à 20 ans (filles 13 à 18)</t>
  </si>
  <si>
    <r>
      <rPr>
        <sz val="12"/>
        <rFont val="Calibri"/>
        <family val="2"/>
        <scheme val="minor"/>
      </rPr>
      <t>75/100 </t>
    </r>
    <r>
      <rPr>
        <b/>
        <vertAlign val="superscript"/>
        <sz val="12"/>
        <rFont val="Calibri"/>
        <family val="2"/>
        <scheme val="minor"/>
      </rPr>
      <t>4</t>
    </r>
  </si>
  <si>
    <r>
      <rPr>
        <sz val="12"/>
        <rFont val="Calibri"/>
        <family val="2"/>
        <scheme val="minor"/>
      </rPr>
      <t>550/600 </t>
    </r>
    <r>
      <rPr>
        <b/>
        <vertAlign val="superscript"/>
        <sz val="12"/>
        <rFont val="Calibri"/>
        <family val="2"/>
        <scheme val="minor"/>
      </rPr>
      <t>5</t>
    </r>
  </si>
  <si>
    <t>1 400/1 600</t>
  </si>
  <si>
    <t>1 500/1 700</t>
  </si>
  <si>
    <t>Frangipane</t>
  </si>
  <si>
    <t>1 part</t>
  </si>
  <si>
    <t>Soupe</t>
  </si>
  <si>
    <t>1 tasse/1 assiette</t>
  </si>
  <si>
    <t>300 ml/250 ml</t>
  </si>
  <si>
    <t>Hommes</t>
  </si>
  <si>
    <t>Frites</t>
  </si>
  <si>
    <t>250 g</t>
  </si>
  <si>
    <t>Spaghetti, préparé</t>
  </si>
  <si>
    <t>1 assiette</t>
  </si>
  <si>
    <t>300 g</t>
  </si>
  <si>
    <t>Vie sédentaire</t>
  </si>
  <si>
    <r>
      <rPr>
        <sz val="12"/>
        <rFont val="Calibri"/>
        <family val="2"/>
        <scheme val="minor"/>
      </rPr>
      <t>75/85 </t>
    </r>
    <r>
      <rPr>
        <b/>
        <vertAlign val="superscript"/>
        <sz val="12"/>
        <rFont val="Calibri"/>
        <family val="2"/>
        <scheme val="minor"/>
      </rPr>
      <t>4</t>
    </r>
  </si>
  <si>
    <t>400/500</t>
  </si>
  <si>
    <t>800/900</t>
  </si>
  <si>
    <t>18/20</t>
  </si>
  <si>
    <t>70/80</t>
  </si>
  <si>
    <t>Fromage frais</t>
  </si>
  <si>
    <t>Spéculoos</t>
  </si>
  <si>
    <t>Travail de force</t>
  </si>
  <si>
    <t>Fromage fondu</t>
  </si>
  <si>
    <t>1 portion/cuillère</t>
  </si>
  <si>
    <t>20 g/15 g</t>
  </si>
  <si>
    <t>1 cuillère/morceau</t>
  </si>
  <si>
    <t>15 g/6 g</t>
  </si>
  <si>
    <r>
      <rPr>
        <b/>
        <sz val="12"/>
        <rFont val="Calibri"/>
        <family val="2"/>
        <scheme val="minor"/>
      </rPr>
      <t> 4</t>
    </r>
    <r>
      <rPr>
        <b/>
        <vertAlign val="superscript"/>
        <sz val="12"/>
        <rFont val="Calibri"/>
        <family val="2"/>
        <scheme val="minor"/>
      </rPr>
      <t>e</t>
    </r>
    <r>
      <rPr>
        <b/>
        <sz val="12"/>
        <color theme="1"/>
        <rFont val="Calibri"/>
        <family val="2"/>
        <scheme val="minor"/>
      </rPr>
      <t xml:space="preserve"> et 3</t>
    </r>
    <r>
      <rPr>
        <b/>
        <vertAlign val="superscript"/>
        <sz val="12"/>
        <rFont val="Calibri"/>
        <family val="2"/>
        <scheme val="minor"/>
      </rPr>
      <t>e</t>
    </r>
    <r>
      <rPr>
        <b/>
        <sz val="12"/>
        <color theme="1"/>
        <rFont val="Calibri"/>
        <family val="2"/>
        <scheme val="minor"/>
      </rPr>
      <t> cat.</t>
    </r>
  </si>
  <si>
    <t>85/110</t>
  </si>
  <si>
    <t>550/700</t>
  </si>
  <si>
    <t>1 500/1 800</t>
  </si>
  <si>
    <t>23/26</t>
  </si>
  <si>
    <t>90/110</t>
  </si>
  <si>
    <t>Fruit de la passion</t>
  </si>
  <si>
    <t>Sucre impalpable</t>
  </si>
  <si>
    <r>
      <rPr>
        <b/>
        <sz val="12"/>
        <rFont val="Calibri"/>
        <family val="2"/>
        <scheme val="minor"/>
      </rPr>
      <t> 2</t>
    </r>
    <r>
      <rPr>
        <b/>
        <vertAlign val="superscript"/>
        <sz val="12"/>
        <rFont val="Calibri"/>
        <family val="2"/>
        <scheme val="minor"/>
      </rPr>
      <t>e</t>
    </r>
    <r>
      <rPr>
        <b/>
        <sz val="12"/>
        <color theme="1"/>
        <rFont val="Calibri"/>
        <family val="2"/>
        <scheme val="minor"/>
      </rPr>
      <t xml:space="preserve"> et 1</t>
    </r>
    <r>
      <rPr>
        <b/>
        <vertAlign val="superscript"/>
        <sz val="12"/>
        <rFont val="Calibri"/>
        <family val="2"/>
        <scheme val="minor"/>
      </rPr>
      <t>re</t>
    </r>
    <r>
      <rPr>
        <b/>
        <sz val="12"/>
        <color theme="1"/>
        <rFont val="Calibri"/>
        <family val="2"/>
        <scheme val="minor"/>
      </rPr>
      <t> cat.</t>
    </r>
  </si>
  <si>
    <t>100/110</t>
  </si>
  <si>
    <t>850/1 000</t>
  </si>
  <si>
    <t>2 000/2 400</t>
  </si>
  <si>
    <t>30/45</t>
  </si>
  <si>
    <t>130/150</t>
  </si>
  <si>
    <t>Femmes</t>
  </si>
  <si>
    <t>Galette de riz</t>
  </si>
  <si>
    <t>Tarte à la confiture</t>
  </si>
  <si>
    <r>
      <rPr>
        <sz val="12"/>
        <rFont val="Calibri"/>
        <family val="2"/>
        <scheme val="minor"/>
      </rPr>
      <t>65/75 </t>
    </r>
    <r>
      <rPr>
        <b/>
        <vertAlign val="superscript"/>
        <sz val="12"/>
        <rFont val="Calibri"/>
        <family val="2"/>
        <scheme val="minor"/>
      </rPr>
      <t>4</t>
    </r>
  </si>
  <si>
    <t>350/400</t>
  </si>
  <si>
    <t>15/20</t>
  </si>
  <si>
    <t>60/70</t>
  </si>
  <si>
    <t>Gaufre au chocolat</t>
  </si>
  <si>
    <t>Tarte au riz</t>
  </si>
  <si>
    <r>
      <rPr>
        <b/>
        <sz val="12"/>
        <rFont val="Calibri"/>
        <family val="2"/>
        <scheme val="minor"/>
      </rPr>
      <t>Enceintes (5</t>
    </r>
    <r>
      <rPr>
        <b/>
        <vertAlign val="superscript"/>
        <sz val="12"/>
        <rFont val="Calibri"/>
        <family val="2"/>
        <scheme val="minor"/>
      </rPr>
      <t>e</t>
    </r>
    <r>
      <rPr>
        <b/>
        <sz val="12"/>
        <color theme="1"/>
        <rFont val="Calibri"/>
        <family val="2"/>
        <scheme val="minor"/>
      </rPr>
      <t>-9</t>
    </r>
    <r>
      <rPr>
        <b/>
        <vertAlign val="superscript"/>
        <sz val="12"/>
        <rFont val="Calibri"/>
        <family val="2"/>
        <scheme val="minor"/>
      </rPr>
      <t>e</t>
    </r>
    <r>
      <rPr>
        <b/>
        <sz val="12"/>
        <color theme="1"/>
        <rFont val="Calibri"/>
        <family val="2"/>
        <scheme val="minor"/>
      </rPr>
      <t> mois) </t>
    </r>
    <r>
      <rPr>
        <b/>
        <vertAlign val="superscript"/>
        <sz val="12"/>
        <rFont val="Calibri"/>
        <family val="2"/>
        <scheme val="minor"/>
      </rPr>
      <t>6</t>
    </r>
  </si>
  <si>
    <t>500/550</t>
  </si>
  <si>
    <t>1 500/2 000</t>
  </si>
  <si>
    <t>20/25</t>
  </si>
  <si>
    <t>100/150</t>
  </si>
  <si>
    <t>Gaufre de Liège</t>
  </si>
  <si>
    <t>Tarte aux fruits</t>
  </si>
  <si>
    <r>
      <rPr>
        <b/>
        <sz val="12"/>
        <rFont val="Calibri"/>
        <family val="2"/>
        <scheme val="minor"/>
      </rPr>
      <t>Allaitant </t>
    </r>
    <r>
      <rPr>
        <b/>
        <vertAlign val="superscript"/>
        <sz val="12"/>
        <rFont val="Calibri"/>
        <family val="2"/>
        <scheme val="minor"/>
      </rPr>
      <t>6</t>
    </r>
    <r>
      <rPr>
        <b/>
        <sz val="12"/>
        <rFont val="Calibri"/>
        <family val="2"/>
        <scheme val="minor"/>
      </rPr>
      <t xml:space="preserve"> </t>
    </r>
  </si>
  <si>
    <t>Gouda</t>
  </si>
  <si>
    <t>Tarte aux mattons</t>
  </si>
  <si>
    <t>1 morceau</t>
  </si>
  <si>
    <t>120 g</t>
  </si>
  <si>
    <r>
      <rPr>
        <b/>
        <sz val="14"/>
        <rFont val="Calibri"/>
        <family val="2"/>
        <scheme val="minor"/>
      </rPr>
      <t>Vieillards</t>
    </r>
    <r>
      <rPr>
        <sz val="14"/>
        <color theme="1"/>
        <rFont val="Calibri"/>
        <family val="2"/>
        <scheme val="minor"/>
      </rPr>
      <t> </t>
    </r>
    <r>
      <rPr>
        <b/>
        <vertAlign val="superscript"/>
        <sz val="14"/>
        <rFont val="Calibri"/>
        <family val="2"/>
        <scheme val="minor"/>
      </rPr>
      <t>6</t>
    </r>
    <r>
      <rPr>
        <b/>
        <sz val="14"/>
        <rFont val="Calibri"/>
        <family val="2"/>
        <scheme val="minor"/>
      </rPr>
      <t xml:space="preserve"> </t>
    </r>
  </si>
  <si>
    <t>300/400</t>
  </si>
  <si>
    <t>900/1 000</t>
  </si>
  <si>
    <t>14/16</t>
  </si>
  <si>
    <t>50/60</t>
  </si>
  <si>
    <t>Graisse de cuisson</t>
  </si>
  <si>
    <t>Toast</t>
  </si>
  <si>
    <t>3 g</t>
  </si>
  <si>
    <t>Gruyère</t>
  </si>
  <si>
    <t>Tomate</t>
  </si>
  <si>
    <r>
      <rPr>
        <i/>
        <sz val="12"/>
        <rFont val="Calibri"/>
        <family val="2"/>
        <scheme val="minor"/>
      </rPr>
      <t>Nota :</t>
    </r>
    <r>
      <rPr>
        <sz val="12"/>
        <color theme="1"/>
        <rFont val="Calibri"/>
        <family val="2"/>
        <scheme val="minor"/>
      </rPr>
      <t xml:space="preserve"> Pour les filles : </t>
    </r>
    <r>
      <rPr>
        <b/>
        <sz val="12"/>
        <rFont val="Calibri"/>
        <family val="2"/>
        <scheme val="minor"/>
      </rPr>
      <t>(1)</t>
    </r>
    <r>
      <rPr>
        <sz val="12"/>
        <color theme="1"/>
        <rFont val="Calibri"/>
        <family val="2"/>
        <scheme val="minor"/>
      </rPr>
      <t xml:space="preserve"> 330/350, </t>
    </r>
    <r>
      <rPr>
        <b/>
        <sz val="12"/>
        <rFont val="Calibri"/>
        <family val="2"/>
        <scheme val="minor"/>
      </rPr>
      <t>(2)</t>
    </r>
    <r>
      <rPr>
        <sz val="12"/>
        <color theme="1"/>
        <rFont val="Calibri"/>
        <family val="2"/>
        <scheme val="minor"/>
      </rPr>
      <t xml:space="preserve"> 80/85, </t>
    </r>
    <r>
      <rPr>
        <b/>
        <sz val="12"/>
        <rFont val="Calibri"/>
        <family val="2"/>
        <scheme val="minor"/>
      </rPr>
      <t>(3)</t>
    </r>
    <r>
      <rPr>
        <sz val="12"/>
        <color theme="1"/>
        <rFont val="Calibri"/>
        <family val="2"/>
        <scheme val="minor"/>
      </rPr>
      <t xml:space="preserve"> 400/500, </t>
    </r>
    <r>
      <rPr>
        <b/>
        <sz val="12"/>
        <rFont val="Calibri"/>
        <family val="2"/>
        <scheme val="minor"/>
      </rPr>
      <t>(4)</t>
    </r>
    <r>
      <rPr>
        <sz val="12"/>
        <color theme="1"/>
        <rFont val="Calibri"/>
        <family val="2"/>
        <scheme val="minor"/>
      </rPr>
      <t xml:space="preserve"> 85-90, </t>
    </r>
    <r>
      <rPr>
        <b/>
        <sz val="12"/>
        <rFont val="Calibri"/>
        <family val="2"/>
        <scheme val="minor"/>
      </rPr>
      <t>(5)</t>
    </r>
    <r>
      <rPr>
        <sz val="12"/>
        <color theme="1"/>
        <rFont val="Calibri"/>
        <family val="2"/>
        <scheme val="minor"/>
      </rPr>
      <t xml:space="preserve"> 500/550. </t>
    </r>
    <r>
      <rPr>
        <b/>
        <sz val="12"/>
        <rFont val="Calibri"/>
        <family val="2"/>
        <scheme val="minor"/>
      </rPr>
      <t>(6)</t>
    </r>
    <r>
      <rPr>
        <sz val="12"/>
        <color theme="1"/>
        <rFont val="Calibri"/>
        <family val="2"/>
        <scheme val="minor"/>
      </rPr>
      <t xml:space="preserve"> Vie sédentaire ou légère activité. </t>
    </r>
    <r>
      <rPr>
        <b/>
        <sz val="12"/>
        <rFont val="Calibri"/>
        <family val="2"/>
        <scheme val="minor"/>
      </rPr>
      <t>(7)</t>
    </r>
    <r>
      <rPr>
        <sz val="12"/>
        <color theme="1"/>
        <rFont val="Calibri"/>
        <family val="2"/>
        <scheme val="minor"/>
      </rPr>
      <t> Contenu surtout dans le fromage et le lait.</t>
    </r>
  </si>
  <si>
    <t>Gruyère, râpé</t>
  </si>
  <si>
    <t>Truite</t>
  </si>
  <si>
    <t>Hamburger + sandwich</t>
  </si>
  <si>
    <t>Viande de porc, côtelette</t>
  </si>
  <si>
    <t>1 avec/sans côte</t>
  </si>
  <si>
    <t>175g /160 g</t>
  </si>
  <si>
    <t>Haricot blanc, cuit /sec</t>
  </si>
  <si>
    <t>35 g/105 g</t>
  </si>
  <si>
    <t>Viande de porc, tranche</t>
  </si>
  <si>
    <t>Hareng/maatje</t>
  </si>
  <si>
    <t>Vin de table blanc/rouge</t>
  </si>
  <si>
    <t>125 ml</t>
  </si>
  <si>
    <t>Huile</t>
  </si>
  <si>
    <t>Yaourt</t>
  </si>
  <si>
    <t>Jambon, cru, fumé</t>
  </si>
  <si>
    <t>4. MESURES DE CAPACITE*</t>
  </si>
  <si>
    <t>Jambon, cuit</t>
  </si>
  <si>
    <t xml:space="preserve">Mesures de capacité calculées à partir d’eau             </t>
  </si>
  <si>
    <t>Poids en grammes</t>
  </si>
  <si>
    <t>Jambon de dinde</t>
  </si>
  <si>
    <t>Jambon de poulet</t>
  </si>
  <si>
    <t>Cuillère à café</t>
  </si>
  <si>
    <t>4,5 g</t>
  </si>
  <si>
    <t>Jus de pomme/jus d'orange</t>
  </si>
  <si>
    <t>Cuillère à soupe</t>
  </si>
  <si>
    <t>Ketchup</t>
  </si>
  <si>
    <t>Cuillère à dessert</t>
  </si>
  <si>
    <t>8 g</t>
  </si>
  <si>
    <t>Kiwi</t>
  </si>
  <si>
    <t>Cuillère à sauce</t>
  </si>
  <si>
    <t>Louche</t>
  </si>
  <si>
    <t>Lait</t>
  </si>
  <si>
    <t>Tasse à ras bord</t>
  </si>
  <si>
    <t>Lait battu nature</t>
  </si>
  <si>
    <t>Tasse liquide</t>
  </si>
  <si>
    <t>Lait chocolaté</t>
  </si>
  <si>
    <t>1 petite bouteille</t>
  </si>
  <si>
    <t>200 ml</t>
  </si>
  <si>
    <t>Grande tasse à ras bord</t>
  </si>
  <si>
    <t>Lait concentré</t>
  </si>
  <si>
    <t>1 portion individuelle</t>
  </si>
  <si>
    <t>7,5 g</t>
  </si>
  <si>
    <t>Grande tasse liquide</t>
  </si>
  <si>
    <t>225 g</t>
  </si>
  <si>
    <t>Langue de bœuf</t>
  </si>
  <si>
    <t>Gobelet plastique à ras bord</t>
  </si>
  <si>
    <t>Lapin/lièvre (cuisse)</t>
  </si>
  <si>
    <t>Gobelet plastique liquide</t>
  </si>
  <si>
    <t>Lard fumé</t>
  </si>
  <si>
    <t>1 petite tranche</t>
  </si>
  <si>
    <t>Bol de soupe à ras bord</t>
  </si>
  <si>
    <t>Lasagne</t>
  </si>
  <si>
    <t>Bol de soupe liquide</t>
  </si>
  <si>
    <t>Levure fraîche</t>
  </si>
  <si>
    <t>1 petit paquet</t>
  </si>
  <si>
    <t>42 g</t>
  </si>
  <si>
    <t>Ravier à dessert</t>
  </si>
  <si>
    <t>Limonade/cola/eau</t>
  </si>
  <si>
    <t>Verre à limonade/eau</t>
  </si>
  <si>
    <t>Litchi</t>
  </si>
  <si>
    <t>Verre à limonade grand</t>
  </si>
  <si>
    <t>Verre à vin rouge</t>
  </si>
  <si>
    <t>Verre à vin blanc</t>
  </si>
  <si>
    <t>Verre à champagne</t>
  </si>
  <si>
    <t>Verre à bière petit</t>
  </si>
  <si>
    <t>Verre à bière grand</t>
  </si>
  <si>
    <t>330 g</t>
  </si>
  <si>
    <t>* Source:</t>
  </si>
  <si>
    <t>Groupe de travail « Poids et mesures », Conseil Supérieur d’Hygiène.</t>
  </si>
  <si>
    <t>&lt; colonnes</t>
  </si>
  <si>
    <t>la numérotation est automatique</t>
  </si>
  <si>
    <t>lorsque vous saisissez du texte</t>
  </si>
  <si>
    <t>si vous ne voulez pas de numérotation</t>
  </si>
  <si>
    <t>Brut</t>
  </si>
  <si>
    <t>Net</t>
  </si>
  <si>
    <t>FF-12</t>
  </si>
  <si>
    <t>Mise en Forme Conditionnelle</t>
  </si>
  <si>
    <t>annule ou remplace les versions précédentes</t>
  </si>
  <si>
    <t>FF = Fiche de Fabrication</t>
  </si>
  <si>
    <t>❶</t>
  </si>
  <si>
    <t>Union des Professionnels de la Restauration Territoriale - UPRT.FR</t>
  </si>
  <si>
    <t>l’uprt la diffusion des savoirs – le partage des savoirs faire</t>
  </si>
  <si>
    <t> Madame....Monsieur..Bonjour...et ...Bienvenue dans nos documents</t>
  </si>
  <si>
    <t>C’est prouvé : donner rendrait plus heureux que recevoir</t>
  </si>
  <si>
    <t>Partager son savoir-faire ses savoirs d’expérience</t>
  </si>
  <si>
    <t>La conception de documents (qui suppose une diversité de connaissances) est chronophage</t>
  </si>
  <si>
    <t>et les recherches sur le net le sont également</t>
  </si>
  <si>
    <t>Nous vous proposons dans ce document</t>
  </si>
  <si>
    <t>des savoirs d'expérience,que nous avons acquis tout au long de notre parcours professionnel en restauration collective</t>
  </si>
  <si>
    <t>des liens et des savoirs de passionnés qui les ont diffusés sur le net</t>
  </si>
  <si>
    <t>(nous citons toujours leurs Auteurs et ajoutons des liens qui permettent de retrouver leurs documents)</t>
  </si>
  <si>
    <t>CONTENU DU CLASSEUR</t>
  </si>
  <si>
    <t>u</t>
  </si>
  <si>
    <t>Nous vous en souhaitons une bonne utilisation - peut être trouverez vous une "pépite" qui vous rendra service...c'est là tout notre souhait</t>
  </si>
  <si>
    <t>Transmettez vos savoirs faire  peu importe qui les récupèrent ; pourvu qu'un plus grand nombre puisse en bénéficier.</t>
  </si>
  <si>
    <t>Joël LEBOUCHER …Octobre 2019</t>
  </si>
  <si>
    <t>Comment utiliser les tableaux :</t>
  </si>
  <si>
    <t>❷</t>
  </si>
  <si>
    <t>vous pouvez dupliquer la feuille mais vous pouvez aussi copier / coller des petits tableaux dans vos feuilles . Comment</t>
  </si>
  <si>
    <t xml:space="preserve">choisissez le tableau qui vous convient </t>
  </si>
  <si>
    <t>comment le copier : en cliquant sur la cellule</t>
  </si>
  <si>
    <t>ICI</t>
  </si>
  <si>
    <t xml:space="preserve"> en descendant et en vous déportant vers la droite vous sélectionnez le document</t>
  </si>
  <si>
    <t>clic droit : Copier….allez sur votre feuille excel puis clic droit Coller</t>
  </si>
  <si>
    <t>des colonnes et les lignes ont été fusionnées pour cela</t>
  </si>
  <si>
    <t>colonnes fusionnées</t>
  </si>
  <si>
    <t>Avant de saisir quoi que ce soit dans une cellule cliquez dessus pour vérifier qu'il n'y ait pas de formule</t>
  </si>
  <si>
    <t xml:space="preserve">les valeurs #DIV/0!  indiquent seulement que les recettes sont "vierges" sur la feuille de saisie </t>
  </si>
  <si>
    <t>POUR LES FICHES RECETTES A LA PORTION</t>
  </si>
  <si>
    <t>lignes fusionnées</t>
  </si>
  <si>
    <t xml:space="preserve">l'Auteur a prévu la recette pour </t>
  </si>
  <si>
    <t>Adultes</t>
  </si>
  <si>
    <t>si vous n'utilisez pas toutes les lignes vous pouvez masquer cette valeur par une couleur de police BLANC</t>
  </si>
  <si>
    <t>Pour imprimer : sélectionnez les recettes qui vous conviennent : définir la zone d'impression -Mise à l'échelle : Ajuster la feuille à 1 page</t>
  </si>
  <si>
    <t>Kg</t>
  </si>
  <si>
    <t>❸</t>
  </si>
  <si>
    <t>Quoi</t>
  </si>
  <si>
    <t>œufs</t>
  </si>
  <si>
    <t>lien &gt;</t>
  </si>
  <si>
    <t>Les unités pifométriques</t>
  </si>
  <si>
    <t>un lien rompu ou devenu obsolète…..pas de panique…Google saura vous retrouver un document équivalent</t>
  </si>
  <si>
    <t>Quelques polices de caractères utilisées</t>
  </si>
  <si>
    <t>Quelques formats utilisés</t>
  </si>
  <si>
    <t>Arial</t>
  </si>
  <si>
    <t>Calibri</t>
  </si>
  <si>
    <t>Rockwell</t>
  </si>
  <si>
    <t>Verdana</t>
  </si>
  <si>
    <t>15.5 &gt;</t>
  </si>
  <si>
    <t>ARIAL</t>
  </si>
  <si>
    <t>CALIBRI</t>
  </si>
  <si>
    <t>ROCKWELL</t>
  </si>
  <si>
    <t>VERDANA</t>
  </si>
  <si>
    <t>personnalisés &gt;</t>
  </si>
  <si>
    <t>0.000" Kg"</t>
  </si>
  <si>
    <t>0" %"</t>
  </si>
  <si>
    <t>Monétaire</t>
  </si>
  <si>
    <t>Autres polices à découvrir</t>
  </si>
  <si>
    <t>ARIAL NARROW    Arial Narrow</t>
  </si>
  <si>
    <t>COMIC SANS MF  Comic Sans MF</t>
  </si>
  <si>
    <t>GIL SANS MT  Gill Sans MT</t>
  </si>
  <si>
    <t>PALATINO LINOTYPE  Palatino Linotype</t>
  </si>
  <si>
    <t>TAHOMA   Tahoma</t>
  </si>
  <si>
    <t>TIMES NEW ROMAN Times New Roman</t>
  </si>
  <si>
    <t>TRBUCHET MF  Trébuchet MF</t>
  </si>
  <si>
    <t>TW CEN MT  Tw Cen MT</t>
  </si>
  <si>
    <t>VRINDA   Vrinda</t>
  </si>
  <si>
    <t>Une numérotation avec couleur de police modifiable</t>
  </si>
  <si>
    <t>❹</t>
  </si>
  <si>
    <t>❺</t>
  </si>
  <si>
    <t>❻</t>
  </si>
  <si>
    <t>❼</t>
  </si>
  <si>
    <t>❽</t>
  </si>
  <si>
    <t>❾</t>
  </si>
  <si>
    <t>❿</t>
  </si>
  <si>
    <t>⓫</t>
  </si>
  <si>
    <t>⓬</t>
  </si>
  <si>
    <t>⓭</t>
  </si>
  <si>
    <t>⓮</t>
  </si>
  <si>
    <t>⓯</t>
  </si>
  <si>
    <t>⓰</t>
  </si>
  <si>
    <t>⓱</t>
  </si>
  <si>
    <t>⓲</t>
  </si>
  <si>
    <t>⓳</t>
  </si>
  <si>
    <t>⓴</t>
  </si>
  <si>
    <t>2</t>
  </si>
  <si>
    <t>3</t>
  </si>
  <si>
    <t>4</t>
  </si>
  <si>
    <t>5</t>
  </si>
  <si>
    <t>6</t>
  </si>
  <si>
    <t>7</t>
  </si>
  <si>
    <t>8</t>
  </si>
  <si>
    <t>9</t>
  </si>
  <si>
    <t>10</t>
  </si>
  <si>
    <t>11</t>
  </si>
  <si>
    <t>12</t>
  </si>
  <si>
    <t>13</t>
  </si>
  <si>
    <t>14</t>
  </si>
  <si>
    <t>15</t>
  </si>
  <si>
    <t>16</t>
  </si>
  <si>
    <t>17</t>
  </si>
  <si>
    <t>18</t>
  </si>
  <si>
    <t>19</t>
  </si>
  <si>
    <t>20</t>
  </si>
  <si>
    <t>des caractères spéciaux</t>
  </si>
  <si>
    <t>0.00\ " cm³"</t>
  </si>
  <si>
    <t>Format | cellule | personnalisé | 0" cm³"</t>
  </si>
  <si>
    <t>ou copier-coller</t>
  </si>
  <si>
    <t>X</t>
  </si>
  <si>
    <t>t</t>
  </si>
  <si>
    <t>le ² se fait en tapant alt+0178</t>
  </si>
  <si>
    <t xml:space="preserve">m² </t>
  </si>
  <si>
    <t xml:space="preserve">M² </t>
  </si>
  <si>
    <t xml:space="preserve">cm² </t>
  </si>
  <si>
    <t>Police Wingdings 3</t>
  </si>
  <si>
    <t>le ³ se fait en tapant alt+0179</t>
  </si>
  <si>
    <t>m³ </t>
  </si>
  <si>
    <t>M³ </t>
  </si>
  <si>
    <t>cm³ </t>
  </si>
  <si>
    <t>q</t>
  </si>
  <si>
    <t>p</t>
  </si>
  <si>
    <t>Site à découvrir</t>
  </si>
  <si>
    <t xml:space="preserve">Fil de discussion dédié à ce programme </t>
  </si>
  <si>
    <t>http://www.excel-downloads.com/remository/Download/Professionnels/Planification-et-gestion-de-projets/SPACE.html</t>
  </si>
  <si>
    <t>Gâteau de foies de volaille avec La vache qui rit Formule Plus</t>
  </si>
  <si>
    <t xml:space="preserve">Foies de volaille </t>
  </si>
  <si>
    <t>Echalotes</t>
  </si>
  <si>
    <t>Persil</t>
  </si>
  <si>
    <t>La vache qui rit® Formule Plus</t>
  </si>
  <si>
    <t xml:space="preserve">Béchamel </t>
  </si>
  <si>
    <t>(sur une base d'une liaison de</t>
  </si>
  <si>
    <t>100 g de beurre et farine au litre)</t>
  </si>
  <si>
    <t xml:space="preserve"> Huile olive</t>
  </si>
  <si>
    <t>Oignons</t>
  </si>
  <si>
    <t>Coulis de tomate</t>
  </si>
  <si>
    <t xml:space="preserve"> Ail </t>
  </si>
  <si>
    <t>Thym</t>
  </si>
  <si>
    <t>Olives noires</t>
  </si>
  <si>
    <t>Adaptation : Joël Leboucher..UPRT "Union des Personnels de la Restauration Territoriale"  membre du réseau RESTAU'CO</t>
  </si>
  <si>
    <t>Auteur</t>
  </si>
  <si>
    <t>NET ASSIETTE</t>
  </si>
  <si>
    <t>PROCESS  &gt; principales étapes  &gt;  un verbe = une action</t>
  </si>
  <si>
    <t xml:space="preserve">Si vous manquez de place pour les codes barres traçabilité </t>
  </si>
  <si>
    <t>collez les au dos de cette feuille en indiquant le N° de ligne produit</t>
  </si>
  <si>
    <t>http://www.cuisinealafrancaise.com/fr/2-poids-et-mesures</t>
  </si>
  <si>
    <t>largeurs de colonnes</t>
  </si>
  <si>
    <t>ORGANISATION RAISONNÉE DU TRAVAIL</t>
  </si>
  <si>
    <t>Mesures d'Hygiène</t>
  </si>
  <si>
    <t>Michel Grossman et Alain Le Franc  La cuisine de collectivité éditions BPI - 2006</t>
  </si>
  <si>
    <t>MISE EN PLACE DU POSTE DE TRAVAIL</t>
  </si>
  <si>
    <t>tenue professionnelle de circonstance (charlotte-masque)</t>
  </si>
  <si>
    <t>verifier - bactéricide - esssuie mains - sacs poubelle</t>
  </si>
  <si>
    <t>vérifier températures - locaux et chambres froides</t>
  </si>
  <si>
    <t>se laver les mains souvent - prévoir gants</t>
  </si>
  <si>
    <t>sélectionner le matériel nécessaire</t>
  </si>
  <si>
    <t>laver et désinfecter le matériel et le poste de travail</t>
  </si>
  <si>
    <t>1</t>
  </si>
  <si>
    <t>controler les marchandises - qualité - quantité - températures</t>
  </si>
  <si>
    <t>vérifier les DLC - relever les N° de lot ou conserver les étiquettes</t>
  </si>
  <si>
    <t>désinfecter les sachets - poches - barquettes - boites avant ouverture</t>
  </si>
  <si>
    <t>laver légumes et fruits avant utilisation</t>
  </si>
  <si>
    <t>égoutter en bacs perforées si besoin</t>
  </si>
  <si>
    <t>décongeler en bacs perforés + étiquette date de décongélation</t>
  </si>
  <si>
    <t>cuire et refroidir en cellule avant assemblage</t>
  </si>
  <si>
    <t>trancher - découper - hacher en respectant les protocoles</t>
  </si>
  <si>
    <t>préparer l'assaisonnement ou la sauce</t>
  </si>
  <si>
    <t>gouter et vérifier l'assaisonnement - dresser</t>
  </si>
  <si>
    <t xml:space="preserve"> décorer  </t>
  </si>
  <si>
    <t>conditionner et étiqueter DLC</t>
  </si>
  <si>
    <t>garder un plat témoins</t>
  </si>
  <si>
    <t>stocker en chambre froide</t>
  </si>
  <si>
    <t>Pour vérification : cocher - entourer - ou surligner les produits ou actions concernées</t>
  </si>
  <si>
    <t>Cuisiniers : PESEZ …..Evitez les volumes , n'utilisez que les poids comme les pâtissiers</t>
  </si>
  <si>
    <t>Les cuisiniers "sont des artistes"……..ce qui ne doit pas les empêcher … d'UTILISEZ UNE BALANCE…...les résultats seront plus réguliers</t>
  </si>
  <si>
    <t>Cuisiniers : PESEZ …..même le sel…..on ne sale pas 50L de sauce à la "chichette" au "pif" ou à l'expérience</t>
  </si>
  <si>
    <t xml:space="preserve"> la sauce crémée ne se sale pas comme la sauce tomatée etc…….</t>
  </si>
  <si>
    <t>Equivalence litre / Kg</t>
  </si>
  <si>
    <t xml:space="preserve">sur la base eau : 1L = 1Kg </t>
  </si>
  <si>
    <t>Saisissez vos valeurs</t>
  </si>
  <si>
    <t xml:space="preserve">Litres (l.) </t>
  </si>
  <si>
    <t xml:space="preserve">Centilitres (cl.) </t>
  </si>
  <si>
    <t xml:space="preserve">Décilitres (dl.) </t>
  </si>
  <si>
    <t xml:space="preserve">Kilogrammes (kg.) </t>
  </si>
  <si>
    <t>hg</t>
  </si>
  <si>
    <t>dag</t>
  </si>
  <si>
    <t>gr</t>
  </si>
  <si>
    <t>dl</t>
  </si>
  <si>
    <t>cl</t>
  </si>
  <si>
    <t>ml</t>
  </si>
  <si>
    <t>1litre</t>
  </si>
  <si>
    <t>100 cl</t>
  </si>
  <si>
    <t>10 dl</t>
  </si>
  <si>
    <t>1 kg</t>
  </si>
  <si>
    <t>0</t>
  </si>
  <si>
    <t>1/2 litre</t>
  </si>
  <si>
    <t>50 cl</t>
  </si>
  <si>
    <t>5 dl</t>
  </si>
  <si>
    <t>0,500 kg</t>
  </si>
  <si>
    <t>1/4 litre</t>
  </si>
  <si>
    <t>25 cl</t>
  </si>
  <si>
    <t>2,5 dl</t>
  </si>
  <si>
    <t>0,250 kg</t>
  </si>
  <si>
    <t>1/8 litre</t>
  </si>
  <si>
    <t>12, 5 c</t>
  </si>
  <si>
    <t>1,25 dl</t>
  </si>
  <si>
    <t>0,125 kg</t>
  </si>
  <si>
    <t>LIAISON AU TAPIOCA</t>
  </si>
  <si>
    <t>Saisissez votre volume</t>
  </si>
  <si>
    <t>POUR 1 LITRE DE SAUCE TERMINÉE</t>
  </si>
  <si>
    <t>,</t>
  </si>
  <si>
    <t>30 gr</t>
  </si>
  <si>
    <t xml:space="preserve">pour lier 1L de soupe à l'oignon </t>
  </si>
  <si>
    <t xml:space="preserve">pour lier 200g de chair à saucisse pour tomates farcies </t>
  </si>
  <si>
    <t xml:space="preserve">pour lier 1Kg de tomates concassées avec jus </t>
  </si>
  <si>
    <t>1 gr = 2 zéros après la virgule du Kg</t>
  </si>
  <si>
    <t>40 gr</t>
  </si>
  <si>
    <t>pour quiche avec 2 œufs</t>
  </si>
  <si>
    <t>50 gr</t>
  </si>
  <si>
    <t>sauce bien liée épaisse</t>
  </si>
  <si>
    <t>SERVICE DES SAUCES</t>
  </si>
  <si>
    <t>Plat mode de cuisson</t>
  </si>
  <si>
    <t>Grammages sauce p.p.</t>
  </si>
  <si>
    <t>1 Kg pour :</t>
  </si>
  <si>
    <t>60 gr</t>
  </si>
  <si>
    <t>plus 8 œufs pour crème patissière</t>
  </si>
  <si>
    <t>un velouté ou une sauce veloutée</t>
  </si>
  <si>
    <t>Sans sauce</t>
  </si>
  <si>
    <t>grillé,frit,nature</t>
  </si>
  <si>
    <t>70/80 gr</t>
  </si>
  <si>
    <t>béchamelle gluante, solidification à froid, donc épaississement important lors de la chute en température</t>
  </si>
  <si>
    <t>Déglaçage</t>
  </si>
  <si>
    <t>roti,poélé</t>
  </si>
  <si>
    <t>20/30 g</t>
  </si>
  <si>
    <t>33 à 50 p.</t>
  </si>
  <si>
    <t>Sauce courte</t>
  </si>
  <si>
    <t>pièces sautées</t>
  </si>
  <si>
    <t>40/50 g</t>
  </si>
  <si>
    <t>20 à 25 p.</t>
  </si>
  <si>
    <t>90 gr</t>
  </si>
  <si>
    <t>pour lier 1L de lait pour gratin d'épinards avec 4 œufs et 120g de gruyère</t>
  </si>
  <si>
    <t>Sauce longue</t>
  </si>
  <si>
    <t>ragoûts,braisés</t>
  </si>
  <si>
    <t>60/80 g</t>
  </si>
  <si>
    <t>12 à 16 p.</t>
  </si>
  <si>
    <t>Bouillon</t>
  </si>
  <si>
    <t>pochés,plats complets</t>
  </si>
  <si>
    <t>90/150 g</t>
  </si>
  <si>
    <t>6 à 11 p.</t>
  </si>
  <si>
    <t xml:space="preserve">Quantités nettes à prévoir : Mater - Prim - Adul - Adul+  </t>
  </si>
  <si>
    <t>PURÉE DÉSHYDRATÉE</t>
  </si>
  <si>
    <t>Grammages nets</t>
  </si>
  <si>
    <t xml:space="preserve">Quantité Totale </t>
  </si>
  <si>
    <t>Purée déshydratée</t>
  </si>
  <si>
    <t>Eau</t>
  </si>
  <si>
    <t>Lait déshydraté</t>
  </si>
  <si>
    <t>Lait frais</t>
  </si>
  <si>
    <t>Crème fraiche</t>
  </si>
  <si>
    <t>Poids reconstitué</t>
  </si>
  <si>
    <t>Maternelles</t>
  </si>
  <si>
    <t>Primaires</t>
  </si>
  <si>
    <t xml:space="preserve">Adultes </t>
  </si>
  <si>
    <t>Adultes +</t>
  </si>
  <si>
    <t>Poids à l'arrondi supérieur</t>
  </si>
  <si>
    <t xml:space="preserve"> Effectifs</t>
  </si>
  <si>
    <t>Parts Adultes</t>
  </si>
  <si>
    <t>Saisissez vos valeurs dans les cellules fond ivoire ou jaune</t>
  </si>
  <si>
    <t>Combien faut-il commander pour des effectifs et des grammages différents</t>
  </si>
  <si>
    <t>Petit utilitaire d'Aide à la décision</t>
  </si>
  <si>
    <t xml:space="preserve">Saisissez vos effectifs </t>
  </si>
  <si>
    <t>couverts</t>
  </si>
  <si>
    <t xml:space="preserve"> et vos grammages nets à servir</t>
  </si>
  <si>
    <t>% de perte</t>
  </si>
  <si>
    <t>@</t>
  </si>
  <si>
    <t>Familles de convives</t>
  </si>
  <si>
    <t>Mater</t>
  </si>
  <si>
    <t>Prim</t>
  </si>
  <si>
    <t>Quantités à Prévoir</t>
  </si>
  <si>
    <t>Net à servir :</t>
  </si>
  <si>
    <t>Brut à Commander</t>
  </si>
  <si>
    <t>poids de perte</t>
  </si>
  <si>
    <t>en moyenne par convive</t>
  </si>
  <si>
    <t>Facultatif Mais si vous saisissez un % la question à vous poser c'est : le produit brut ou cru perd comblien au parage ou en cuisson</t>
  </si>
  <si>
    <t>Vous obtiendrez le poids brut à commander</t>
  </si>
  <si>
    <t>Composition d'une garniture "COUSCOUS"</t>
  </si>
  <si>
    <t>POIDS NET A FABRIQUER</t>
  </si>
  <si>
    <t>Net cuit</t>
  </si>
  <si>
    <t>perte en cuisson</t>
  </si>
  <si>
    <t>Poids brut à mettre en œuvre</t>
  </si>
  <si>
    <t>carottes coupées</t>
  </si>
  <si>
    <t>courgettescoupées</t>
  </si>
  <si>
    <t>navets coupé</t>
  </si>
  <si>
    <t>pois chiches pré-cuits</t>
  </si>
  <si>
    <t>garniture de céléri branche</t>
  </si>
  <si>
    <t>poivrons rouges coupés</t>
  </si>
  <si>
    <t>poivrons verts coupés</t>
  </si>
  <si>
    <t>Total</t>
  </si>
  <si>
    <t>COMPOSITION ET SERVICE D'UN PLAT COMPLET</t>
  </si>
  <si>
    <t xml:space="preserve">Veullez saisir les informations dans les cellules fond de couleur ivoire. </t>
  </si>
  <si>
    <t>SERVICE EN FONCTION DES EFFECTIFS</t>
  </si>
  <si>
    <t>COUSCOUS</t>
  </si>
  <si>
    <t>Document édité le :</t>
  </si>
  <si>
    <t>Effectifs  à saisir</t>
  </si>
  <si>
    <t>Famille de convives</t>
  </si>
  <si>
    <t>Ainés</t>
  </si>
  <si>
    <t>Total Effectifs</t>
  </si>
  <si>
    <t>grammages ou nombre de Morceaux ou tranches à saisir</t>
  </si>
  <si>
    <t>haut de cuisse de poulet</t>
  </si>
  <si>
    <t>pilon de poulet</t>
  </si>
  <si>
    <t>merguez</t>
  </si>
  <si>
    <t>Agneau en morceaux</t>
  </si>
  <si>
    <t>Agneau boulettes</t>
  </si>
  <si>
    <t>Total Mx par convive</t>
  </si>
  <si>
    <t>légumes couscous cuits</t>
  </si>
  <si>
    <t>Semoule cuite</t>
  </si>
  <si>
    <t>Comment respecter un grammage à servir Exemple N° 1</t>
  </si>
  <si>
    <t>Police de couleur pour saisir vos valeurs    Noir ou gris = formules</t>
  </si>
  <si>
    <t>Les quantités consommées par les enfants dépendent :de l'âge, de la saison, du goût, de l'influence des camarades,de l'activité phisique et/ou du grignotage en récréation sans parler du verre de lait (long à digérer) servi parfois trop près de l'heure du repas</t>
  </si>
  <si>
    <t>Au repas si l'enfant mange beaucoup de pain avec ou en remplacement du plat proposé; les quantités ingérées seront d'autant diminuées. Pour limiter le "gaspillage" et satisfaire les "gourmants"; vous pouvez avoir recours à cet exemple de service.</t>
  </si>
  <si>
    <t>POSSON PANÉ</t>
  </si>
  <si>
    <t xml:space="preserve">Poids unitaire du produit </t>
  </si>
  <si>
    <t>Grammages à servir</t>
  </si>
  <si>
    <t>parts</t>
  </si>
  <si>
    <t>pour</t>
  </si>
  <si>
    <t>enfants</t>
  </si>
  <si>
    <t>Poids  produit à servir</t>
  </si>
  <si>
    <t>Poids  produit envoyé</t>
  </si>
  <si>
    <t>Écart de poids</t>
  </si>
  <si>
    <t>Meilleur rapport</t>
  </si>
  <si>
    <t>produits entiers</t>
  </si>
  <si>
    <t>Tableaux pour service ou cuisson</t>
  </si>
  <si>
    <t>1 = saisissez le poids dans un contenant (une louche - une barquette etc,,)</t>
  </si>
  <si>
    <t>2 =  saisissez le poids de la portion à servir par convive</t>
  </si>
  <si>
    <t>Police de couleur pour saisir vos valeurs    Noir = formules</t>
  </si>
  <si>
    <t xml:space="preserve"> Poids dans 1 contenant</t>
  </si>
  <si>
    <t>Poids d' une Portion</t>
  </si>
  <si>
    <t xml:space="preserve">1 louche ou 1 contenant pour </t>
  </si>
  <si>
    <t>2 =  saisissez le nombre de portions à servir</t>
  </si>
  <si>
    <t>Nb de Portions à servir</t>
  </si>
  <si>
    <t>Exemples</t>
  </si>
  <si>
    <t>Poids de la portion</t>
  </si>
  <si>
    <t xml:space="preserve">1 melon de </t>
  </si>
  <si>
    <t xml:space="preserve">1 plaque hachis parmentier </t>
  </si>
  <si>
    <t>Total Mx dans 1 contenant</t>
  </si>
  <si>
    <t>Portion Nb de Mx par portion</t>
  </si>
  <si>
    <t>Nb portions</t>
  </si>
  <si>
    <t>QUOI ?</t>
  </si>
  <si>
    <t>EXEMPLES</t>
  </si>
  <si>
    <t>32 tranches par plaque ( 1 plaque pour 26 maternelles)</t>
  </si>
  <si>
    <t>table de 12</t>
  </si>
  <si>
    <t>32 tranches par plaque ( 1 plaque pour 16 adultes)</t>
  </si>
  <si>
    <t>1 plaque pour 25 ( 1 tranche par maternelle plus RAB )</t>
  </si>
  <si>
    <t>33 tranches par plaque ( 1.5 tranches par primaire)</t>
  </si>
  <si>
    <t>1 plaque pour 25 ( 1 morceau par maternelle plus RAB )</t>
  </si>
  <si>
    <t>1 plaque pour 20 ( 1 morceau par primaire plus RAB )</t>
  </si>
  <si>
    <t>1 plaque pour 16 ( 1 morceau par adulte plus RAB )</t>
  </si>
  <si>
    <t>1 plaque pour 8 ( 6 morceau par adulte + )</t>
  </si>
  <si>
    <t>1 CITRON POUR 4</t>
  </si>
  <si>
    <t>1 Boite de compote pour 25</t>
  </si>
  <si>
    <t>Le contenant peut être une louche pour le service - un gastro pour la cuisson  etc…</t>
  </si>
  <si>
    <t>Les Mx cela peut s'appliquer à des morceaux de bourguignon mais aussi des tomates farcies ou des oreillons de pêches au sirop pour le dessert etc..</t>
  </si>
  <si>
    <t>COMPLÉMENTS</t>
  </si>
  <si>
    <t>Mise à jour du 3 Janvier 2017</t>
  </si>
  <si>
    <t>QUANTITÉS A SERVIR OU A COMMANDER</t>
  </si>
  <si>
    <t>DESCRIPTIF</t>
  </si>
  <si>
    <t xml:space="preserve"> Saisissez vos effectifs - Saisissez vos quantités pour vos familles de convives et vous obtiendrez le net à servir. Avez-vous un pourcentage de perte (à l'épluchage -au parage - en cuisson ou autre)…saisissez le et vous obtiendrez les quantités brutes à commander</t>
  </si>
  <si>
    <t>Que traitez vous : des Kg des litres des pièces - des portions …des poires etc…</t>
  </si>
  <si>
    <t>pommes</t>
  </si>
  <si>
    <t>Seniors</t>
  </si>
  <si>
    <t>Saisissez vos quantités nets à servir</t>
  </si>
  <si>
    <t>de moyenne</t>
  </si>
  <si>
    <t>Net à préparer :</t>
  </si>
  <si>
    <t>Collez une des unités suivante ou saisissez un nom de produit</t>
  </si>
  <si>
    <t>litres</t>
  </si>
  <si>
    <t>Portions</t>
  </si>
  <si>
    <t>Pièce(s)</t>
  </si>
  <si>
    <t>si vous n'avez pas de perte ne saisissez rien</t>
  </si>
  <si>
    <t>Familles de convives :Mater = enfants Maternelles - Prim = enfants de l'enseignement Primaire - Adulte = sédentaire - Adulte + = travailleur de force - Seniors = nos Ainés - je classe les Adolescennts en Adultes +</t>
  </si>
  <si>
    <t>Adresse PC</t>
  </si>
  <si>
    <t>Mise à jour</t>
  </si>
  <si>
    <t>du 03-01-2017 - Annule et remplace les versions précédentes</t>
  </si>
  <si>
    <t>COMBIEN POURRIEZ VOUS SERVIR AVEC</t>
  </si>
  <si>
    <t>Vous avez préparé ou il vous reste un poids X d'une préparation. Avec ce poids combien de convives ou combien de portions pourrez vous servir</t>
  </si>
  <si>
    <t xml:space="preserve">Poids de votre préparation </t>
  </si>
  <si>
    <t>Saisissez vos grammages nets à servir</t>
  </si>
  <si>
    <t>Vous pourrIez servir</t>
  </si>
  <si>
    <t>Portions / pièces / parts</t>
  </si>
  <si>
    <t>A vous de saisir un poids</t>
  </si>
  <si>
    <t>BONUS</t>
  </si>
  <si>
    <t>Vous devriez préparer :</t>
  </si>
  <si>
    <t>Prix D'ACHAT / Prix de VENTE</t>
  </si>
  <si>
    <t>PRIX D'ACHAT</t>
  </si>
  <si>
    <t>PRIX VENTE</t>
  </si>
  <si>
    <t>%  d'augmentation</t>
  </si>
  <si>
    <t>Augmentation</t>
  </si>
  <si>
    <t>Aide à la décision</t>
  </si>
  <si>
    <t>Pourcentages NET / BRUT</t>
  </si>
  <si>
    <t>POIDS NET</t>
  </si>
  <si>
    <t>POIDS BRUT</t>
  </si>
  <si>
    <t>%  de PERTE</t>
  </si>
  <si>
    <t>POIDS de PERTE</t>
  </si>
  <si>
    <t xml:space="preserve"> POIDS DE PERTE</t>
  </si>
  <si>
    <t xml:space="preserve"> POIDS BRUT</t>
  </si>
  <si>
    <t xml:space="preserve"> POIDS NET</t>
  </si>
  <si>
    <t>RÉFLEXION SUR DES MODÈLE DE RÉPERTOIRE</t>
  </si>
  <si>
    <t>Créer un ou plusieurs répertoires n'est pas tâche facile…à chacun de classer comme il le souhaite</t>
  </si>
  <si>
    <t>par famille de produits</t>
  </si>
  <si>
    <t>par technique</t>
  </si>
  <si>
    <t xml:space="preserve">par ingrédients </t>
  </si>
  <si>
    <t>etc...autant de possibilités que de façons de penser</t>
  </si>
  <si>
    <t>vous pouvez utiliser un disque dur externe qui vous suivra partout</t>
  </si>
  <si>
    <t>Répertoire Patisserie</t>
  </si>
  <si>
    <t>Répertoire "Postits" Alpha par type de fabrication si possible</t>
  </si>
  <si>
    <t>Entremets</t>
  </si>
  <si>
    <t>Cracker - (Pâte à)</t>
  </si>
  <si>
    <t>Cracker - (Poudre à)</t>
  </si>
  <si>
    <t>Etc…</t>
  </si>
  <si>
    <t>Fraises des bois dans leur jus</t>
  </si>
  <si>
    <t>Tartes</t>
  </si>
  <si>
    <t>Insert Kappa fraise</t>
  </si>
  <si>
    <t>Jus de fraise</t>
  </si>
  <si>
    <t>K</t>
  </si>
  <si>
    <t>Kappa fraise</t>
  </si>
  <si>
    <t>Sorbet Avocat</t>
  </si>
  <si>
    <t>Gros Gateaux</t>
  </si>
  <si>
    <t>Siphon Fraise</t>
  </si>
  <si>
    <t>Sauce Fraise</t>
  </si>
  <si>
    <t>Sirop à Crackers</t>
  </si>
  <si>
    <t>Coussin Cœur St Valentin 2014 - François Perret - Journal du Patissier N° 292 page 40</t>
  </si>
  <si>
    <t>Pièces individuelles</t>
  </si>
  <si>
    <t>Utilitaire pour supprimer les espace vides dans une phrase</t>
  </si>
  <si>
    <t>Collez votre texte dans la 1° cellule blanche</t>
  </si>
  <si>
    <t>1° Cellule</t>
  </si>
  <si>
    <t xml:space="preserve">•Contamination microbiologique (B)             •Multiplication des germes (B)      </t>
  </si>
  <si>
    <t>Caractères</t>
  </si>
  <si>
    <t>Récupérez votre texte dans la 2° cellule verte - cliquez sur Copier et pour coller dans votre document : collage spécial Valeur pour ne pas copier la formule</t>
  </si>
  <si>
    <t>2° Cellule</t>
  </si>
  <si>
    <t>les pages Facebook  :</t>
  </si>
  <si>
    <t xml:space="preserve"> UPRT</t>
  </si>
  <si>
    <t>ma page</t>
  </si>
  <si>
    <t>le site</t>
  </si>
  <si>
    <t>Bonne utilisation et… à chacun d'améliorer et d'adapter ces documents</t>
  </si>
  <si>
    <t>NOM DE LA RECETTE</t>
  </si>
  <si>
    <t>convives</t>
  </si>
  <si>
    <t>Coût portion</t>
  </si>
  <si>
    <t>UNITE</t>
  </si>
  <si>
    <t>D'autres recettes sur le Net</t>
  </si>
  <si>
    <t>Les Recettes de Vache qui rit - 7</t>
  </si>
  <si>
    <t>https://recettes.de/vache-qui-rit/7</t>
  </si>
  <si>
    <t>quiche au saumon</t>
  </si>
  <si>
    <t>https://www.yumpu.com/fr/document/view/2245108/livret-vop-mise-en-page-1-bel-food-service-catalogues-interactifs-/19</t>
  </si>
  <si>
    <t>Tarte à la vache qui rit</t>
  </si>
  <si>
    <t>http://www.paperblog.fr/4683938/tarte-a-la-vache-qui-rit/</t>
  </si>
  <si>
    <t>La Vache qui rit Canada</t>
  </si>
  <si>
    <t>https://www.facebook.com/LaVachequiritCanada/</t>
  </si>
  <si>
    <t>Purée à la Vache qui rit®</t>
  </si>
  <si>
    <t>http://unsiphonfonfon.ladymilonguera.fr/2012/09/puree-vache-qui-rit/</t>
  </si>
  <si>
    <t>Produit à promouvoir</t>
  </si>
  <si>
    <t>Etape 1</t>
  </si>
  <si>
    <t>Etape 2</t>
  </si>
  <si>
    <t>Etape 3</t>
  </si>
  <si>
    <t>Etape 4</t>
  </si>
  <si>
    <t>du 21-02-2017- Annule et remplace les versions précédentes</t>
  </si>
  <si>
    <t>La vache qui rit Formule Plus</t>
  </si>
  <si>
    <t xml:space="preserve">Confectionner la sauce tomate : </t>
  </si>
  <si>
    <t xml:space="preserve">suer les oignons émincés à l'huile d'olive, </t>
  </si>
  <si>
    <t xml:space="preserve">ajouter le coulis, l'ail et le thym. </t>
  </si>
  <si>
    <t xml:space="preserve">Cuire environ 1/2 heure. </t>
  </si>
  <si>
    <t xml:space="preserve">En fonction des coulis, détendre avec de l'eau. </t>
  </si>
  <si>
    <t>Mixer avec les olives pour la texture modifiée.</t>
  </si>
  <si>
    <t>Parer les foies puis les mixer avec les échalotes, le persil,</t>
  </si>
  <si>
    <t>La vache qui rit® Formule Plus, la béchamel, l'ail et l'assaisonnement.</t>
  </si>
  <si>
    <t>Incorporer les oeufs et mixer à nouveau.</t>
  </si>
  <si>
    <t xml:space="preserve">Dresser dans des moules individuels ou dans une terrine. </t>
  </si>
  <si>
    <t>Cuire à couvert au four vapeur environ 12 minutes à 95°C.</t>
  </si>
  <si>
    <t xml:space="preserve"> Nb d'unités</t>
  </si>
  <si>
    <t>④ Total Auteur</t>
  </si>
  <si>
    <t>❷ Denrées</t>
  </si>
  <si>
    <t xml:space="preserve">❼ l'Auteur a prévu la recette pour </t>
  </si>
  <si>
    <t>portion</t>
  </si>
  <si>
    <t>BRUT</t>
  </si>
  <si>
    <t>Pour 1Kg Brut</t>
  </si>
  <si>
    <t>Coût portion avec coeff.</t>
  </si>
  <si>
    <t>Perte</t>
  </si>
  <si>
    <t>①</t>
  </si>
  <si>
    <t>RÉCAP Mode d'emploi des fiches FF.2.B.1</t>
  </si>
  <si>
    <t>Saisissez vos valeurs dans les cellules fond jaune ou ivoire</t>
  </si>
  <si>
    <t>❶ Nom du plat et</t>
  </si>
  <si>
    <t>① Catégorie Exemple SF SAUCE FROIDE DE BASE -</t>
  </si>
  <si>
    <t xml:space="preserve">AGNEAU :  "Sauté d'agneau sans os- épaule - collier"  -   </t>
  </si>
  <si>
    <t xml:space="preserve">Choux Fleur- Pâte à choux etc….. </t>
  </si>
  <si>
    <t>OU Famille : Hors d'œuvre - Plat - Légume - Dessert</t>
  </si>
  <si>
    <t xml:space="preserve">❷ Liste des Denrées </t>
  </si>
  <si>
    <t>❸ Nb d'unités</t>
  </si>
  <si>
    <t xml:space="preserve">❹ Quoi </t>
  </si>
  <si>
    <t>❺ Poids Unitaire</t>
  </si>
  <si>
    <t>Exemple :</t>
  </si>
  <si>
    <t>œufs liquides</t>
  </si>
  <si>
    <t>jaunes d'œufs</t>
  </si>
  <si>
    <t>jaunes</t>
  </si>
  <si>
    <t>œufs coquille</t>
  </si>
  <si>
    <t>⑥ % Perte (facultatif)</t>
  </si>
  <si>
    <t>❽ vos Effectifs</t>
  </si>
  <si>
    <t xml:space="preserve"> Aide à la décision</t>
  </si>
  <si>
    <t>Nb de portions</t>
  </si>
  <si>
    <t xml:space="preserve">Poids portion </t>
  </si>
  <si>
    <t>Saisissez vos valeurs dans les tableaux</t>
  </si>
  <si>
    <t>Pourcentages Brut / Net et Net / Brut</t>
  </si>
  <si>
    <t>① Catégorie</t>
  </si>
  <si>
    <t>⑥</t>
  </si>
  <si>
    <t>❽ Vous voulez la dupliquer pour:</t>
  </si>
  <si>
    <t>⓪①②③④⑤⑥⑦⑧⑨⑩⑪⑫⑬⑭⑮⑯⑰⑱⑲⑳</t>
  </si>
  <si>
    <t>couleur de police blanc sur fond gris à modifier pour vos documents</t>
  </si>
  <si>
    <t>cliquez sur la colonne  C et sélectionnez dans la barre le numéro qui vous intéresse</t>
  </si>
  <si>
    <t>⓿❶❷❸❹❺❻❼❽❾❿⓫⓬⓭⓮⓯⓰⓱⓲⓳⓴</t>
  </si>
  <si>
    <t>!</t>
  </si>
  <si>
    <t>"</t>
  </si>
  <si>
    <t>#</t>
  </si>
  <si>
    <t>$</t>
  </si>
  <si>
    <t>%</t>
  </si>
  <si>
    <t>&amp;</t>
  </si>
  <si>
    <t>‰</t>
  </si>
  <si>
    <t>≈</t>
  </si>
  <si>
    <t>±</t>
  </si>
  <si>
    <t>»</t>
  </si>
  <si>
    <t>¼</t>
  </si>
  <si>
    <t>½</t>
  </si>
  <si>
    <t>¾</t>
  </si>
  <si>
    <t>ø</t>
  </si>
  <si>
    <t>►</t>
  </si>
  <si>
    <t>◄</t>
  </si>
  <si>
    <t>▲</t>
  </si>
  <si>
    <t>▼</t>
  </si>
  <si>
    <t>Φ</t>
  </si>
  <si>
    <t>²</t>
  </si>
  <si>
    <t>³</t>
  </si>
  <si>
    <t>Je remercie chaleureusement les internautes passionnés qui élaborent et proposent des formules et fonctions imbriquées</t>
  </si>
  <si>
    <t>Quelques sites Excel pour vous aider à créer vos documents</t>
  </si>
  <si>
    <t>Transmettez votre savoir et votre savoir faire  peu importe qui le récupère; pourvu qu'un plus grand nombre puisse en bénéficier.</t>
  </si>
  <si>
    <t>Joël LEBOUCHER …Octobre 2015</t>
  </si>
  <si>
    <r>
      <t xml:space="preserve">SPACE pour </t>
    </r>
    <r>
      <rPr>
        <b/>
        <sz val="22"/>
        <color theme="0"/>
        <rFont val="Arial"/>
        <family val="2"/>
      </rPr>
      <t>S</t>
    </r>
    <r>
      <rPr>
        <sz val="22"/>
        <color theme="0"/>
        <rFont val="Arial"/>
        <family val="2"/>
      </rPr>
      <t xml:space="preserve">uivi et </t>
    </r>
    <r>
      <rPr>
        <b/>
        <sz val="22"/>
        <color theme="0"/>
        <rFont val="Arial"/>
        <family val="2"/>
      </rPr>
      <t>P</t>
    </r>
    <r>
      <rPr>
        <sz val="22"/>
        <color theme="0"/>
        <rFont val="Arial"/>
        <family val="2"/>
      </rPr>
      <t>rogrammation d'</t>
    </r>
    <r>
      <rPr>
        <b/>
        <sz val="22"/>
        <color theme="0"/>
        <rFont val="Arial"/>
        <family val="2"/>
      </rPr>
      <t>AC</t>
    </r>
    <r>
      <rPr>
        <sz val="22"/>
        <color theme="0"/>
        <rFont val="Arial"/>
        <family val="2"/>
      </rPr>
      <t xml:space="preserve">tivités en </t>
    </r>
    <r>
      <rPr>
        <b/>
        <sz val="22"/>
        <color theme="0"/>
        <rFont val="Arial"/>
        <family val="2"/>
      </rPr>
      <t>E</t>
    </r>
    <r>
      <rPr>
        <sz val="22"/>
        <color theme="0"/>
        <rFont val="Arial"/>
        <family val="2"/>
      </rPr>
      <t>quipe est un outil destiné à permettre un suivi exhaustif des activités d'une équipe.</t>
    </r>
  </si>
  <si>
    <t xml:space="preserve"> &gt;</t>
  </si>
  <si>
    <t>⑨ Prx au Kg ou Unité</t>
  </si>
  <si>
    <t>⑨</t>
  </si>
  <si>
    <t>⑩ Coefficient vente</t>
  </si>
  <si>
    <t>Technique :</t>
  </si>
  <si>
    <t>Durée préparation</t>
  </si>
  <si>
    <t>_:_</t>
  </si>
  <si>
    <t>Durée de cuisson</t>
  </si>
  <si>
    <t>Infos :</t>
  </si>
  <si>
    <t>NUMÉROTATION AUTOMATIQUE</t>
  </si>
  <si>
    <t>si vous ne voulez pas de N°</t>
  </si>
  <si>
    <t>saisissez du texte dans ces colonnes</t>
  </si>
  <si>
    <t>Auteurs</t>
  </si>
  <si>
    <t>L'utilisation professionnelle des fiches vous engage à connaître la réglementation en matière d'hygiène et HACCP.Procédures non développées ici pour ne pas alourdir les documents</t>
  </si>
  <si>
    <t>en suivant les protocoles</t>
  </si>
  <si>
    <t>Observations :</t>
  </si>
  <si>
    <t>largeurs de colonnes manuel</t>
  </si>
  <si>
    <t>largeurs de colonnes contrôle par formule</t>
  </si>
  <si>
    <t>⑪ lien Internet</t>
  </si>
  <si>
    <t>PATISSERIES</t>
  </si>
  <si>
    <t xml:space="preserve">   R255-V204 B153</t>
  </si>
  <si>
    <t>ENTRÉES</t>
  </si>
  <si>
    <t xml:space="preserve">   R51-V153 B102</t>
  </si>
  <si>
    <t>POISSONS</t>
  </si>
  <si>
    <t xml:space="preserve">   R50-V204 B255</t>
  </si>
  <si>
    <t>VOLAILLES</t>
  </si>
  <si>
    <t xml:space="preserve">   R255-V204 B0</t>
  </si>
  <si>
    <t>VIANDES</t>
  </si>
  <si>
    <t xml:space="preserve">   R255-V0 B0</t>
  </si>
  <si>
    <t>PLATS COMPLETS</t>
  </si>
  <si>
    <t xml:space="preserve">   R255-V102 B0</t>
  </si>
  <si>
    <t>ACCOMPAGNEMENTS</t>
  </si>
  <si>
    <t xml:space="preserve">   R0-V255 B0</t>
  </si>
  <si>
    <t>PREPARATIONS CHAUDES</t>
  </si>
  <si>
    <t xml:space="preserve">PLAT PRINCIPAL </t>
  </si>
  <si>
    <t xml:space="preserve">  R255-V0 B255</t>
  </si>
  <si>
    <t>CRUDITES</t>
  </si>
  <si>
    <t xml:space="preserve">   R0-V128 B0</t>
  </si>
  <si>
    <t>CUIDITES</t>
  </si>
  <si>
    <t xml:space="preserve">   R153-V204 B0</t>
  </si>
  <si>
    <t>FECULENTS</t>
  </si>
  <si>
    <t xml:space="preserve">   R153-V51 B0</t>
  </si>
  <si>
    <t>COMPOSÉS VERTS</t>
  </si>
  <si>
    <t>LAITAGES FROMAGES</t>
  </si>
  <si>
    <t xml:space="preserve">   R0-V0 B255</t>
  </si>
  <si>
    <t>LAITAGES +FECULENTS</t>
  </si>
  <si>
    <t xml:space="preserve">   R153-V204 B255</t>
  </si>
  <si>
    <t>DESSERTS</t>
  </si>
  <si>
    <t xml:space="preserve">   R0-V102 B204</t>
  </si>
  <si>
    <t>GOUTER</t>
  </si>
  <si>
    <t xml:space="preserve">   R204-V153 B255</t>
  </si>
  <si>
    <t>dans cette colonne R</t>
  </si>
  <si>
    <t>saisissez votre texte dans celle-ci colonne S pour l'exemple</t>
  </si>
  <si>
    <t>formule utilisée :SI(ESTVIDE(R68);"";GRANDE.VALEUR(Q62:Q67;1)+1</t>
  </si>
  <si>
    <t>Copiez / Collez colonnes de K à N</t>
  </si>
  <si>
    <t>FIN</t>
  </si>
  <si>
    <t>olives</t>
  </si>
  <si>
    <t>Dresser avec la sauce tomate puis servir en décorant avec les olives</t>
  </si>
  <si>
    <t xml:space="preserve"> pour la texture entière.</t>
  </si>
  <si>
    <t>https://www.belfoodservice.be/recettes.php</t>
  </si>
  <si>
    <t>http://unsiphonfonfon.ladymilonguera.fr/</t>
  </si>
  <si>
    <t>Adaptation 2022: Joël Leboucher..UPRT "Union des Personnels de la Restauration Territoriale"  membre du réseau RESTAU'CO</t>
  </si>
  <si>
    <t>Adaptation 2022 Joël Leboucher..UPRT "Union des Personnels de la Restauration Territoriale"  membre du réseau RESTAU'CO</t>
  </si>
  <si>
    <t>Vocabulaire</t>
  </si>
  <si>
    <t>Poids fruits et légumes</t>
  </si>
  <si>
    <t>ORT</t>
  </si>
  <si>
    <t>utilitaires</t>
  </si>
  <si>
    <t xml:space="preserve"> Nb de portions Si vous estimez que les grammages sont trop ou pas assez copieux pour vos convives : modifiez les prévisions de l'Auteur</t>
  </si>
  <si>
    <t xml:space="preserve">Pas assez copieux : diminuez le nombre de portions cela augmentera les grammages à la portion </t>
  </si>
  <si>
    <t>Trop copieux : augmentez le nombre de portions cela diminuera les grammages à la portion</t>
  </si>
  <si>
    <t>VERSION E</t>
  </si>
  <si>
    <t>dernière mise à jour : 17 Février 2022</t>
  </si>
  <si>
    <t>FF.12.Foies.de.volaille.VQRit</t>
  </si>
  <si>
    <t>FF.12.Modèle.vierge</t>
  </si>
  <si>
    <t>Restauration sansc MFC</t>
  </si>
  <si>
    <t>Modèles SANS Mises en formes Conditionnelles Excel .xlsx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</si>
</sst>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4" formatCode="_-* #,##0.00\ &quot;€&quot;_-;\-* #,##0.00\ &quot;€&quot;_-;_-* &quot;-&quot;??\ &quot;€&quot;_-;_-@_-"/>
    <numFmt numFmtId="164" formatCode="0.000"/>
    <numFmt numFmtId="165" formatCode="0&quot; %&quot;"/>
    <numFmt numFmtId="166" formatCode="0.0%"/>
    <numFmt numFmtId="167" formatCode="0.0&quot; %&quot;"/>
    <numFmt numFmtId="168" formatCode="&quot;N°&quot;"/>
    <numFmt numFmtId="169" formatCode="#,##0.00\ &quot;€&quot;"/>
    <numFmt numFmtId="170" formatCode="d\ mmmm\ yyyy"/>
    <numFmt numFmtId="171" formatCode="0.0"/>
    <numFmt numFmtId="172" formatCode="#,##0.00&quot; €&quot;"/>
    <numFmt numFmtId="173" formatCode="0&quot; g&quot;"/>
    <numFmt numFmtId="174" formatCode="0.000&quot; Kg&quot;"/>
    <numFmt numFmtId="175" formatCode="0.00&quot; Kg&quot;"/>
    <numFmt numFmtId="176" formatCode="#,##0.000"/>
    <numFmt numFmtId="177" formatCode="0&quot; gml&quot;"/>
    <numFmt numFmtId="178" formatCode="[$-F800]dddd\,\ mmmm\ dd\,\ yyyy"/>
    <numFmt numFmtId="179" formatCode="0.00\ &quot; cm³&quot;"/>
    <numFmt numFmtId="180" formatCode="0.000&quot;Kg&quot;"/>
    <numFmt numFmtId="181" formatCode="&quot;Poids portion&quot;\ 0.000&quot; Kg&quot;"/>
    <numFmt numFmtId="182" formatCode="0.00&quot;Kg&quot;"/>
    <numFmt numFmtId="183" formatCode="0.0&quot; g&quot;"/>
    <numFmt numFmtId="184" formatCode="0&quot;%&quot;"/>
    <numFmt numFmtId="185" formatCode="dddd\ dd\ mmmm\ yyyy"/>
    <numFmt numFmtId="186" formatCode="hh&quot;H&quot;:mm&quot; mn&quot;"/>
    <numFmt numFmtId="187" formatCode="0.0&quot;Kg&quot;"/>
    <numFmt numFmtId="188" formatCode="0&quot; Mx&quot;"/>
    <numFmt numFmtId="189" formatCode="0.00&quot; Mx&quot;"/>
    <numFmt numFmtId="190" formatCode="0.000&quot; L&quot;"/>
    <numFmt numFmtId="191" formatCode="0&quot;Kg&quot;"/>
    <numFmt numFmtId="192" formatCode="hh&quot;H&quot;mm"/>
    <numFmt numFmtId="193" formatCode="#,##0.000\ &quot;€&quot;"/>
  </numFmts>
  <fonts count="34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i/>
      <sz val="10"/>
      <name val="Arial"/>
      <family val="2"/>
    </font>
    <font>
      <sz val="12"/>
      <name val="Arial"/>
      <family val="2"/>
    </font>
    <font>
      <b/>
      <sz val="12"/>
      <name val="Arial"/>
      <family val="2"/>
    </font>
    <font>
      <b/>
      <sz val="10"/>
      <name val="Arial"/>
      <family val="2"/>
    </font>
    <font>
      <u/>
      <sz val="10"/>
      <color indexed="12"/>
      <name val="Arial"/>
      <family val="2"/>
    </font>
    <font>
      <b/>
      <sz val="14"/>
      <name val="Arial"/>
      <family val="2"/>
    </font>
    <font>
      <sz val="10"/>
      <name val="MS Sans Serif"/>
      <family val="2"/>
    </font>
    <font>
      <sz val="10"/>
      <name val="Courier New"/>
      <family val="3"/>
    </font>
    <font>
      <sz val="10"/>
      <name val="Arial"/>
      <family val="2"/>
    </font>
    <font>
      <sz val="11"/>
      <color theme="1"/>
      <name val="Calibri"/>
      <family val="2"/>
      <scheme val="minor"/>
    </font>
    <font>
      <sz val="10"/>
      <name val="Calibri"/>
      <family val="2"/>
      <scheme val="minor"/>
    </font>
    <font>
      <sz val="12"/>
      <color theme="1"/>
      <name val="Calibri"/>
      <family val="2"/>
      <scheme val="minor"/>
    </font>
    <font>
      <sz val="9"/>
      <name val="Calibri"/>
      <family val="2"/>
      <scheme val="minor"/>
    </font>
    <font>
      <b/>
      <sz val="22"/>
      <name val="Calibri"/>
      <family val="2"/>
      <scheme val="minor"/>
    </font>
    <font>
      <b/>
      <sz val="14"/>
      <name val="Calibri"/>
      <family val="2"/>
      <scheme val="minor"/>
    </font>
    <font>
      <sz val="12"/>
      <color theme="0"/>
      <name val="Calibri"/>
      <family val="2"/>
      <scheme val="minor"/>
    </font>
    <font>
      <sz val="12"/>
      <name val="Calibri"/>
      <family val="2"/>
      <scheme val="minor"/>
    </font>
    <font>
      <b/>
      <sz val="12"/>
      <name val="Calibri"/>
      <family val="2"/>
      <scheme val="minor"/>
    </font>
    <font>
      <i/>
      <sz val="12"/>
      <name val="Calibri"/>
      <family val="2"/>
      <scheme val="minor"/>
    </font>
    <font>
      <sz val="11"/>
      <name val="Calibri"/>
      <family val="2"/>
      <scheme val="minor"/>
    </font>
    <font>
      <b/>
      <sz val="11"/>
      <color rgb="FFFF0000"/>
      <name val="Calibri"/>
      <family val="2"/>
      <scheme val="minor"/>
    </font>
    <font>
      <b/>
      <sz val="12"/>
      <color rgb="FFC00000"/>
      <name val="Calibri"/>
      <family val="2"/>
      <scheme val="minor"/>
    </font>
    <font>
      <b/>
      <sz val="10"/>
      <name val="Calibri"/>
      <family val="2"/>
      <scheme val="minor"/>
    </font>
    <font>
      <b/>
      <sz val="11"/>
      <name val="Calibri"/>
      <family val="2"/>
      <scheme val="minor"/>
    </font>
    <font>
      <sz val="14"/>
      <color theme="1"/>
      <name val="Calibri"/>
      <family val="2"/>
      <scheme val="minor"/>
    </font>
    <font>
      <b/>
      <sz val="12"/>
      <color theme="1"/>
      <name val="Calibri"/>
      <family val="2"/>
      <scheme val="minor"/>
    </font>
    <font>
      <u/>
      <sz val="14"/>
      <color indexed="12"/>
      <name val="Calibri"/>
      <family val="2"/>
      <scheme val="minor"/>
    </font>
    <font>
      <b/>
      <sz val="14"/>
      <color theme="0"/>
      <name val="Calibri"/>
      <family val="2"/>
      <scheme val="minor"/>
    </font>
    <font>
      <b/>
      <sz val="9"/>
      <name val="Calibri"/>
      <family val="2"/>
      <scheme val="minor"/>
    </font>
    <font>
      <sz val="8"/>
      <name val="Calibri"/>
      <family val="2"/>
      <scheme val="minor"/>
    </font>
    <font>
      <sz val="11"/>
      <color indexed="10"/>
      <name val="Calibri"/>
      <family val="2"/>
      <scheme val="minor"/>
    </font>
    <font>
      <b/>
      <sz val="16"/>
      <name val="Calibri"/>
      <family val="2"/>
      <scheme val="minor"/>
    </font>
    <font>
      <sz val="11"/>
      <color indexed="12"/>
      <name val="Calibri"/>
      <family val="2"/>
      <scheme val="minor"/>
    </font>
    <font>
      <b/>
      <sz val="18"/>
      <name val="Calibri"/>
      <family val="2"/>
      <scheme val="minor"/>
    </font>
    <font>
      <sz val="14"/>
      <name val="Calibri"/>
      <family val="2"/>
      <scheme val="minor"/>
    </font>
    <font>
      <b/>
      <i/>
      <sz val="12"/>
      <name val="Calibri"/>
      <family val="2"/>
      <scheme val="minor"/>
    </font>
    <font>
      <sz val="12"/>
      <color rgb="FF0033CC"/>
      <name val="Calibri"/>
      <family val="2"/>
      <scheme val="minor"/>
    </font>
    <font>
      <b/>
      <sz val="11"/>
      <color rgb="FFC00000"/>
      <name val="Calibri"/>
      <family val="2"/>
      <scheme val="minor"/>
    </font>
    <font>
      <i/>
      <sz val="14"/>
      <name val="Calibri"/>
      <family val="2"/>
      <scheme val="minor"/>
    </font>
    <font>
      <b/>
      <sz val="20"/>
      <color rgb="FFFFFF00"/>
      <name val="Arial"/>
      <family val="2"/>
    </font>
    <font>
      <b/>
      <sz val="16"/>
      <color theme="1"/>
      <name val="Calibri"/>
      <family val="2"/>
      <scheme val="minor"/>
    </font>
    <font>
      <b/>
      <sz val="16"/>
      <color rgb="FF0033CC"/>
      <name val="Calibri"/>
      <family val="2"/>
      <scheme val="minor"/>
    </font>
    <font>
      <sz val="10"/>
      <name val="MS Sans Serif"/>
      <charset val="134"/>
    </font>
    <font>
      <sz val="22"/>
      <name val="Calibri"/>
      <family val="2"/>
      <scheme val="minor"/>
    </font>
    <font>
      <b/>
      <sz val="18"/>
      <color rgb="FFFF0000"/>
      <name val="Calibri"/>
      <family val="2"/>
      <scheme val="minor"/>
    </font>
    <font>
      <b/>
      <sz val="7"/>
      <name val="Calibri"/>
      <family val="2"/>
      <scheme val="minor"/>
    </font>
    <font>
      <b/>
      <sz val="18"/>
      <color rgb="FF339933"/>
      <name val="Calibri"/>
      <family val="2"/>
      <scheme val="minor"/>
    </font>
    <font>
      <b/>
      <sz val="14"/>
      <color theme="9" tint="-0.249977111117893"/>
      <name val="Calibri"/>
      <family val="2"/>
      <scheme val="minor"/>
    </font>
    <font>
      <b/>
      <sz val="14"/>
      <color theme="6" tint="-0.249977111117893"/>
      <name val="Calibri"/>
      <family val="2"/>
      <scheme val="minor"/>
    </font>
    <font>
      <b/>
      <sz val="14"/>
      <color theme="0"/>
      <name val="Calibri"/>
      <family val="2"/>
    </font>
    <font>
      <u/>
      <sz val="11"/>
      <color theme="10"/>
      <name val="Calibri"/>
      <family val="2"/>
      <scheme val="minor"/>
    </font>
    <font>
      <b/>
      <u/>
      <sz val="14"/>
      <color theme="10"/>
      <name val="Calibri"/>
      <family val="2"/>
      <scheme val="minor"/>
    </font>
    <font>
      <b/>
      <sz val="24.2"/>
      <color rgb="FFEC3468"/>
      <name val="Times New Roman"/>
      <family val="1"/>
    </font>
    <font>
      <b/>
      <sz val="9.9"/>
      <color rgb="FF434343"/>
      <name val="Arial"/>
      <family val="2"/>
    </font>
    <font>
      <sz val="9.9"/>
      <color rgb="FF434343"/>
      <name val="Arial"/>
      <family val="2"/>
    </font>
    <font>
      <b/>
      <sz val="14"/>
      <color rgb="FF0033CC"/>
      <name val="Calibri"/>
      <family val="2"/>
      <scheme val="minor"/>
    </font>
    <font>
      <b/>
      <sz val="14"/>
      <color rgb="FFFF0000"/>
      <name val="Calibri"/>
      <family val="2"/>
      <scheme val="minor"/>
    </font>
    <font>
      <sz val="18"/>
      <name val="Calibri"/>
      <family val="2"/>
      <scheme val="minor"/>
    </font>
    <font>
      <sz val="10"/>
      <color rgb="FF00B050"/>
      <name val="Calibri"/>
      <family val="2"/>
      <scheme val="minor"/>
    </font>
    <font>
      <b/>
      <sz val="14"/>
      <color rgb="FF339933"/>
      <name val="Calibri"/>
      <family val="2"/>
      <scheme val="minor"/>
    </font>
    <font>
      <u/>
      <sz val="14"/>
      <color theme="10"/>
      <name val="Calibri"/>
      <family val="2"/>
      <scheme val="minor"/>
    </font>
    <font>
      <b/>
      <sz val="22"/>
      <name val="Arial"/>
      <family val="2"/>
    </font>
    <font>
      <b/>
      <sz val="11"/>
      <color indexed="57"/>
      <name val="Calibri"/>
      <family val="2"/>
    </font>
    <font>
      <b/>
      <sz val="16"/>
      <color theme="9" tint="-0.249977111117893"/>
      <name val="Arial"/>
      <family val="2"/>
    </font>
    <font>
      <b/>
      <sz val="11"/>
      <color theme="4" tint="-0.249977111117893"/>
      <name val="Calibri"/>
      <family val="2"/>
      <scheme val="minor"/>
    </font>
    <font>
      <i/>
      <sz val="14"/>
      <name val="Arial"/>
      <family val="2"/>
    </font>
    <font>
      <b/>
      <sz val="16"/>
      <color rgb="FFC00000"/>
      <name val="Calibri"/>
      <family val="2"/>
      <scheme val="minor"/>
    </font>
    <font>
      <b/>
      <sz val="12"/>
      <color theme="9" tint="-0.249977111117893"/>
      <name val="Calibri"/>
      <family val="2"/>
    </font>
    <font>
      <b/>
      <sz val="11"/>
      <name val="Calibri"/>
      <family val="2"/>
    </font>
    <font>
      <b/>
      <sz val="16"/>
      <color theme="6" tint="-0.249977111117893"/>
      <name val="Arial"/>
      <family val="2"/>
    </font>
    <font>
      <b/>
      <u/>
      <sz val="14"/>
      <color rgb="FF800000"/>
      <name val="Calibri"/>
      <family val="2"/>
      <scheme val="minor"/>
    </font>
    <font>
      <b/>
      <sz val="11"/>
      <color rgb="FF0070C0"/>
      <name val="Calibri"/>
      <family val="2"/>
    </font>
    <font>
      <vertAlign val="superscript"/>
      <sz val="14"/>
      <name val="Calibri"/>
      <family val="2"/>
      <scheme val="minor"/>
    </font>
    <font>
      <b/>
      <vertAlign val="superscript"/>
      <sz val="12"/>
      <name val="Calibri"/>
      <family val="2"/>
      <scheme val="minor"/>
    </font>
    <font>
      <b/>
      <vertAlign val="superscript"/>
      <sz val="14"/>
      <name val="Calibri"/>
      <family val="2"/>
      <scheme val="minor"/>
    </font>
    <font>
      <b/>
      <sz val="10"/>
      <color rgb="FF0033CC"/>
      <name val="Calibri"/>
      <family val="2"/>
      <scheme val="minor"/>
    </font>
    <font>
      <b/>
      <sz val="12"/>
      <color theme="1" tint="0.499984740745262"/>
      <name val="Calibri"/>
      <family val="2"/>
      <scheme val="minor"/>
    </font>
    <font>
      <b/>
      <sz val="12"/>
      <color theme="0" tint="-0.249977111117893"/>
      <name val="Calibri"/>
      <family val="2"/>
      <scheme val="minor"/>
    </font>
    <font>
      <b/>
      <sz val="12"/>
      <color rgb="FFFF0000"/>
      <name val="Calibri"/>
      <family val="2"/>
      <scheme val="minor"/>
    </font>
    <font>
      <b/>
      <sz val="12"/>
      <color rgb="FF0033CC"/>
      <name val="Calibri"/>
      <family val="2"/>
      <scheme val="minor"/>
    </font>
    <font>
      <b/>
      <sz val="18"/>
      <color rgb="FF000000"/>
      <name val="Calibri"/>
      <family val="2"/>
      <scheme val="minor"/>
    </font>
    <font>
      <b/>
      <sz val="18"/>
      <color theme="0"/>
      <name val="Calibri"/>
      <family val="2"/>
      <scheme val="minor"/>
    </font>
    <font>
      <b/>
      <sz val="11"/>
      <color theme="1"/>
      <name val="Calibri"/>
      <family val="2"/>
      <scheme val="minor"/>
    </font>
    <font>
      <sz val="11"/>
      <color theme="0"/>
      <name val="Calibri"/>
      <family val="2"/>
      <scheme val="minor"/>
    </font>
    <font>
      <sz val="10"/>
      <color indexed="12"/>
      <name val="Arial"/>
      <family val="2"/>
    </font>
    <font>
      <b/>
      <sz val="10"/>
      <color indexed="10"/>
      <name val="Arial"/>
      <family val="2"/>
    </font>
    <font>
      <b/>
      <sz val="28"/>
      <color rgb="FFFFFF00"/>
      <name val="Arial"/>
      <family val="2"/>
    </font>
    <font>
      <b/>
      <sz val="48"/>
      <color rgb="FFFFFF00"/>
      <name val="Arial"/>
      <family val="2"/>
    </font>
    <font>
      <sz val="22"/>
      <color theme="0"/>
      <name val="Verdana"/>
      <family val="2"/>
    </font>
    <font>
      <b/>
      <sz val="36"/>
      <color rgb="FFFFFF00"/>
      <name val="Arial"/>
      <family val="2"/>
    </font>
    <font>
      <sz val="10"/>
      <name val="Arial"/>
    </font>
    <font>
      <sz val="22"/>
      <color theme="0"/>
      <name val="Arial"/>
      <family val="2"/>
    </font>
    <font>
      <sz val="18"/>
      <color rgb="FF7030A0"/>
      <name val="Arial"/>
      <family val="2"/>
    </font>
    <font>
      <sz val="18"/>
      <color theme="0"/>
      <name val="Arial"/>
      <family val="2"/>
    </font>
    <font>
      <sz val="20"/>
      <color theme="0"/>
      <name val="Arial"/>
      <family val="2"/>
    </font>
    <font>
      <b/>
      <sz val="22"/>
      <color rgb="FF92D050"/>
      <name val="Arial"/>
      <family val="2"/>
    </font>
    <font>
      <b/>
      <sz val="22"/>
      <name val="Verdana"/>
      <family val="2"/>
    </font>
    <font>
      <sz val="22"/>
      <name val="Verdana"/>
      <family val="2"/>
    </font>
    <font>
      <sz val="20"/>
      <name val="Wingdings 3"/>
      <family val="1"/>
      <charset val="2"/>
    </font>
    <font>
      <i/>
      <sz val="22"/>
      <color theme="0"/>
      <name val="Verdana"/>
      <family val="2"/>
    </font>
    <font>
      <b/>
      <sz val="22"/>
      <color theme="0"/>
      <name val="Verdana"/>
      <family val="2"/>
    </font>
    <font>
      <b/>
      <sz val="20"/>
      <color theme="0"/>
      <name val="Arial"/>
      <family val="2"/>
    </font>
    <font>
      <b/>
      <sz val="26"/>
      <color theme="0"/>
      <name val="Calibri"/>
      <family val="2"/>
      <scheme val="minor"/>
    </font>
    <font>
      <b/>
      <sz val="22"/>
      <color theme="0"/>
      <name val="Calibri"/>
      <family val="2"/>
      <scheme val="minor"/>
    </font>
    <font>
      <sz val="24"/>
      <name val="Calibri"/>
      <family val="2"/>
      <scheme val="minor"/>
    </font>
    <font>
      <b/>
      <sz val="22"/>
      <color indexed="17"/>
      <name val="Arial"/>
      <family val="2"/>
    </font>
    <font>
      <sz val="8"/>
      <color indexed="53"/>
      <name val="Arial"/>
      <family val="2"/>
    </font>
    <font>
      <b/>
      <sz val="22"/>
      <color rgb="FF99CC00"/>
      <name val="Arial"/>
      <family val="2"/>
    </font>
    <font>
      <sz val="22"/>
      <color indexed="50"/>
      <name val="Calibri"/>
      <family val="2"/>
    </font>
    <font>
      <b/>
      <sz val="18"/>
      <color theme="0"/>
      <name val="Arial"/>
      <family val="2"/>
    </font>
    <font>
      <sz val="22"/>
      <color theme="0"/>
      <name val="Calibri"/>
      <family val="2"/>
      <scheme val="minor"/>
    </font>
    <font>
      <b/>
      <sz val="22"/>
      <name val="Calibri"/>
      <family val="2"/>
    </font>
    <font>
      <b/>
      <sz val="22"/>
      <color theme="0"/>
      <name val="Arial"/>
      <family val="2"/>
    </font>
    <font>
      <b/>
      <sz val="20"/>
      <color theme="0"/>
      <name val="Calibri"/>
      <family val="2"/>
      <scheme val="minor"/>
    </font>
    <font>
      <b/>
      <u/>
      <sz val="28"/>
      <color theme="10"/>
      <name val="Calibri"/>
      <family val="2"/>
      <scheme val="minor"/>
    </font>
    <font>
      <sz val="22"/>
      <color theme="1"/>
      <name val="Verdana"/>
      <family val="2"/>
    </font>
    <font>
      <sz val="22"/>
      <color theme="0"/>
      <name val="Rockwell"/>
      <family val="1"/>
    </font>
    <font>
      <sz val="10"/>
      <color theme="0"/>
      <name val="Arial"/>
      <family val="2"/>
    </font>
    <font>
      <b/>
      <sz val="22"/>
      <color theme="0"/>
      <name val="Calibri"/>
      <family val="2"/>
    </font>
    <font>
      <sz val="18"/>
      <color theme="0"/>
      <name val="Verdana"/>
      <family val="2"/>
    </font>
    <font>
      <sz val="22"/>
      <color theme="0"/>
      <name val="Arial Narrow"/>
      <family val="2"/>
    </font>
    <font>
      <sz val="22"/>
      <color theme="0"/>
      <name val="Comic Sans MS"/>
      <family val="4"/>
    </font>
    <font>
      <sz val="22"/>
      <color theme="0"/>
      <name val="Gill Sans MT"/>
      <family val="2"/>
    </font>
    <font>
      <sz val="22"/>
      <color theme="0"/>
      <name val="Palatino Linotype"/>
      <family val="1"/>
    </font>
    <font>
      <sz val="22"/>
      <color theme="0"/>
      <name val="Tahoma"/>
      <family val="2"/>
    </font>
    <font>
      <sz val="22"/>
      <color theme="0"/>
      <name val="Times New Roman"/>
      <family val="1"/>
    </font>
    <font>
      <sz val="22"/>
      <color theme="0"/>
      <name val="Trebuchet MS"/>
      <family val="2"/>
    </font>
    <font>
      <sz val="22"/>
      <color theme="0"/>
      <name val="Tw Cen MT"/>
      <family val="2"/>
    </font>
    <font>
      <sz val="22"/>
      <color theme="0"/>
      <name val="Vrinda"/>
      <family val="2"/>
    </font>
    <font>
      <sz val="22"/>
      <color rgb="FFFFC000"/>
      <name val="Calibri"/>
      <family val="2"/>
    </font>
    <font>
      <sz val="22"/>
      <color rgb="FFFF0000"/>
      <name val="Calibri"/>
      <family val="2"/>
    </font>
    <font>
      <sz val="22"/>
      <color rgb="FF00B050"/>
      <name val="Calibri"/>
      <family val="2"/>
    </font>
    <font>
      <sz val="22"/>
      <color rgb="FF7030A0"/>
      <name val="Calibri"/>
      <family val="2"/>
    </font>
    <font>
      <sz val="22"/>
      <color theme="9"/>
      <name val="Calibri"/>
      <family val="2"/>
    </font>
    <font>
      <sz val="22"/>
      <color theme="1"/>
      <name val="Calibri"/>
      <family val="2"/>
    </font>
    <font>
      <sz val="22"/>
      <color theme="3" tint="0.59999389629810485"/>
      <name val="Calibri"/>
      <family val="2"/>
    </font>
    <font>
      <sz val="22"/>
      <color theme="5" tint="0.59999389629810485"/>
      <name val="Calibri"/>
      <family val="2"/>
    </font>
    <font>
      <sz val="22"/>
      <color theme="9" tint="-0.249977111117893"/>
      <name val="Calibri"/>
      <family val="2"/>
    </font>
    <font>
      <sz val="22"/>
      <color rgb="FF0000FF"/>
      <name val="Calibri"/>
      <family val="2"/>
    </font>
    <font>
      <sz val="22"/>
      <color rgb="FF008000"/>
      <name val="Calibri"/>
      <family val="2"/>
    </font>
    <font>
      <sz val="22"/>
      <color theme="9" tint="-0.499984740745262"/>
      <name val="Calibri"/>
      <family val="2"/>
    </font>
    <font>
      <sz val="22"/>
      <color rgb="FF00B0F0"/>
      <name val="Calibri"/>
      <family val="2"/>
    </font>
    <font>
      <sz val="22"/>
      <color theme="5"/>
      <name val="Calibri"/>
      <family val="2"/>
    </font>
    <font>
      <sz val="22"/>
      <color theme="8" tint="-0.249977111117893"/>
      <name val="Calibri"/>
      <family val="2"/>
    </font>
    <font>
      <sz val="22"/>
      <color theme="3" tint="0.39997558519241921"/>
      <name val="Calibri"/>
      <family val="2"/>
    </font>
    <font>
      <sz val="22"/>
      <color theme="5" tint="-0.249977111117893"/>
      <name val="Calibri"/>
      <family val="2"/>
    </font>
    <font>
      <sz val="22"/>
      <color rgb="FF0000FF"/>
      <name val="Calibri"/>
      <family val="2"/>
      <scheme val="minor"/>
    </font>
    <font>
      <sz val="10"/>
      <name val="MS Sans Serif"/>
    </font>
    <font>
      <sz val="22"/>
      <color indexed="12"/>
      <name val="Arial"/>
      <family val="2"/>
    </font>
    <font>
      <sz val="22"/>
      <color rgb="FF0070C0"/>
      <name val="Arial"/>
      <family val="2"/>
    </font>
    <font>
      <sz val="22"/>
      <color rgb="FF222222"/>
      <name val="Arial"/>
      <family val="2"/>
    </font>
    <font>
      <sz val="18"/>
      <color rgb="FF0070C0"/>
      <name val="Arial"/>
      <family val="2"/>
    </font>
    <font>
      <b/>
      <sz val="22"/>
      <color rgb="FFC00000"/>
      <name val="Wingdings 3"/>
      <family val="1"/>
      <charset val="2"/>
    </font>
    <font>
      <b/>
      <sz val="22"/>
      <color rgb="FFFF0000"/>
      <name val="Wingdings 3"/>
      <family val="1"/>
      <charset val="2"/>
    </font>
    <font>
      <u/>
      <sz val="22"/>
      <color theme="0"/>
      <name val="Arial"/>
      <family val="2"/>
    </font>
    <font>
      <b/>
      <sz val="10"/>
      <color indexed="9"/>
      <name val="Arial"/>
      <family val="2"/>
    </font>
    <font>
      <b/>
      <sz val="18"/>
      <name val="Arial"/>
      <family val="2"/>
    </font>
    <font>
      <sz val="8"/>
      <name val="Arial"/>
      <family val="2"/>
    </font>
    <font>
      <b/>
      <sz val="14"/>
      <name val="Arial Narrow"/>
      <family val="2"/>
    </font>
    <font>
      <b/>
      <sz val="12"/>
      <color theme="0" tint="-0.499984740745262"/>
      <name val="Arial"/>
      <family val="2"/>
    </font>
    <font>
      <b/>
      <sz val="12"/>
      <color theme="0"/>
      <name val="Arial"/>
      <family val="2"/>
    </font>
    <font>
      <sz val="14"/>
      <name val="Arial"/>
      <family val="2"/>
    </font>
    <font>
      <sz val="12"/>
      <name val="Calibri"/>
      <family val="2"/>
    </font>
    <font>
      <sz val="11"/>
      <color indexed="9"/>
      <name val="Arial"/>
      <family val="2"/>
    </font>
    <font>
      <b/>
      <sz val="12"/>
      <name val="Calibri"/>
      <family val="2"/>
    </font>
    <font>
      <sz val="11"/>
      <name val="Calibri"/>
      <family val="2"/>
    </font>
    <font>
      <sz val="8"/>
      <name val="Calibri"/>
      <family val="2"/>
    </font>
    <font>
      <b/>
      <sz val="14"/>
      <color theme="1"/>
      <name val="Calibri"/>
      <family val="2"/>
      <scheme val="minor"/>
    </font>
    <font>
      <b/>
      <sz val="10"/>
      <name val="Calibri"/>
      <family val="2"/>
    </font>
    <font>
      <sz val="10"/>
      <color rgb="FF339966"/>
      <name val="Calibri"/>
      <family val="2"/>
    </font>
    <font>
      <sz val="10"/>
      <name val="Calibri"/>
      <family val="2"/>
    </font>
    <font>
      <sz val="11"/>
      <color indexed="12"/>
      <name val="Arial"/>
      <family val="2"/>
    </font>
    <font>
      <b/>
      <sz val="12"/>
      <color rgb="FF0066FF"/>
      <name val="Rockwell"/>
      <family val="1"/>
    </font>
    <font>
      <sz val="12"/>
      <color rgb="FF0066FF"/>
      <name val="Rockwell"/>
      <family val="1"/>
    </font>
    <font>
      <b/>
      <sz val="11"/>
      <name val="Arial"/>
      <family val="2"/>
    </font>
    <font>
      <sz val="11"/>
      <name val="Arial"/>
      <family val="2"/>
    </font>
    <font>
      <b/>
      <sz val="14"/>
      <color rgb="FF7030A0"/>
      <name val="Arial Narrow"/>
      <family val="2"/>
    </font>
    <font>
      <b/>
      <sz val="11"/>
      <color indexed="12"/>
      <name val="Arial"/>
      <family val="2"/>
    </font>
    <font>
      <b/>
      <sz val="20"/>
      <name val="Arial"/>
      <family val="2"/>
    </font>
    <font>
      <b/>
      <sz val="11"/>
      <color theme="0"/>
      <name val="Arial"/>
      <family val="2"/>
    </font>
    <font>
      <b/>
      <sz val="12"/>
      <color rgb="FF0070C0"/>
      <name val="Calibri"/>
      <family val="2"/>
      <scheme val="minor"/>
    </font>
    <font>
      <b/>
      <sz val="11"/>
      <color rgb="FF0070C0"/>
      <name val="Calibri"/>
      <family val="2"/>
      <scheme val="minor"/>
    </font>
    <font>
      <b/>
      <sz val="28"/>
      <color rgb="FF0070C0"/>
      <name val="Calibri"/>
      <family val="2"/>
      <scheme val="minor"/>
    </font>
    <font>
      <b/>
      <sz val="8"/>
      <name val="Arial"/>
      <family val="2"/>
    </font>
    <font>
      <b/>
      <u/>
      <sz val="12"/>
      <name val="Arial"/>
      <family val="2"/>
    </font>
    <font>
      <i/>
      <sz val="12"/>
      <color indexed="12"/>
      <name val="Arial"/>
      <family val="2"/>
    </font>
    <font>
      <sz val="10"/>
      <color indexed="9"/>
      <name val="Arial"/>
      <family val="2"/>
    </font>
    <font>
      <b/>
      <sz val="10"/>
      <color indexed="12"/>
      <name val="Arial"/>
      <family val="2"/>
    </font>
    <font>
      <sz val="11"/>
      <color indexed="10"/>
      <name val="Arial"/>
      <family val="2"/>
    </font>
    <font>
      <i/>
      <sz val="11"/>
      <color indexed="9"/>
      <name val="Arial"/>
      <family val="2"/>
    </font>
    <font>
      <b/>
      <sz val="11"/>
      <color indexed="9"/>
      <name val="Arial"/>
      <family val="2"/>
    </font>
    <font>
      <b/>
      <sz val="10"/>
      <color theme="0"/>
      <name val="Arial"/>
      <family val="2"/>
    </font>
    <font>
      <sz val="16"/>
      <color theme="0"/>
      <name val="Arial"/>
      <family val="2"/>
    </font>
    <font>
      <sz val="11"/>
      <color rgb="FF303030"/>
      <name val="Calibri"/>
      <family val="2"/>
      <scheme val="minor"/>
    </font>
    <font>
      <b/>
      <sz val="12"/>
      <color indexed="10"/>
      <name val="Arial"/>
      <family val="2"/>
    </font>
    <font>
      <b/>
      <sz val="12"/>
      <color indexed="12"/>
      <name val="Arial"/>
      <family val="2"/>
    </font>
    <font>
      <b/>
      <sz val="12"/>
      <color rgb="FF0000FF"/>
      <name val="Arial"/>
      <family val="2"/>
    </font>
    <font>
      <b/>
      <sz val="10"/>
      <color rgb="FF0000FF"/>
      <name val="Arial"/>
      <family val="2"/>
    </font>
    <font>
      <b/>
      <sz val="11"/>
      <color rgb="FF0000FF"/>
      <name val="ZDingbats"/>
    </font>
    <font>
      <b/>
      <sz val="16"/>
      <color rgb="FF974807"/>
      <name val="Arial"/>
      <family val="2"/>
    </font>
    <font>
      <i/>
      <sz val="11"/>
      <name val="Arial"/>
      <family val="2"/>
    </font>
    <font>
      <i/>
      <sz val="11"/>
      <color rgb="FF303030"/>
      <name val="Calibri"/>
      <family val="2"/>
      <scheme val="minor"/>
    </font>
    <font>
      <b/>
      <sz val="11"/>
      <color rgb="FF0000FF"/>
      <name val="Calibri"/>
      <family val="2"/>
      <scheme val="minor"/>
    </font>
    <font>
      <sz val="11"/>
      <color rgb="FF0000FF"/>
      <name val="Calibri"/>
      <family val="2"/>
      <scheme val="minor"/>
    </font>
    <font>
      <sz val="8"/>
      <color indexed="22"/>
      <name val="Arial"/>
      <family val="2"/>
    </font>
    <font>
      <b/>
      <sz val="10"/>
      <color indexed="17"/>
      <name val="Arial"/>
      <family val="2"/>
    </font>
    <font>
      <sz val="10"/>
      <color indexed="22"/>
      <name val="Arial"/>
      <family val="2"/>
    </font>
    <font>
      <sz val="8"/>
      <name val="MS Sans Serif"/>
      <family val="2"/>
    </font>
    <font>
      <b/>
      <sz val="20"/>
      <color indexed="12"/>
      <name val="Arial"/>
      <family val="2"/>
    </font>
    <font>
      <b/>
      <sz val="9"/>
      <name val="Arial"/>
      <family val="2"/>
    </font>
    <font>
      <b/>
      <sz val="12"/>
      <color theme="9" tint="-0.249977111117893"/>
      <name val="Arial"/>
      <family val="2"/>
    </font>
    <font>
      <b/>
      <sz val="11"/>
      <color theme="8"/>
      <name val="Arial"/>
      <family val="2"/>
    </font>
    <font>
      <b/>
      <sz val="10"/>
      <color theme="8"/>
      <name val="Arial"/>
      <family val="2"/>
    </font>
    <font>
      <sz val="11"/>
      <color theme="8"/>
      <name val="Calibri"/>
      <family val="2"/>
      <scheme val="minor"/>
    </font>
    <font>
      <sz val="10"/>
      <color theme="8"/>
      <name val="Arial"/>
      <family val="2"/>
    </font>
    <font>
      <b/>
      <sz val="14"/>
      <color indexed="10"/>
      <name val="Arial"/>
      <family val="2"/>
    </font>
    <font>
      <b/>
      <sz val="11"/>
      <color indexed="10"/>
      <name val="Arial"/>
      <family val="2"/>
    </font>
    <font>
      <sz val="8"/>
      <color theme="0" tint="-0.34998626667073579"/>
      <name val="Arial"/>
      <family val="2"/>
    </font>
    <font>
      <b/>
      <sz val="14"/>
      <color theme="0"/>
      <name val="Arial"/>
      <family val="2"/>
    </font>
    <font>
      <b/>
      <sz val="12"/>
      <color theme="9" tint="-0.249977111117893"/>
      <name val="Calibri"/>
      <family val="2"/>
      <scheme val="minor"/>
    </font>
    <font>
      <sz val="11"/>
      <name val="MS Sans Serif"/>
      <family val="2"/>
    </font>
    <font>
      <b/>
      <sz val="10"/>
      <color indexed="10"/>
      <name val="MS Sans Serif"/>
    </font>
    <font>
      <b/>
      <sz val="11"/>
      <color theme="0" tint="-0.499984740745262"/>
      <name val="Arial"/>
      <family val="2"/>
    </font>
    <font>
      <sz val="10"/>
      <color theme="0" tint="-0.499984740745262"/>
      <name val="Arial"/>
      <family val="2"/>
    </font>
    <font>
      <b/>
      <sz val="18"/>
      <color indexed="49"/>
      <name val="Arial"/>
      <family val="2"/>
    </font>
    <font>
      <b/>
      <sz val="16"/>
      <name val="Arial"/>
      <family val="2"/>
    </font>
    <font>
      <sz val="14"/>
      <name val="Rockwell"/>
      <family val="1"/>
    </font>
    <font>
      <sz val="11"/>
      <color indexed="10"/>
      <name val="Calibri"/>
      <family val="2"/>
    </font>
    <font>
      <b/>
      <sz val="11"/>
      <color indexed="8"/>
      <name val="Calibri"/>
      <family val="2"/>
    </font>
    <font>
      <sz val="14"/>
      <color indexed="8"/>
      <name val="Rockwell"/>
      <family val="1"/>
    </font>
    <font>
      <sz val="14"/>
      <color indexed="10"/>
      <name val="Rockwell"/>
      <family val="1"/>
    </font>
    <font>
      <b/>
      <sz val="14"/>
      <color indexed="10"/>
      <name val="Calibri"/>
      <family val="2"/>
    </font>
    <font>
      <sz val="14"/>
      <color indexed="12"/>
      <name val="Rockwell"/>
      <family val="1"/>
    </font>
    <font>
      <b/>
      <sz val="14"/>
      <color indexed="12"/>
      <name val="Calibri"/>
      <family val="2"/>
    </font>
    <font>
      <sz val="12"/>
      <color indexed="62"/>
      <name val="Calibri"/>
      <family val="2"/>
    </font>
    <font>
      <sz val="11"/>
      <color indexed="30"/>
      <name val="Calibri"/>
      <family val="2"/>
    </font>
    <font>
      <b/>
      <sz val="14"/>
      <color indexed="49"/>
      <name val="Calibri"/>
      <family val="2"/>
    </font>
    <font>
      <b/>
      <sz val="14"/>
      <name val="Calibri"/>
      <family val="2"/>
    </font>
    <font>
      <sz val="11"/>
      <color indexed="8"/>
      <name val="Rockwell"/>
      <family val="1"/>
    </font>
    <font>
      <i/>
      <sz val="11"/>
      <name val="Calibri"/>
      <family val="2"/>
    </font>
    <font>
      <b/>
      <sz val="12"/>
      <color indexed="30"/>
      <name val="Calibri"/>
      <family val="2"/>
    </font>
    <font>
      <b/>
      <sz val="14"/>
      <color indexed="62"/>
      <name val="Calibri"/>
      <family val="2"/>
    </font>
    <font>
      <sz val="12"/>
      <color indexed="10"/>
      <name val="Calibri"/>
      <family val="2"/>
    </font>
    <font>
      <b/>
      <i/>
      <sz val="12"/>
      <color indexed="60"/>
      <name val="Calibri"/>
      <family val="2"/>
    </font>
    <font>
      <sz val="11"/>
      <color indexed="17"/>
      <name val="Calibri"/>
      <family val="2"/>
    </font>
    <font>
      <b/>
      <sz val="12"/>
      <color indexed="57"/>
      <name val="Arial"/>
      <family val="2"/>
    </font>
    <font>
      <b/>
      <sz val="14"/>
      <color indexed="17"/>
      <name val="Calibri"/>
      <family val="2"/>
    </font>
    <font>
      <sz val="12"/>
      <color indexed="12"/>
      <name val="Arial"/>
      <family val="2"/>
    </font>
    <font>
      <b/>
      <sz val="18"/>
      <color rgb="FF20759D"/>
      <name val="Arial"/>
      <family val="2"/>
    </font>
    <font>
      <b/>
      <sz val="11"/>
      <color theme="9"/>
      <name val="Calibri"/>
      <family val="2"/>
      <scheme val="minor"/>
    </font>
    <font>
      <b/>
      <sz val="11"/>
      <color theme="8"/>
      <name val="Calibri"/>
      <family val="2"/>
      <scheme val="minor"/>
    </font>
    <font>
      <b/>
      <sz val="16"/>
      <color indexed="8"/>
      <name val="Calibri"/>
      <family val="2"/>
    </font>
    <font>
      <sz val="12"/>
      <name val="Times New Roman"/>
      <family val="1"/>
    </font>
    <font>
      <b/>
      <u/>
      <sz val="14"/>
      <color indexed="30"/>
      <name val="Calibri"/>
      <family val="2"/>
    </font>
    <font>
      <b/>
      <u/>
      <sz val="14"/>
      <name val="Arial"/>
      <family val="2"/>
    </font>
    <font>
      <b/>
      <u/>
      <sz val="10"/>
      <name val="Arial"/>
      <family val="2"/>
    </font>
    <font>
      <sz val="10"/>
      <color indexed="81"/>
      <name val="Arial"/>
      <family val="2"/>
    </font>
    <font>
      <b/>
      <sz val="8"/>
      <color indexed="81"/>
      <name val="Tahoma"/>
      <family val="2"/>
    </font>
    <font>
      <sz val="8"/>
      <color indexed="81"/>
      <name val="Tahoma"/>
      <family val="2"/>
    </font>
    <font>
      <sz val="11"/>
      <color rgb="FF000000"/>
      <name val="Calibri"/>
      <family val="2"/>
    </font>
    <font>
      <sz val="11"/>
      <color rgb="FF548235"/>
      <name val="Calibri"/>
      <family val="2"/>
    </font>
    <font>
      <sz val="11"/>
      <color theme="5"/>
      <name val="Calibri"/>
      <family val="2"/>
    </font>
    <font>
      <sz val="11"/>
      <color rgb="FF7030A0"/>
      <name val="Calibri"/>
      <family val="2"/>
    </font>
    <font>
      <b/>
      <sz val="9"/>
      <color rgb="FF339966"/>
      <name val="Calibri"/>
      <family val="2"/>
      <scheme val="minor"/>
    </font>
    <font>
      <sz val="9"/>
      <name val="Calibri"/>
      <family val="2"/>
    </font>
    <font>
      <b/>
      <sz val="10"/>
      <color rgb="FFFFFFFF"/>
      <name val="Calibri"/>
      <family val="2"/>
    </font>
    <font>
      <b/>
      <sz val="18"/>
      <color indexed="10"/>
      <name val="Calibri"/>
      <family val="2"/>
    </font>
    <font>
      <b/>
      <sz val="20"/>
      <name val="Calibri"/>
      <family val="2"/>
    </font>
    <font>
      <b/>
      <sz val="16"/>
      <color indexed="12"/>
      <name val="Calibri"/>
      <family val="2"/>
    </font>
    <font>
      <b/>
      <sz val="16"/>
      <color indexed="10"/>
      <name val="Calibri"/>
      <family val="2"/>
    </font>
    <font>
      <sz val="14"/>
      <color indexed="12"/>
      <name val="Calibri"/>
      <family val="2"/>
    </font>
    <font>
      <i/>
      <sz val="10"/>
      <name val="Calibri"/>
      <family val="2"/>
    </font>
    <font>
      <b/>
      <i/>
      <sz val="18"/>
      <color indexed="17"/>
      <name val="Calibri"/>
      <family val="2"/>
    </font>
    <font>
      <b/>
      <sz val="11"/>
      <color indexed="17"/>
      <name val="Calibri"/>
      <family val="2"/>
    </font>
    <font>
      <b/>
      <sz val="9"/>
      <color rgb="FF339966"/>
      <name val="Calibri"/>
      <family val="2"/>
    </font>
    <font>
      <b/>
      <i/>
      <sz val="10"/>
      <name val="Calibri"/>
      <family val="2"/>
    </font>
    <font>
      <b/>
      <sz val="9"/>
      <name val="Calibri"/>
      <family val="2"/>
    </font>
    <font>
      <b/>
      <sz val="10"/>
      <color indexed="53"/>
      <name val="Calibri"/>
      <family val="2"/>
    </font>
    <font>
      <i/>
      <sz val="12"/>
      <name val="Calibri"/>
      <family val="2"/>
    </font>
    <font>
      <u/>
      <sz val="10"/>
      <color indexed="12"/>
      <name val="Calibri"/>
      <family val="2"/>
    </font>
    <font>
      <sz val="8"/>
      <color indexed="10"/>
      <name val="Calibri"/>
      <family val="2"/>
    </font>
    <font>
      <sz val="10"/>
      <color indexed="10"/>
      <name val="Calibri"/>
      <family val="2"/>
    </font>
    <font>
      <b/>
      <sz val="8"/>
      <color indexed="10"/>
      <name val="Calibri"/>
      <family val="2"/>
    </font>
    <font>
      <b/>
      <i/>
      <sz val="12"/>
      <color indexed="10"/>
      <name val="Calibri"/>
      <family val="2"/>
    </font>
    <font>
      <b/>
      <sz val="8"/>
      <name val="Calibri"/>
      <family val="2"/>
    </font>
    <font>
      <b/>
      <sz val="12"/>
      <color indexed="17"/>
      <name val="Calibri"/>
      <family val="2"/>
    </font>
    <font>
      <b/>
      <sz val="10"/>
      <color rgb="FF7030A0"/>
      <name val="Calibri"/>
      <family val="2"/>
    </font>
    <font>
      <b/>
      <sz val="12"/>
      <color indexed="10"/>
      <name val="Calibri"/>
      <family val="2"/>
    </font>
    <font>
      <b/>
      <sz val="11"/>
      <color rgb="FFC00000"/>
      <name val="Calibri"/>
      <family val="2"/>
    </font>
    <font>
      <b/>
      <sz val="9"/>
      <color theme="9" tint="-0.249977111117893"/>
      <name val="Calibri"/>
      <family val="2"/>
    </font>
    <font>
      <b/>
      <sz val="10"/>
      <color rgb="FFC00000"/>
      <name val="Calibri"/>
      <family val="2"/>
      <scheme val="minor"/>
    </font>
    <font>
      <b/>
      <sz val="11"/>
      <color indexed="12"/>
      <name val="Calibri"/>
      <family val="2"/>
      <scheme val="minor"/>
    </font>
    <font>
      <sz val="9"/>
      <color theme="1"/>
      <name val="Calibri"/>
      <family val="2"/>
      <scheme val="minor"/>
    </font>
    <font>
      <b/>
      <sz val="9"/>
      <color theme="1" tint="0.499984740745262"/>
      <name val="Calibri"/>
      <family val="2"/>
    </font>
    <font>
      <b/>
      <sz val="10"/>
      <color rgb="FF000000"/>
      <name val="Calibri"/>
      <family val="2"/>
    </font>
    <font>
      <b/>
      <i/>
      <sz val="11"/>
      <name val="Calibri"/>
      <family val="2"/>
    </font>
    <font>
      <b/>
      <sz val="11"/>
      <color indexed="53"/>
      <name val="Calibri"/>
      <family val="2"/>
    </font>
    <font>
      <b/>
      <sz val="11"/>
      <color rgb="FF0033CC"/>
      <name val="Calibri"/>
      <family val="2"/>
    </font>
    <font>
      <b/>
      <sz val="11"/>
      <color rgb="FF339966"/>
      <name val="Calibri"/>
      <family val="2"/>
      <scheme val="minor"/>
    </font>
    <font>
      <b/>
      <sz val="10"/>
      <color rgb="FF339966"/>
      <name val="Calibri"/>
      <family val="2"/>
      <scheme val="minor"/>
    </font>
    <font>
      <sz val="11"/>
      <color rgb="FF339966"/>
      <name val="Calibri"/>
      <family val="2"/>
      <scheme val="minor"/>
    </font>
    <font>
      <sz val="10"/>
      <color theme="9" tint="-0.249977111117893"/>
      <name val="Calibri"/>
      <family val="2"/>
      <scheme val="minor"/>
    </font>
    <font>
      <sz val="9"/>
      <color theme="9" tint="-0.249977111117893"/>
      <name val="Calibri"/>
      <family val="2"/>
      <scheme val="minor"/>
    </font>
    <font>
      <b/>
      <sz val="11"/>
      <color rgb="FF548235"/>
      <name val="Calibri"/>
      <family val="2"/>
      <scheme val="minor"/>
    </font>
    <font>
      <b/>
      <sz val="10"/>
      <color rgb="FF3366FF"/>
      <name val="Calibri"/>
      <family val="2"/>
      <scheme val="minor"/>
    </font>
    <font>
      <b/>
      <sz val="10"/>
      <color rgb="FF0000FF"/>
      <name val="Calibri"/>
      <family val="2"/>
      <scheme val="minor"/>
    </font>
    <font>
      <sz val="12"/>
      <color rgb="FF339966"/>
      <name val="Calibri"/>
      <family val="2"/>
      <scheme val="minor"/>
    </font>
    <font>
      <sz val="10"/>
      <color rgb="FF339966"/>
      <name val="Calibri"/>
      <family val="2"/>
      <scheme val="minor"/>
    </font>
    <font>
      <b/>
      <sz val="10"/>
      <color rgb="FFFF6600"/>
      <name val="Calibri"/>
      <family val="2"/>
    </font>
    <font>
      <sz val="11"/>
      <color rgb="FFFF6600"/>
      <name val="Calibri"/>
      <family val="2"/>
      <scheme val="minor"/>
    </font>
    <font>
      <b/>
      <sz val="12"/>
      <color rgb="FFFF6600"/>
      <name val="Calibri"/>
      <family val="2"/>
    </font>
    <font>
      <b/>
      <sz val="11"/>
      <color rgb="FFFF6600"/>
      <name val="Calibri"/>
      <family val="2"/>
      <scheme val="minor"/>
    </font>
    <font>
      <sz val="11"/>
      <color rgb="FFC00000"/>
      <name val="Calibri"/>
      <family val="2"/>
    </font>
    <font>
      <sz val="11"/>
      <color rgb="FFC00000"/>
      <name val="Calibri"/>
      <family val="2"/>
      <scheme val="minor"/>
    </font>
    <font>
      <b/>
      <sz val="18"/>
      <color theme="0"/>
      <name val="Calibri"/>
      <family val="2"/>
    </font>
    <font>
      <sz val="20"/>
      <color theme="0"/>
      <name val="Calibri"/>
      <family val="2"/>
      <scheme val="minor"/>
    </font>
    <font>
      <b/>
      <sz val="26"/>
      <color theme="0"/>
      <name val="Arial"/>
      <family val="2"/>
    </font>
    <font>
      <b/>
      <sz val="16"/>
      <color theme="0"/>
      <name val="Calibri"/>
      <family val="2"/>
      <scheme val="minor"/>
    </font>
    <font>
      <sz val="18"/>
      <name val="Arial"/>
      <family val="2"/>
    </font>
    <font>
      <sz val="18"/>
      <color theme="0"/>
      <name val="Calibri"/>
      <family val="2"/>
      <scheme val="minor"/>
    </font>
    <font>
      <sz val="22"/>
      <color rgb="FFFFFF00"/>
      <name val="Verdana"/>
      <family val="2"/>
    </font>
    <font>
      <b/>
      <sz val="10"/>
      <color theme="0" tint="-0.14999847407452621"/>
      <name val="Calibri"/>
      <family val="2"/>
      <scheme val="minor"/>
    </font>
    <font>
      <i/>
      <sz val="10"/>
      <color indexed="12"/>
      <name val="Calibri"/>
      <family val="2"/>
      <scheme val="minor"/>
    </font>
    <font>
      <i/>
      <sz val="11"/>
      <color indexed="12"/>
      <name val="Calibri"/>
      <family val="2"/>
      <scheme val="minor"/>
    </font>
    <font>
      <i/>
      <sz val="11"/>
      <color rgb="FF0000FF"/>
      <name val="Calibri"/>
      <family val="2"/>
      <scheme val="minor"/>
    </font>
    <font>
      <sz val="11"/>
      <color rgb="FF7030A0"/>
      <name val="Calibri"/>
      <family val="2"/>
      <scheme val="minor"/>
    </font>
    <font>
      <b/>
      <i/>
      <sz val="16"/>
      <color indexed="17"/>
      <name val="Calibri"/>
      <family val="2"/>
    </font>
    <font>
      <b/>
      <sz val="16"/>
      <color rgb="FF000000"/>
      <name val="Calibri"/>
      <family val="2"/>
      <scheme val="minor"/>
    </font>
    <font>
      <sz val="16"/>
      <name val="Calibri"/>
      <family val="2"/>
      <scheme val="minor"/>
    </font>
    <font>
      <b/>
      <sz val="10"/>
      <color rgb="FF0033CC"/>
      <name val="Calibri"/>
      <family val="2"/>
    </font>
    <font>
      <b/>
      <sz val="9"/>
      <color rgb="FF0033CC"/>
      <name val="Calibri"/>
      <family val="2"/>
    </font>
    <font>
      <sz val="10"/>
      <color rgb="FF000000"/>
      <name val="Calibri"/>
      <family val="2"/>
    </font>
    <font>
      <u/>
      <sz val="11"/>
      <color indexed="12"/>
      <name val="Calibri"/>
      <family val="2"/>
    </font>
    <font>
      <u/>
      <sz val="11"/>
      <color indexed="12"/>
      <name val="Arial"/>
      <family val="2"/>
    </font>
    <font>
      <sz val="14"/>
      <name val="Calibri"/>
      <family val="2"/>
    </font>
    <font>
      <b/>
      <sz val="14"/>
      <color rgb="FF7030A0"/>
      <name val="Calibri"/>
      <family val="2"/>
    </font>
    <font>
      <b/>
      <sz val="18"/>
      <color theme="1"/>
      <name val="Calibri"/>
      <family val="2"/>
      <scheme val="minor"/>
    </font>
    <font>
      <b/>
      <sz val="20"/>
      <color rgb="FFFF0000"/>
      <name val="Calibri"/>
      <family val="2"/>
      <scheme val="minor"/>
    </font>
    <font>
      <b/>
      <sz val="18"/>
      <color rgb="FF0070C0"/>
      <name val="Calibri"/>
      <family val="2"/>
      <scheme val="minor"/>
    </font>
    <font>
      <sz val="28"/>
      <color rgb="FFFFFF00"/>
      <name val="Rockwell"/>
      <family val="1"/>
    </font>
  </fonts>
  <fills count="8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26"/>
        <bgColor indexed="9"/>
      </patternFill>
    </fill>
    <fill>
      <patternFill patternType="solid">
        <fgColor indexed="43"/>
        <bgColor indexed="9"/>
      </patternFill>
    </fill>
    <fill>
      <patternFill patternType="solid">
        <fgColor indexed="9"/>
        <bgColor indexed="9"/>
      </patternFill>
    </fill>
    <fill>
      <patternFill patternType="solid">
        <fgColor indexed="43"/>
        <bgColor indexed="26"/>
      </patternFill>
    </fill>
    <fill>
      <patternFill patternType="solid">
        <fgColor indexed="9"/>
        <bgColor indexed="58"/>
      </patternFill>
    </fill>
    <fill>
      <patternFill patternType="solid">
        <fgColor indexed="53"/>
        <bgColor indexed="52"/>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4" tint="0.79995117038483843"/>
        <bgColor indexed="64"/>
      </patternFill>
    </fill>
    <fill>
      <patternFill patternType="solid">
        <fgColor rgb="FFFFC000"/>
        <bgColor indexed="64"/>
      </patternFill>
    </fill>
    <fill>
      <patternFill patternType="solid">
        <fgColor rgb="FFFFCC99"/>
        <bgColor indexed="64"/>
      </patternFill>
    </fill>
    <fill>
      <patternFill patternType="solid">
        <fgColor rgb="FFFF99CC"/>
        <bgColor indexed="64"/>
      </patternFill>
    </fill>
    <fill>
      <patternFill patternType="solid">
        <fgColor rgb="FF339966"/>
        <bgColor indexed="64"/>
      </patternFill>
    </fill>
    <fill>
      <patternFill patternType="solid">
        <fgColor rgb="FF00CCFF"/>
        <bgColor indexed="64"/>
      </patternFill>
    </fill>
    <fill>
      <patternFill patternType="solid">
        <fgColor rgb="FFFFFFCC"/>
        <bgColor indexed="64"/>
      </patternFill>
    </fill>
    <fill>
      <patternFill patternType="solid">
        <fgColor rgb="FFFFCC00"/>
        <bgColor indexed="64"/>
      </patternFill>
    </fill>
    <fill>
      <patternFill patternType="solid">
        <fgColor rgb="FF00FF00"/>
        <bgColor indexed="64"/>
      </patternFill>
    </fill>
    <fill>
      <patternFill patternType="solid">
        <fgColor rgb="FFFF00FF"/>
        <bgColor indexed="64"/>
      </patternFill>
    </fill>
    <fill>
      <patternFill patternType="solid">
        <fgColor rgb="FF008000"/>
        <bgColor indexed="64"/>
      </patternFill>
    </fill>
    <fill>
      <patternFill patternType="solid">
        <fgColor rgb="FF99CC00"/>
        <bgColor indexed="64"/>
      </patternFill>
    </fill>
    <fill>
      <patternFill patternType="solid">
        <fgColor rgb="FF993300"/>
        <bgColor indexed="64"/>
      </patternFill>
    </fill>
    <fill>
      <patternFill patternType="solid">
        <fgColor rgb="FF0000FF"/>
        <bgColor indexed="64"/>
      </patternFill>
    </fill>
    <fill>
      <patternFill patternType="solid">
        <fgColor rgb="FF99CCFF"/>
        <bgColor indexed="64"/>
      </patternFill>
    </fill>
    <fill>
      <patternFill patternType="solid">
        <fgColor rgb="FF0066CC"/>
        <bgColor indexed="64"/>
      </patternFill>
    </fill>
    <fill>
      <patternFill patternType="solid">
        <fgColor rgb="FFCC99FF"/>
        <bgColor indexed="64"/>
      </patternFill>
    </fill>
    <fill>
      <patternFill patternType="solid">
        <fgColor theme="0" tint="-0.14996795556505021"/>
        <bgColor indexed="64"/>
      </patternFill>
    </fill>
    <fill>
      <patternFill patternType="solid">
        <fgColor rgb="FFED7D31"/>
        <bgColor indexed="64"/>
      </patternFill>
    </fill>
    <fill>
      <patternFill patternType="solid">
        <fgColor rgb="FFCCFFCC"/>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6600"/>
        <bgColor indexed="64"/>
      </patternFill>
    </fill>
    <fill>
      <patternFill patternType="solid">
        <fgColor indexed="46"/>
        <bgColor indexed="64"/>
      </patternFill>
    </fill>
    <fill>
      <patternFill patternType="solid">
        <fgColor indexed="22"/>
        <bgColor indexed="64"/>
      </patternFill>
    </fill>
    <fill>
      <patternFill patternType="solid">
        <fgColor theme="0" tint="-0.14999847407452621"/>
        <bgColor indexed="64"/>
      </patternFill>
    </fill>
    <fill>
      <patternFill patternType="solid">
        <fgColor rgb="FF7030A0"/>
        <bgColor indexed="64"/>
      </patternFill>
    </fill>
    <fill>
      <patternFill patternType="solid">
        <fgColor rgb="FFBF8F00"/>
        <bgColor indexed="64"/>
      </patternFill>
    </fill>
    <fill>
      <patternFill patternType="solid">
        <fgColor theme="5"/>
        <bgColor indexed="64"/>
      </patternFill>
    </fill>
    <fill>
      <patternFill patternType="solid">
        <fgColor theme="7" tint="0.39997558519241921"/>
        <bgColor indexed="64"/>
      </patternFill>
    </fill>
    <fill>
      <patternFill patternType="solid">
        <fgColor indexed="50"/>
        <bgColor indexed="64"/>
      </patternFill>
    </fill>
    <fill>
      <patternFill patternType="solid">
        <fgColor theme="0" tint="-0.249977111117893"/>
        <bgColor indexed="64"/>
      </patternFill>
    </fill>
    <fill>
      <patternFill patternType="solid">
        <fgColor theme="1" tint="0.34998626667073579"/>
        <bgColor indexed="9"/>
      </patternFill>
    </fill>
    <fill>
      <patternFill patternType="gray0625">
        <fgColor theme="9" tint="0.79998168889431442"/>
        <bgColor theme="1" tint="0.34998626667073579"/>
      </patternFill>
    </fill>
    <fill>
      <patternFill patternType="gray0625">
        <fgColor theme="9" tint="0.79998168889431442"/>
        <bgColor rgb="FFEAFFD5"/>
      </patternFill>
    </fill>
    <fill>
      <patternFill patternType="solid">
        <fgColor rgb="FFFDF1E7"/>
        <bgColor indexed="9"/>
      </patternFill>
    </fill>
    <fill>
      <patternFill patternType="solid">
        <fgColor indexed="36"/>
        <bgColor indexed="50"/>
      </patternFill>
    </fill>
    <fill>
      <patternFill patternType="solid">
        <fgColor rgb="FFEEECE1"/>
        <bgColor indexed="64"/>
      </patternFill>
    </fill>
    <fill>
      <patternFill patternType="gray0625">
        <fgColor theme="9" tint="0.79998168889431442"/>
        <bgColor rgb="FFDEFFBD"/>
      </patternFill>
    </fill>
    <fill>
      <patternFill patternType="gray0625">
        <fgColor theme="9" tint="0.79998168889431442"/>
        <bgColor rgb="FFFFFFCC"/>
      </patternFill>
    </fill>
    <fill>
      <patternFill patternType="solid">
        <fgColor rgb="FFCCCCFF"/>
        <bgColor indexed="64"/>
      </patternFill>
    </fill>
    <fill>
      <patternFill patternType="solid">
        <fgColor theme="9" tint="0.59999389629810485"/>
        <bgColor indexed="64"/>
      </patternFill>
    </fill>
    <fill>
      <patternFill patternType="solid">
        <fgColor rgb="FFFFFF99"/>
        <bgColor indexed="64"/>
      </patternFill>
    </fill>
    <fill>
      <patternFill patternType="solid">
        <fgColor theme="1" tint="0.499984740745262"/>
        <bgColor indexed="64"/>
      </patternFill>
    </fill>
    <fill>
      <patternFill patternType="solid">
        <fgColor indexed="26"/>
        <bgColor indexed="64"/>
      </patternFill>
    </fill>
    <fill>
      <patternFill patternType="solid">
        <fgColor theme="4"/>
        <bgColor indexed="64"/>
      </patternFill>
    </fill>
    <fill>
      <patternFill patternType="solid">
        <fgColor theme="9" tint="-0.249977111117893"/>
        <bgColor indexed="64"/>
      </patternFill>
    </fill>
    <fill>
      <patternFill patternType="solid">
        <fgColor indexed="65"/>
        <bgColor indexed="64"/>
      </patternFill>
    </fill>
    <fill>
      <patternFill patternType="solid">
        <fgColor theme="5" tint="-0.249977111117893"/>
        <bgColor indexed="64"/>
      </patternFill>
    </fill>
    <fill>
      <patternFill patternType="lightUp">
        <fgColor indexed="9"/>
        <bgColor rgb="FF92D050"/>
      </patternFill>
    </fill>
    <fill>
      <patternFill patternType="lightUp">
        <fgColor indexed="9"/>
        <bgColor indexed="50"/>
      </patternFill>
    </fill>
    <fill>
      <patternFill patternType="solid">
        <fgColor indexed="12"/>
        <bgColor indexed="64"/>
      </patternFill>
    </fill>
    <fill>
      <patternFill patternType="solid">
        <fgColor indexed="11"/>
        <bgColor indexed="64"/>
      </patternFill>
    </fill>
    <fill>
      <patternFill patternType="solid">
        <fgColor rgb="FF7030A0"/>
        <bgColor rgb="FF99CC00"/>
      </patternFill>
    </fill>
    <fill>
      <patternFill patternType="solid">
        <fgColor rgb="FFFFFFFF"/>
        <bgColor rgb="FF000000"/>
      </patternFill>
    </fill>
    <fill>
      <patternFill patternType="solid">
        <fgColor indexed="9"/>
        <bgColor indexed="41"/>
      </patternFill>
    </fill>
    <fill>
      <patternFill patternType="solid">
        <fgColor theme="0"/>
        <bgColor rgb="FF000000"/>
      </patternFill>
    </fill>
    <fill>
      <patternFill patternType="solid">
        <fgColor theme="0"/>
        <bgColor indexed="26"/>
      </patternFill>
    </fill>
    <fill>
      <patternFill patternType="solid">
        <fgColor rgb="FFF4B084"/>
        <bgColor rgb="FF000000"/>
      </patternFill>
    </fill>
    <fill>
      <patternFill patternType="solid">
        <fgColor rgb="FFD9D9D9"/>
        <bgColor rgb="FF000000"/>
      </patternFill>
    </fill>
    <fill>
      <patternFill patternType="solid">
        <fgColor theme="0"/>
        <bgColor indexed="9"/>
      </patternFill>
    </fill>
    <fill>
      <patternFill patternType="gray0625">
        <fgColor theme="9" tint="0.79998168889431442"/>
        <bgColor theme="0"/>
      </patternFill>
    </fill>
    <fill>
      <patternFill patternType="solid">
        <fgColor theme="0" tint="-4.9989318521683403E-2"/>
        <bgColor indexed="9"/>
      </patternFill>
    </fill>
    <fill>
      <patternFill patternType="solid">
        <fgColor theme="7" tint="0.79998168889431442"/>
        <bgColor indexed="64"/>
      </patternFill>
    </fill>
    <fill>
      <patternFill patternType="solid">
        <fgColor rgb="FFDEFFBD"/>
        <bgColor indexed="64"/>
      </patternFill>
    </fill>
  </fills>
  <borders count="202">
    <border>
      <left/>
      <right/>
      <top/>
      <bottom/>
      <diagonal/>
    </border>
    <border>
      <left style="thin">
        <color indexed="64"/>
      </left>
      <right/>
      <top/>
      <bottom/>
      <diagonal/>
    </border>
    <border>
      <left/>
      <right style="hair">
        <color indexed="16"/>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hair">
        <color indexed="16"/>
      </left>
      <right style="hair">
        <color indexed="16"/>
      </right>
      <top/>
      <bottom/>
      <diagonal/>
    </border>
    <border>
      <left style="hair">
        <color indexed="16"/>
      </left>
      <right style="thin">
        <color indexed="16"/>
      </right>
      <top/>
      <bottom/>
      <diagonal/>
    </border>
    <border>
      <left/>
      <right/>
      <top style="hair">
        <color indexed="16"/>
      </top>
      <bottom/>
      <diagonal/>
    </border>
    <border>
      <left/>
      <right/>
      <top/>
      <bottom style="thin">
        <color auto="1"/>
      </bottom>
      <diagonal/>
    </border>
    <border>
      <left style="medium">
        <color indexed="8"/>
      </left>
      <right style="medium">
        <color indexed="8"/>
      </right>
      <top style="medium">
        <color indexed="8"/>
      </top>
      <bottom/>
      <diagonal/>
    </border>
    <border>
      <left/>
      <right style="medium">
        <color indexed="8"/>
      </right>
      <top/>
      <bottom/>
      <diagonal/>
    </border>
    <border>
      <left/>
      <right style="medium">
        <color auto="1"/>
      </right>
      <top/>
      <bottom/>
      <diagonal/>
    </border>
    <border>
      <left style="medium">
        <color rgb="FF800000"/>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hair">
        <color theme="1" tint="0.499984740745262"/>
      </right>
      <top/>
      <bottom style="thin">
        <color auto="1"/>
      </bottom>
      <diagonal/>
    </border>
    <border>
      <left style="thick">
        <color indexed="8"/>
      </left>
      <right/>
      <top style="thick">
        <color indexed="8"/>
      </top>
      <bottom/>
      <diagonal/>
    </border>
    <border>
      <left style="thin">
        <color indexed="8"/>
      </left>
      <right style="thin">
        <color indexed="8"/>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top style="thin">
        <color indexed="8"/>
      </top>
      <bottom style="thin">
        <color indexed="8"/>
      </bottom>
      <diagonal/>
    </border>
    <border>
      <left style="thick">
        <color indexed="8"/>
      </left>
      <right/>
      <top style="thin">
        <color indexed="8"/>
      </top>
      <bottom style="thick">
        <color indexed="8"/>
      </bottom>
      <diagonal/>
    </border>
    <border>
      <left style="thin">
        <color indexed="8"/>
      </left>
      <right style="thin">
        <color indexed="8"/>
      </right>
      <top style="thin">
        <color indexed="8"/>
      </top>
      <bottom style="thick">
        <color indexed="8"/>
      </bottom>
      <diagonal/>
    </border>
    <border>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right style="hair">
        <color indexed="16"/>
      </right>
      <top/>
      <bottom style="hair">
        <color indexed="16"/>
      </bottom>
      <diagonal/>
    </border>
    <border>
      <left style="hair">
        <color indexed="16"/>
      </left>
      <right style="hair">
        <color indexed="16"/>
      </right>
      <top/>
      <bottom style="hair">
        <color indexed="16"/>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16"/>
      </bottom>
      <diagonal/>
    </border>
    <border>
      <left style="hair">
        <color indexed="16"/>
      </left>
      <right style="hair">
        <color indexed="16"/>
      </right>
      <top/>
      <bottom style="thin">
        <color indexed="16"/>
      </bottom>
      <diagonal/>
    </border>
    <border>
      <left style="hair">
        <color indexed="16"/>
      </left>
      <right style="thin">
        <color indexed="16"/>
      </right>
      <top/>
      <bottom style="thin">
        <color indexed="16"/>
      </bottom>
      <diagonal/>
    </border>
    <border>
      <left style="hair">
        <color indexed="8"/>
      </left>
      <right style="hair">
        <color indexed="16"/>
      </right>
      <top/>
      <bottom style="thin">
        <color indexed="16"/>
      </bottom>
      <diagonal/>
    </border>
    <border>
      <left style="thin">
        <color auto="1"/>
      </left>
      <right style="hair">
        <color theme="9" tint="-0.24994659260841701"/>
      </right>
      <top style="thin">
        <color auto="1"/>
      </top>
      <bottom/>
      <diagonal/>
    </border>
    <border>
      <left style="hair">
        <color theme="9" tint="-0.24994659260841701"/>
      </left>
      <right style="hair">
        <color theme="9" tint="-0.24994659260841701"/>
      </right>
      <top style="thin">
        <color auto="1"/>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style="hair">
        <color theme="9"/>
      </top>
      <bottom style="hair">
        <color theme="9"/>
      </bottom>
      <diagonal/>
    </border>
    <border>
      <left/>
      <right/>
      <top style="thin">
        <color theme="9" tint="0.39991454817346722"/>
      </top>
      <bottom style="thin">
        <color theme="9" tint="0.39991454817346722"/>
      </bottom>
      <diagonal/>
    </border>
    <border>
      <left style="medium">
        <color indexed="64"/>
      </left>
      <right style="hair">
        <color indexed="64"/>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64"/>
      </right>
      <top/>
      <bottom/>
      <diagonal/>
    </border>
    <border>
      <left/>
      <right style="medium">
        <color indexed="64"/>
      </right>
      <top/>
      <bottom style="medium">
        <color indexed="64"/>
      </bottom>
      <diagonal/>
    </border>
    <border>
      <left/>
      <right/>
      <top style="hair">
        <color indexed="64"/>
      </top>
      <bottom/>
      <diagonal/>
    </border>
    <border>
      <left style="medium">
        <color indexed="8"/>
      </left>
      <right/>
      <top/>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theme="9" tint="0.39991454817346722"/>
      </top>
      <bottom style="thin">
        <color theme="9" tint="0.39991454817346722"/>
      </bottom>
      <diagonal/>
    </border>
    <border>
      <left/>
      <right style="medium">
        <color indexed="64"/>
      </right>
      <top style="thin">
        <color theme="9" tint="0.39991454817346722"/>
      </top>
      <bottom style="thin">
        <color theme="9" tint="0.39991454817346722"/>
      </bottom>
      <diagonal/>
    </border>
    <border>
      <left style="thin">
        <color indexed="16"/>
      </left>
      <right/>
      <top/>
      <bottom/>
      <diagonal/>
    </border>
    <border>
      <left style="hair">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medium">
        <color indexed="8"/>
      </left>
      <right/>
      <top/>
      <bottom style="hair">
        <color indexed="64"/>
      </bottom>
      <diagonal/>
    </border>
    <border>
      <left style="hair">
        <color indexed="64"/>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Dashed">
        <color indexed="64"/>
      </bottom>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dashDot">
        <color indexed="64"/>
      </top>
      <bottom style="dashDot">
        <color indexed="64"/>
      </bottom>
      <diagonal/>
    </border>
    <border>
      <left/>
      <right/>
      <top style="dashDot">
        <color indexed="64"/>
      </top>
      <bottom style="dashDot">
        <color indexed="64"/>
      </bottom>
      <diagonal/>
    </border>
    <border>
      <left/>
      <right style="medium">
        <color indexed="64"/>
      </right>
      <top style="dashDot">
        <color indexed="64"/>
      </top>
      <bottom style="dashDot">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hair">
        <color indexed="12"/>
      </bottom>
      <diagonal/>
    </border>
    <border>
      <left/>
      <right/>
      <top/>
      <bottom style="hair">
        <color indexed="12"/>
      </bottom>
      <diagonal/>
    </border>
    <border>
      <left/>
      <right style="medium">
        <color indexed="64"/>
      </right>
      <top/>
      <bottom style="hair">
        <color indexed="12"/>
      </bottom>
      <diagonal/>
    </border>
    <border>
      <left style="medium">
        <color indexed="64"/>
      </left>
      <right/>
      <top style="hair">
        <color indexed="12"/>
      </top>
      <bottom/>
      <diagonal/>
    </border>
    <border>
      <left/>
      <right/>
      <top style="hair">
        <color indexed="12"/>
      </top>
      <bottom/>
      <diagonal/>
    </border>
    <border>
      <left/>
      <right style="medium">
        <color indexed="64"/>
      </right>
      <top style="hair">
        <color indexed="12"/>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hair">
        <color indexed="10"/>
      </bottom>
      <diagonal/>
    </border>
    <border>
      <left/>
      <right/>
      <top/>
      <bottom style="hair">
        <color indexed="10"/>
      </bottom>
      <diagonal/>
    </border>
    <border>
      <left/>
      <right style="medium">
        <color indexed="64"/>
      </right>
      <top/>
      <bottom style="hair">
        <color indexed="10"/>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style="hair">
        <color indexed="10"/>
      </top>
      <bottom/>
      <diagonal/>
    </border>
    <border>
      <left/>
      <right/>
      <top style="hair">
        <color indexed="10"/>
      </top>
      <bottom/>
      <diagonal/>
    </border>
    <border>
      <left/>
      <right style="medium">
        <color indexed="64"/>
      </right>
      <top style="hair">
        <color indexed="10"/>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12"/>
      </left>
      <right style="hair">
        <color indexed="12"/>
      </right>
      <top style="hair">
        <color indexed="12"/>
      </top>
      <bottom style="hair">
        <color indexed="12"/>
      </bottom>
      <diagonal/>
    </border>
    <border>
      <left/>
      <right/>
      <top/>
      <bottom style="hair">
        <color rgb="FF0000FF"/>
      </bottom>
      <diagonal/>
    </border>
    <border>
      <left style="hair">
        <color rgb="FF0000FF"/>
      </left>
      <right style="hair">
        <color rgb="FF0000FF"/>
      </right>
      <top style="hair">
        <color rgb="FF0000FF"/>
      </top>
      <bottom style="hair">
        <color rgb="FF0000FF"/>
      </bottom>
      <diagonal/>
    </border>
    <border>
      <left style="hair">
        <color indexed="12"/>
      </left>
      <right style="hair">
        <color indexed="12"/>
      </right>
      <top/>
      <bottom/>
      <diagonal/>
    </border>
    <border>
      <left/>
      <right style="hair">
        <color indexed="12"/>
      </right>
      <top/>
      <bottom/>
      <diagonal/>
    </border>
    <border>
      <left style="hair">
        <color rgb="FFFF0000"/>
      </left>
      <right style="hair">
        <color rgb="FFFF0000"/>
      </right>
      <top style="hair">
        <color rgb="FFFF0000"/>
      </top>
      <bottom style="hair">
        <color rgb="FFFF0000"/>
      </bottom>
      <diagonal/>
    </border>
    <border>
      <left style="hair">
        <color rgb="FFFF0000"/>
      </left>
      <right style="medium">
        <color indexed="64"/>
      </right>
      <top style="hair">
        <color rgb="FFFF0000"/>
      </top>
      <bottom style="hair">
        <color rgb="FFFF0000"/>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30"/>
      </left>
      <right/>
      <top style="medium">
        <color indexed="30"/>
      </top>
      <bottom/>
      <diagonal/>
    </border>
    <border>
      <left/>
      <right/>
      <top style="medium">
        <color indexed="30"/>
      </top>
      <bottom/>
      <diagonal/>
    </border>
    <border>
      <left style="medium">
        <color indexed="30"/>
      </left>
      <right/>
      <top/>
      <bottom style="medium">
        <color indexed="30"/>
      </bottom>
      <diagonal/>
    </border>
    <border>
      <left/>
      <right/>
      <top/>
      <bottom style="medium">
        <color indexed="30"/>
      </bottom>
      <diagonal/>
    </border>
    <border>
      <left/>
      <right/>
      <top style="medium">
        <color rgb="FF0070C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style="medium">
        <color rgb="FF0070C0"/>
      </left>
      <right/>
      <top style="medium">
        <color rgb="FF0070C0"/>
      </top>
      <bottom/>
      <diagonal/>
    </border>
    <border>
      <left style="medium">
        <color rgb="FF0070C0"/>
      </left>
      <right/>
      <top/>
      <bottom style="medium">
        <color rgb="FF0070C0"/>
      </bottom>
      <diagonal/>
    </border>
    <border>
      <left/>
      <right/>
      <top/>
      <bottom style="medium">
        <color rgb="FF0070C0"/>
      </bottom>
      <diagonal/>
    </border>
    <border>
      <left style="thin">
        <color indexed="16"/>
      </left>
      <right/>
      <top style="thin">
        <color indexed="16"/>
      </top>
      <bottom style="thin">
        <color indexed="16"/>
      </bottom>
      <diagonal/>
    </border>
    <border>
      <left/>
      <right/>
      <top style="thin">
        <color indexed="16"/>
      </top>
      <bottom style="thin">
        <color indexed="16"/>
      </bottom>
      <diagonal/>
    </border>
    <border>
      <left/>
      <right style="thin">
        <color indexed="16"/>
      </right>
      <top style="thin">
        <color indexed="16"/>
      </top>
      <bottom style="thin">
        <color indexed="16"/>
      </bottom>
      <diagonal/>
    </border>
    <border>
      <left/>
      <right/>
      <top style="thin">
        <color indexed="16"/>
      </top>
      <bottom/>
      <diagonal/>
    </border>
    <border>
      <left style="thin">
        <color indexed="16"/>
      </left>
      <right/>
      <top style="thin">
        <color indexed="16"/>
      </top>
      <bottom/>
      <diagonal/>
    </border>
    <border>
      <left/>
      <right style="thin">
        <color indexed="16"/>
      </right>
      <top/>
      <bottom/>
      <diagonal/>
    </border>
    <border>
      <left/>
      <right style="thin">
        <color indexed="16"/>
      </right>
      <top style="thin">
        <color indexed="16"/>
      </top>
      <bottom/>
      <diagonal/>
    </border>
    <border>
      <left style="thin">
        <color indexed="16"/>
      </left>
      <right style="hair">
        <color indexed="16"/>
      </right>
      <top/>
      <bottom/>
      <diagonal/>
    </border>
    <border>
      <left style="thin">
        <color indexed="16"/>
      </left>
      <right style="thin">
        <color indexed="16"/>
      </right>
      <top style="thin">
        <color indexed="16"/>
      </top>
      <bottom/>
      <diagonal/>
    </border>
    <border>
      <left style="hair">
        <color indexed="16"/>
      </left>
      <right/>
      <top/>
      <bottom style="hair">
        <color indexed="16"/>
      </bottom>
      <diagonal/>
    </border>
    <border>
      <left style="hair">
        <color indexed="16"/>
      </left>
      <right style="thin">
        <color indexed="16"/>
      </right>
      <top/>
      <bottom style="hair">
        <color indexed="16"/>
      </bottom>
      <diagonal/>
    </border>
    <border>
      <left/>
      <right style="thin">
        <color indexed="16"/>
      </right>
      <top style="hair">
        <color indexed="16"/>
      </top>
      <bottom/>
      <diagonal/>
    </border>
    <border>
      <left style="thin">
        <color rgb="FF800000"/>
      </left>
      <right/>
      <top/>
      <bottom/>
      <diagonal/>
    </border>
    <border>
      <left style="thin">
        <color indexed="16"/>
      </left>
      <right/>
      <top style="hair">
        <color indexed="16"/>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16"/>
      </right>
      <top/>
      <bottom style="thin">
        <color indexed="16"/>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indexed="16"/>
      </left>
      <right style="hair">
        <color indexed="16"/>
      </right>
      <top/>
      <bottom style="hair">
        <color indexed="16"/>
      </bottom>
      <diagonal/>
    </border>
    <border>
      <left style="hair">
        <color indexed="8"/>
      </left>
      <right style="hair">
        <color indexed="16"/>
      </right>
      <top/>
      <bottom style="hair">
        <color indexed="16"/>
      </bottom>
      <diagonal/>
    </border>
    <border>
      <left style="thin">
        <color rgb="FF800000"/>
      </left>
      <right/>
      <top style="thin">
        <color rgb="FF800000"/>
      </top>
      <bottom/>
      <diagonal/>
    </border>
    <border>
      <left/>
      <right/>
      <top style="thin">
        <color rgb="FF800000"/>
      </top>
      <bottom/>
      <diagonal/>
    </border>
    <border>
      <left style="thin">
        <color rgb="FF800000"/>
      </left>
      <right/>
      <top/>
      <bottom style="hair">
        <color rgb="FF800000"/>
      </bottom>
      <diagonal/>
    </border>
    <border>
      <left/>
      <right/>
      <top/>
      <bottom style="hair">
        <color rgb="FF800000"/>
      </bottom>
      <diagonal/>
    </border>
    <border>
      <left/>
      <right style="thin">
        <color indexed="16"/>
      </right>
      <top/>
      <bottom style="hair">
        <color rgb="FF800000"/>
      </bottom>
      <diagonal/>
    </border>
    <border>
      <left/>
      <right style="thin">
        <color indexed="16"/>
      </right>
      <top style="thin">
        <color rgb="FF800000"/>
      </top>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auto="1"/>
      </left>
      <right/>
      <top/>
      <bottom style="hair">
        <color auto="1"/>
      </bottom>
      <diagonal/>
    </border>
    <border>
      <left/>
      <right/>
      <top/>
      <bottom style="hair">
        <color auto="1"/>
      </bottom>
      <diagonal/>
    </border>
    <border>
      <left/>
      <right style="medium">
        <color indexed="64"/>
      </right>
      <top/>
      <bottom style="hair">
        <color auto="1"/>
      </bottom>
      <diagonal/>
    </border>
    <border>
      <left/>
      <right style="thin">
        <color auto="1"/>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indexed="64"/>
      </left>
      <right/>
      <top style="thin">
        <color indexed="64"/>
      </top>
      <bottom/>
      <diagonal/>
    </border>
    <border>
      <left style="thin">
        <color auto="1"/>
      </left>
      <right style="hair">
        <color auto="1"/>
      </right>
      <top/>
      <bottom/>
      <diagonal/>
    </border>
    <border>
      <left style="thin">
        <color auto="1"/>
      </left>
      <right style="hair">
        <color auto="1"/>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auto="1"/>
      </top>
      <bottom/>
      <diagonal/>
    </border>
    <border>
      <left/>
      <right style="thin">
        <color indexed="64"/>
      </right>
      <top style="hair">
        <color indexed="64"/>
      </top>
      <bottom/>
      <diagonal/>
    </border>
    <border>
      <left style="thin">
        <color auto="1"/>
      </left>
      <right style="hair">
        <color indexed="64"/>
      </right>
      <top style="hair">
        <color indexed="64"/>
      </top>
      <bottom/>
      <diagonal/>
    </border>
    <border>
      <left style="hair">
        <color indexed="64"/>
      </left>
      <right style="hair">
        <color indexed="64"/>
      </right>
      <top/>
      <bottom style="thin">
        <color indexed="64"/>
      </bottom>
      <diagonal/>
    </border>
    <border>
      <left/>
      <right style="thin">
        <color rgb="FF800000"/>
      </right>
      <top style="thin">
        <color rgb="FF800000"/>
      </top>
      <bottom style="thin">
        <color rgb="FF800000"/>
      </bottom>
      <diagonal/>
    </border>
    <border>
      <left/>
      <right/>
      <top style="thin">
        <color rgb="FF800000"/>
      </top>
      <bottom style="thin">
        <color rgb="FF800000"/>
      </bottom>
      <diagonal/>
    </border>
    <border>
      <left/>
      <right style="thin">
        <color rgb="FF800000"/>
      </right>
      <top style="thin">
        <color rgb="FF800000"/>
      </top>
      <bottom/>
      <diagonal/>
    </border>
  </borders>
  <cellStyleXfs count="39">
    <xf numFmtId="0" fontId="0" fillId="0" borderId="0"/>
    <xf numFmtId="0" fontId="12" fillId="0" borderId="0"/>
    <xf numFmtId="0" fontId="8" fillId="0" borderId="0" applyNumberFormat="0" applyFill="0" applyBorder="0" applyAlignment="0" applyProtection="0"/>
    <xf numFmtId="0" fontId="12" fillId="0" borderId="0"/>
    <xf numFmtId="44" fontId="12" fillId="0" borderId="0" applyFont="0" applyFill="0" applyBorder="0" applyAlignment="0" applyProtection="0"/>
    <xf numFmtId="0" fontId="10" fillId="0" borderId="0"/>
    <xf numFmtId="0" fontId="12" fillId="0" borderId="0"/>
    <xf numFmtId="0" fontId="11" fillId="0" borderId="0"/>
    <xf numFmtId="0" fontId="13" fillId="0" borderId="0"/>
    <xf numFmtId="0" fontId="12" fillId="0" borderId="0"/>
    <xf numFmtId="0" fontId="12" fillId="0" borderId="0"/>
    <xf numFmtId="0" fontId="8" fillId="0" borderId="0" applyNumberFormat="0" applyFill="0" applyBorder="0" applyAlignment="0" applyProtection="0"/>
    <xf numFmtId="0" fontId="12" fillId="0" borderId="0"/>
    <xf numFmtId="0" fontId="12" fillId="0" borderId="0"/>
    <xf numFmtId="0" fontId="3" fillId="0" borderId="0"/>
    <xf numFmtId="0" fontId="46" fillId="0" borderId="0"/>
    <xf numFmtId="0" fontId="54" fillId="0" borderId="0" applyNumberFormat="0" applyFill="0" applyBorder="0" applyAlignment="0" applyProtection="0"/>
    <xf numFmtId="0" fontId="12" fillId="0" borderId="0"/>
    <xf numFmtId="0" fontId="12" fillId="0" borderId="0"/>
    <xf numFmtId="0" fontId="2" fillId="0" borderId="0"/>
    <xf numFmtId="0" fontId="2" fillId="0" borderId="0"/>
    <xf numFmtId="0" fontId="1" fillId="0" borderId="0"/>
    <xf numFmtId="0" fontId="94" fillId="0" borderId="0"/>
    <xf numFmtId="0" fontId="15" fillId="0" borderId="0"/>
    <xf numFmtId="0" fontId="110" fillId="0" borderId="0"/>
    <xf numFmtId="0" fontId="8" fillId="0" borderId="0" applyNumberFormat="0" applyFill="0" applyBorder="0" applyAlignment="0" applyProtection="0">
      <alignment vertical="top"/>
      <protection locked="0"/>
    </xf>
    <xf numFmtId="0" fontId="12" fillId="0" borderId="0"/>
    <xf numFmtId="0" fontId="54" fillId="0" borderId="0" applyNumberFormat="0" applyFill="0" applyBorder="0" applyAlignment="0" applyProtection="0"/>
    <xf numFmtId="0" fontId="151" fillId="0" borderId="0"/>
    <xf numFmtId="0" fontId="12" fillId="0" borderId="0"/>
    <xf numFmtId="0" fontId="8" fillId="0" borderId="0" applyNumberFormat="0" applyFill="0" applyBorder="0" applyAlignment="0" applyProtection="0">
      <alignment vertical="top"/>
      <protection locked="0"/>
    </xf>
    <xf numFmtId="0" fontId="1" fillId="0" borderId="0"/>
    <xf numFmtId="0" fontId="10" fillId="0" borderId="0"/>
    <xf numFmtId="0" fontId="161" fillId="0" borderId="0"/>
    <xf numFmtId="0" fontId="12" fillId="0" borderId="0"/>
    <xf numFmtId="0" fontId="12" fillId="0" borderId="0"/>
    <xf numFmtId="0" fontId="54" fillId="0" borderId="0" applyNumberFormat="0" applyFill="0" applyBorder="0" applyAlignment="0" applyProtection="0"/>
    <xf numFmtId="0" fontId="12" fillId="0" borderId="0"/>
    <xf numFmtId="0" fontId="1" fillId="0" borderId="0"/>
  </cellStyleXfs>
  <cellXfs count="1364">
    <xf numFmtId="0" fontId="0" fillId="0" borderId="0" xfId="0"/>
    <xf numFmtId="0" fontId="14" fillId="0" borderId="0" xfId="9" applyFont="1"/>
    <xf numFmtId="0" fontId="20" fillId="15" borderId="0" xfId="9" applyFont="1" applyFill="1" applyAlignment="1">
      <alignment vertical="center"/>
    </xf>
    <xf numFmtId="0" fontId="19" fillId="15" borderId="0" xfId="9" applyFont="1" applyFill="1" applyAlignment="1">
      <alignment vertical="center"/>
    </xf>
    <xf numFmtId="0" fontId="16" fillId="0" borderId="0" xfId="1" applyFont="1" applyAlignment="1">
      <alignment vertical="center"/>
    </xf>
    <xf numFmtId="0" fontId="14" fillId="0" borderId="0" xfId="10" applyFont="1"/>
    <xf numFmtId="0" fontId="14" fillId="0" borderId="0" xfId="12" applyFont="1" applyProtection="1">
      <protection locked="0"/>
    </xf>
    <xf numFmtId="0" fontId="14" fillId="12" borderId="0" xfId="12" applyFont="1" applyFill="1" applyProtection="1">
      <protection locked="0"/>
    </xf>
    <xf numFmtId="0" fontId="21" fillId="19" borderId="0" xfId="0" applyFont="1" applyFill="1" applyBorder="1" applyAlignment="1">
      <alignment horizontal="center" vertical="center"/>
    </xf>
    <xf numFmtId="0" fontId="40" fillId="12" borderId="0" xfId="12" applyFont="1" applyFill="1" applyBorder="1" applyAlignment="1" applyProtection="1">
      <alignment horizontal="left" vertical="center"/>
      <protection locked="0"/>
    </xf>
    <xf numFmtId="0" fontId="14" fillId="0" borderId="0" xfId="9" applyFont="1" applyAlignment="1">
      <alignment vertical="center"/>
    </xf>
    <xf numFmtId="0" fontId="43" fillId="15" borderId="0" xfId="12" applyFont="1" applyFill="1" applyAlignment="1">
      <alignment horizontal="left" vertical="center"/>
    </xf>
    <xf numFmtId="0" fontId="3" fillId="12" borderId="0" xfId="14" applyFill="1"/>
    <xf numFmtId="0" fontId="14" fillId="12" borderId="0" xfId="9" applyFont="1" applyFill="1" applyAlignment="1">
      <alignment vertical="center"/>
    </xf>
    <xf numFmtId="0" fontId="44" fillId="13" borderId="0" xfId="14" applyFont="1" applyFill="1" applyAlignment="1">
      <alignment horizontal="center" vertical="center"/>
    </xf>
    <xf numFmtId="0" fontId="45" fillId="0" borderId="0" xfId="9" applyFont="1" applyAlignment="1">
      <alignment vertical="center"/>
    </xf>
    <xf numFmtId="0" fontId="18" fillId="12" borderId="0" xfId="15" applyFont="1" applyFill="1" applyAlignment="1">
      <alignment horizontal="centerContinuous" vertical="center"/>
    </xf>
    <xf numFmtId="0" fontId="26" fillId="12" borderId="0" xfId="9" applyFont="1" applyFill="1" applyAlignment="1">
      <alignment horizontal="centerContinuous" vertical="center"/>
    </xf>
    <xf numFmtId="0" fontId="47" fillId="0" borderId="3" xfId="9" applyFont="1" applyBorder="1" applyAlignment="1">
      <alignment horizontal="center" vertical="center"/>
    </xf>
    <xf numFmtId="0" fontId="48" fillId="12" borderId="4" xfId="15" applyFont="1" applyFill="1" applyBorder="1" applyAlignment="1">
      <alignment horizontal="center" vertical="center"/>
    </xf>
    <xf numFmtId="0" fontId="48" fillId="12" borderId="0" xfId="15" applyFont="1" applyFill="1" applyAlignment="1">
      <alignment horizontal="center" vertical="center"/>
    </xf>
    <xf numFmtId="0" fontId="49" fillId="0" borderId="11" xfId="9" applyFont="1" applyBorder="1" applyAlignment="1">
      <alignment vertical="center"/>
    </xf>
    <xf numFmtId="0" fontId="50" fillId="12" borderId="4" xfId="15" applyFont="1" applyFill="1" applyBorder="1" applyAlignment="1">
      <alignment horizontal="center" vertical="center"/>
    </xf>
    <xf numFmtId="0" fontId="50" fillId="12" borderId="0" xfId="15" applyFont="1" applyFill="1" applyAlignment="1">
      <alignment horizontal="center" vertical="center"/>
    </xf>
    <xf numFmtId="0" fontId="38" fillId="12" borderId="0" xfId="9" applyFont="1" applyFill="1" applyAlignment="1">
      <alignment vertical="center"/>
    </xf>
    <xf numFmtId="0" fontId="51" fillId="12" borderId="0" xfId="15" applyFont="1" applyFill="1" applyAlignment="1">
      <alignment horizontal="center" vertical="center"/>
    </xf>
    <xf numFmtId="0" fontId="52" fillId="12" borderId="0" xfId="15" applyFont="1" applyFill="1" applyAlignment="1">
      <alignment horizontal="center" vertical="center"/>
    </xf>
    <xf numFmtId="0" fontId="40" fillId="11" borderId="3" xfId="9" applyFont="1" applyFill="1" applyBorder="1" applyAlignment="1" applyProtection="1">
      <alignment horizontal="center" vertical="center"/>
      <protection hidden="1"/>
    </xf>
    <xf numFmtId="0" fontId="53" fillId="35" borderId="0" xfId="14" applyFont="1" applyFill="1" applyAlignment="1">
      <alignment horizontal="right" vertical="center"/>
    </xf>
    <xf numFmtId="0" fontId="55" fillId="12" borderId="0" xfId="16" applyFont="1" applyFill="1" applyAlignment="1">
      <alignment vertical="center"/>
    </xf>
    <xf numFmtId="0" fontId="37" fillId="0" borderId="0" xfId="9" applyFont="1"/>
    <xf numFmtId="0" fontId="56" fillId="12" borderId="0" xfId="14" applyFont="1" applyFill="1" applyAlignment="1">
      <alignment horizontal="justify" vertical="center"/>
    </xf>
    <xf numFmtId="0" fontId="37" fillId="0" borderId="0" xfId="9" applyFont="1" applyAlignment="1">
      <alignment vertical="center"/>
    </xf>
    <xf numFmtId="0" fontId="57" fillId="12" borderId="0" xfId="14" applyFont="1" applyFill="1" applyAlignment="1">
      <alignment horizontal="justify" vertical="center"/>
    </xf>
    <xf numFmtId="0" fontId="50" fillId="12" borderId="12" xfId="15" applyFont="1" applyFill="1" applyBorder="1" applyAlignment="1">
      <alignment horizontal="center" vertical="center"/>
    </xf>
    <xf numFmtId="0" fontId="59" fillId="12" borderId="3" xfId="9" applyFont="1" applyFill="1" applyBorder="1" applyAlignment="1">
      <alignment horizontal="center" vertical="center"/>
    </xf>
    <xf numFmtId="0" fontId="48" fillId="12" borderId="12" xfId="15" applyFont="1" applyFill="1" applyBorder="1" applyAlignment="1">
      <alignment horizontal="center" vertical="center"/>
    </xf>
    <xf numFmtId="0" fontId="14" fillId="12" borderId="0" xfId="9" applyFont="1" applyFill="1"/>
    <xf numFmtId="0" fontId="58" fillId="12" borderId="0" xfId="14" applyFont="1" applyFill="1" applyAlignment="1">
      <alignment horizontal="justify" vertical="center"/>
    </xf>
    <xf numFmtId="0" fontId="38" fillId="12" borderId="0" xfId="15" applyFont="1" applyFill="1" applyAlignment="1">
      <alignment vertical="center"/>
    </xf>
    <xf numFmtId="0" fontId="51" fillId="12" borderId="0" xfId="9" applyFont="1" applyFill="1" applyAlignment="1">
      <alignment horizontal="center" vertical="center"/>
    </xf>
    <xf numFmtId="0" fontId="60" fillId="12" borderId="0" xfId="15" applyFont="1" applyFill="1" applyAlignment="1">
      <alignment horizontal="center" vertical="center"/>
    </xf>
    <xf numFmtId="0" fontId="61" fillId="12" borderId="0" xfId="15" applyFont="1" applyFill="1" applyAlignment="1">
      <alignment vertical="center"/>
    </xf>
    <xf numFmtId="0" fontId="20" fillId="0" borderId="13" xfId="9" applyFont="1" applyBorder="1" applyAlignment="1">
      <alignment horizontal="left" vertical="center"/>
    </xf>
    <xf numFmtId="0" fontId="61" fillId="12" borderId="12" xfId="15" applyFont="1" applyFill="1" applyBorder="1" applyAlignment="1">
      <alignment vertical="center"/>
    </xf>
    <xf numFmtId="0" fontId="0" fillId="0" borderId="14" xfId="17" applyFont="1" applyBorder="1" applyAlignment="1">
      <alignment vertical="center"/>
    </xf>
    <xf numFmtId="0" fontId="0" fillId="0" borderId="15" xfId="17" applyFont="1" applyBorder="1" applyAlignment="1">
      <alignment vertical="center"/>
    </xf>
    <xf numFmtId="0" fontId="62" fillId="0" borderId="15" xfId="17" applyFont="1" applyBorder="1" applyAlignment="1">
      <alignment vertical="center"/>
    </xf>
    <xf numFmtId="0" fontId="0" fillId="0" borderId="16" xfId="17" applyFont="1" applyBorder="1" applyAlignment="1">
      <alignment vertical="center"/>
    </xf>
    <xf numFmtId="0" fontId="63" fillId="12" borderId="0" xfId="15" applyFont="1" applyFill="1" applyAlignment="1">
      <alignment horizontal="center" vertical="center"/>
    </xf>
    <xf numFmtId="0" fontId="38" fillId="12" borderId="0" xfId="9" applyFont="1" applyFill="1"/>
    <xf numFmtId="0" fontId="18" fillId="0" borderId="0" xfId="9" applyFont="1" applyAlignment="1">
      <alignment horizontal="center" vertical="center"/>
    </xf>
    <xf numFmtId="0" fontId="14" fillId="0" borderId="14" xfId="9" applyFont="1" applyBorder="1" applyAlignment="1">
      <alignment vertical="center"/>
    </xf>
    <xf numFmtId="0" fontId="14" fillId="0" borderId="15" xfId="9" applyFont="1" applyBorder="1" applyAlignment="1">
      <alignment vertical="center"/>
    </xf>
    <xf numFmtId="0" fontId="49" fillId="0" borderId="15" xfId="9" applyFont="1" applyBorder="1" applyAlignment="1">
      <alignment vertical="center"/>
    </xf>
    <xf numFmtId="0" fontId="49" fillId="0" borderId="16" xfId="9" applyFont="1" applyBorder="1" applyAlignment="1">
      <alignment vertical="center"/>
    </xf>
    <xf numFmtId="0" fontId="18" fillId="12" borderId="0" xfId="9" applyFont="1" applyFill="1" applyAlignment="1">
      <alignment vertical="center"/>
    </xf>
    <xf numFmtId="0" fontId="26" fillId="12" borderId="0" xfId="9" applyFont="1" applyFill="1" applyAlignment="1">
      <alignment vertical="center"/>
    </xf>
    <xf numFmtId="0" fontId="64" fillId="12" borderId="0" xfId="16" applyFont="1" applyFill="1" applyAlignment="1">
      <alignment horizontal="left" vertical="center"/>
    </xf>
    <xf numFmtId="0" fontId="64" fillId="0" borderId="0" xfId="16" applyFont="1" applyAlignment="1">
      <alignment horizontal="left" vertical="center"/>
    </xf>
    <xf numFmtId="0" fontId="3" fillId="0" borderId="0" xfId="14"/>
    <xf numFmtId="0" fontId="12" fillId="34" borderId="0" xfId="9" applyFill="1"/>
    <xf numFmtId="0" fontId="12" fillId="0" borderId="0" xfId="9"/>
    <xf numFmtId="0" fontId="12" fillId="13" borderId="0" xfId="9" applyFill="1"/>
    <xf numFmtId="0" fontId="20" fillId="13" borderId="0" xfId="9" applyFont="1" applyFill="1" applyAlignment="1">
      <alignment vertical="center"/>
    </xf>
    <xf numFmtId="0" fontId="20" fillId="13" borderId="0" xfId="9" applyFont="1" applyFill="1"/>
    <xf numFmtId="0" fontId="27" fillId="12" borderId="9" xfId="9" applyFont="1" applyFill="1" applyBorder="1" applyAlignment="1" applyProtection="1">
      <alignment horizontal="center" vertical="center"/>
      <protection hidden="1"/>
    </xf>
    <xf numFmtId="0" fontId="66" fillId="3" borderId="9" xfId="6" applyFont="1" applyFill="1" applyBorder="1" applyAlignment="1">
      <alignment horizontal="center" vertical="center"/>
    </xf>
    <xf numFmtId="3" fontId="25" fillId="23" borderId="9" xfId="6" applyNumberFormat="1" applyFont="1" applyFill="1" applyBorder="1" applyAlignment="1" applyProtection="1">
      <alignment horizontal="center" vertical="center"/>
      <protection locked="0"/>
    </xf>
    <xf numFmtId="0" fontId="21" fillId="12" borderId="9" xfId="9" applyFont="1" applyFill="1" applyBorder="1" applyAlignment="1" applyProtection="1">
      <alignment horizontal="center" vertical="center" wrapText="1"/>
      <protection hidden="1"/>
    </xf>
    <xf numFmtId="0" fontId="21" fillId="12" borderId="17" xfId="9" applyFont="1" applyFill="1" applyBorder="1" applyAlignment="1" applyProtection="1">
      <alignment horizontal="center" vertical="center" wrapText="1"/>
      <protection hidden="1"/>
    </xf>
    <xf numFmtId="0" fontId="12" fillId="12" borderId="0" xfId="9" applyFill="1"/>
    <xf numFmtId="0" fontId="20" fillId="12" borderId="0" xfId="9" applyFont="1" applyFill="1" applyAlignment="1">
      <alignment vertical="center"/>
    </xf>
    <xf numFmtId="0" fontId="20" fillId="12" borderId="0" xfId="9" applyFont="1" applyFill="1"/>
    <xf numFmtId="0" fontId="67" fillId="12" borderId="0" xfId="15" applyFont="1" applyFill="1" applyAlignment="1">
      <alignment horizontal="center" vertical="center"/>
    </xf>
    <xf numFmtId="0" fontId="41" fillId="12" borderId="0" xfId="9" applyFont="1" applyFill="1" applyAlignment="1" applyProtection="1">
      <alignment horizontal="center" vertical="center" wrapText="1"/>
      <protection hidden="1"/>
    </xf>
    <xf numFmtId="0" fontId="68" fillId="12" borderId="0" xfId="9" applyFont="1" applyFill="1" applyAlignment="1" applyProtection="1">
      <alignment horizontal="center" vertical="center" wrapText="1"/>
      <protection hidden="1"/>
    </xf>
    <xf numFmtId="0" fontId="27" fillId="12" borderId="0" xfId="9" applyFont="1" applyFill="1" applyAlignment="1" applyProtection="1">
      <alignment horizontal="right" vertical="center"/>
      <protection hidden="1"/>
    </xf>
    <xf numFmtId="0" fontId="12" fillId="0" borderId="0" xfId="9" applyAlignment="1">
      <alignment horizontal="center"/>
    </xf>
    <xf numFmtId="3" fontId="41" fillId="12" borderId="0" xfId="6" applyNumberFormat="1" applyFont="1" applyFill="1" applyAlignment="1" applyProtection="1">
      <alignment horizontal="center" vertical="center"/>
      <protection locked="0"/>
    </xf>
    <xf numFmtId="176" fontId="68" fillId="12" borderId="0" xfId="6" applyNumberFormat="1" applyFont="1" applyFill="1" applyAlignment="1" applyProtection="1">
      <alignment horizontal="center" vertical="center"/>
      <protection locked="0"/>
    </xf>
    <xf numFmtId="174" fontId="27" fillId="12" borderId="0" xfId="9" applyNumberFormat="1" applyFont="1" applyFill="1" applyAlignment="1">
      <alignment horizontal="center" vertical="center"/>
    </xf>
    <xf numFmtId="0" fontId="18" fillId="12" borderId="0" xfId="9" applyFont="1" applyFill="1" applyAlignment="1">
      <alignment horizontal="left" vertical="center"/>
    </xf>
    <xf numFmtId="0" fontId="21" fillId="12" borderId="0" xfId="9" applyFont="1" applyFill="1" applyAlignment="1">
      <alignment horizontal="center" vertical="center"/>
    </xf>
    <xf numFmtId="3" fontId="70" fillId="23" borderId="0" xfId="6" applyNumberFormat="1" applyFont="1" applyFill="1" applyAlignment="1" applyProtection="1">
      <alignment horizontal="left" vertical="center"/>
      <protection locked="0"/>
    </xf>
    <xf numFmtId="0" fontId="60" fillId="13" borderId="0" xfId="9" applyFont="1" applyFill="1" applyAlignment="1">
      <alignment horizontal="left" vertical="center"/>
    </xf>
    <xf numFmtId="0" fontId="38" fillId="12" borderId="0" xfId="9" applyFont="1" applyFill="1" applyAlignment="1">
      <alignment horizontal="left"/>
    </xf>
    <xf numFmtId="0" fontId="71" fillId="4" borderId="1" xfId="9" applyFont="1" applyFill="1" applyBorder="1" applyAlignment="1">
      <alignment horizontal="center" vertical="center"/>
    </xf>
    <xf numFmtId="0" fontId="20" fillId="12" borderId="0" xfId="9" applyFont="1" applyFill="1" applyAlignment="1" applyProtection="1">
      <alignment horizontal="left" vertical="center"/>
      <protection hidden="1"/>
    </xf>
    <xf numFmtId="173" fontId="66" fillId="3" borderId="0" xfId="6" applyNumberFormat="1" applyFont="1" applyFill="1" applyAlignment="1">
      <alignment horizontal="center" vertical="center"/>
    </xf>
    <xf numFmtId="3" fontId="25" fillId="23" borderId="0" xfId="6" applyNumberFormat="1" applyFont="1" applyFill="1" applyAlignment="1" applyProtection="1">
      <alignment horizontal="center" vertical="center"/>
      <protection locked="0"/>
    </xf>
    <xf numFmtId="173" fontId="72" fillId="12" borderId="0" xfId="6" applyNumberFormat="1" applyFont="1" applyFill="1" applyAlignment="1">
      <alignment horizontal="center" vertical="center"/>
    </xf>
    <xf numFmtId="174" fontId="27" fillId="12" borderId="0" xfId="6" applyNumberFormat="1" applyFont="1" applyFill="1" applyAlignment="1">
      <alignment horizontal="center" vertical="center"/>
    </xf>
    <xf numFmtId="0" fontId="20" fillId="12" borderId="0" xfId="9" applyFont="1" applyFill="1" applyAlignment="1">
      <alignment horizontal="center" vertical="center"/>
    </xf>
    <xf numFmtId="0" fontId="30" fillId="12" borderId="0" xfId="11" applyFont="1" applyFill="1" applyAlignment="1" applyProtection="1">
      <alignment horizontal="left"/>
    </xf>
    <xf numFmtId="0" fontId="73" fillId="12" borderId="0" xfId="15" applyFont="1" applyFill="1" applyAlignment="1">
      <alignment horizontal="center" vertical="center"/>
    </xf>
    <xf numFmtId="0" fontId="12" fillId="0" borderId="0" xfId="9" applyAlignment="1">
      <alignment vertical="center"/>
    </xf>
    <xf numFmtId="0" fontId="30" fillId="12" borderId="0" xfId="11" applyFont="1" applyFill="1" applyAlignment="1" applyProtection="1">
      <alignment horizontal="left" vertical="center"/>
    </xf>
    <xf numFmtId="175" fontId="27" fillId="12" borderId="0" xfId="6" applyNumberFormat="1" applyFont="1" applyFill="1" applyAlignment="1">
      <alignment horizontal="center" vertical="center"/>
    </xf>
    <xf numFmtId="0" fontId="74" fillId="12" borderId="0" xfId="9" applyFont="1" applyFill="1" applyAlignment="1">
      <alignment horizontal="left" vertical="center"/>
    </xf>
    <xf numFmtId="0" fontId="30" fillId="12" borderId="0" xfId="11" applyFont="1" applyFill="1" applyAlignment="1">
      <alignment horizontal="left"/>
    </xf>
    <xf numFmtId="0" fontId="30" fillId="12" borderId="0" xfId="11" applyFont="1" applyFill="1" applyAlignment="1">
      <alignment horizontal="left" vertical="center"/>
    </xf>
    <xf numFmtId="0" fontId="38" fillId="12" borderId="0" xfId="9" applyFont="1" applyFill="1" applyAlignment="1">
      <alignment horizontal="left" vertical="center"/>
    </xf>
    <xf numFmtId="177" fontId="75" fillId="17" borderId="0" xfId="6" applyNumberFormat="1" applyFont="1" applyFill="1" applyAlignment="1">
      <alignment horizontal="center" vertical="center"/>
    </xf>
    <xf numFmtId="0" fontId="42" fillId="12" borderId="0" xfId="9" applyFont="1" applyFill="1" applyAlignment="1">
      <alignment vertical="center"/>
    </xf>
    <xf numFmtId="0" fontId="21" fillId="12" borderId="0" xfId="9" applyFont="1" applyFill="1" applyAlignment="1">
      <alignment vertical="center"/>
    </xf>
    <xf numFmtId="0" fontId="38" fillId="0" borderId="0" xfId="9" applyFont="1" applyAlignment="1">
      <alignment vertical="center"/>
    </xf>
    <xf numFmtId="0" fontId="64" fillId="0" borderId="0" xfId="16" applyFont="1" applyAlignment="1">
      <alignment vertical="center"/>
    </xf>
    <xf numFmtId="173" fontId="66" fillId="36" borderId="0" xfId="6" applyNumberFormat="1" applyFont="1" applyFill="1" applyAlignment="1">
      <alignment horizontal="center" vertical="center"/>
    </xf>
    <xf numFmtId="0" fontId="7" fillId="0" borderId="0" xfId="9" applyFont="1" applyAlignment="1">
      <alignment horizontal="center" vertical="center"/>
    </xf>
    <xf numFmtId="0" fontId="21" fillId="0" borderId="0" xfId="9" applyFont="1" applyAlignment="1">
      <alignment horizontal="center" vertical="center"/>
    </xf>
    <xf numFmtId="0" fontId="39" fillId="12" borderId="0" xfId="9" applyFont="1" applyFill="1" applyAlignment="1">
      <alignment vertical="center"/>
    </xf>
    <xf numFmtId="49" fontId="21" fillId="0" borderId="23" xfId="9" applyNumberFormat="1" applyFont="1" applyBorder="1" applyAlignment="1">
      <alignment horizontal="center" vertical="center" wrapText="1"/>
    </xf>
    <xf numFmtId="49" fontId="21" fillId="0" borderId="24" xfId="9" applyNumberFormat="1" applyFont="1" applyBorder="1" applyAlignment="1">
      <alignment horizontal="center" vertical="center" wrapText="1"/>
    </xf>
    <xf numFmtId="49" fontId="21" fillId="0" borderId="25" xfId="9" applyNumberFormat="1" applyFont="1" applyBorder="1" applyAlignment="1">
      <alignment horizontal="center" vertical="center" wrapText="1"/>
    </xf>
    <xf numFmtId="49" fontId="18" fillId="0" borderId="26" xfId="9" applyNumberFormat="1" applyFont="1" applyBorder="1" applyAlignment="1">
      <alignment vertical="center" wrapText="1"/>
    </xf>
    <xf numFmtId="49" fontId="20" fillId="0" borderId="23" xfId="9" applyNumberFormat="1" applyFont="1" applyBorder="1" applyAlignment="1">
      <alignment horizontal="center" vertical="center" wrapText="1"/>
    </xf>
    <xf numFmtId="49" fontId="20" fillId="0" borderId="24" xfId="9" applyNumberFormat="1" applyFont="1" applyBorder="1" applyAlignment="1">
      <alignment horizontal="center" vertical="center" wrapText="1"/>
    </xf>
    <xf numFmtId="49" fontId="20" fillId="0" borderId="25" xfId="9" applyNumberFormat="1" applyFont="1" applyBorder="1" applyAlignment="1">
      <alignment horizontal="center" vertical="center" wrapText="1"/>
    </xf>
    <xf numFmtId="49" fontId="21" fillId="0" borderId="26" xfId="9" applyNumberFormat="1" applyFont="1" applyBorder="1" applyAlignment="1">
      <alignment vertical="center" wrapText="1"/>
    </xf>
    <xf numFmtId="49" fontId="18" fillId="0" borderId="27" xfId="9" applyNumberFormat="1" applyFont="1" applyBorder="1" applyAlignment="1">
      <alignment vertical="center" wrapText="1"/>
    </xf>
    <xf numFmtId="49" fontId="20" fillId="0" borderId="28" xfId="9" applyNumberFormat="1" applyFont="1" applyBorder="1" applyAlignment="1">
      <alignment horizontal="center" vertical="center" wrapText="1"/>
    </xf>
    <xf numFmtId="49" fontId="20" fillId="0" borderId="29" xfId="9" applyNumberFormat="1" applyFont="1" applyBorder="1" applyAlignment="1">
      <alignment horizontal="center" vertical="center" wrapText="1"/>
    </xf>
    <xf numFmtId="49" fontId="20" fillId="0" borderId="30" xfId="9" applyNumberFormat="1" applyFont="1" applyBorder="1" applyAlignment="1">
      <alignment horizontal="center" vertical="center" wrapText="1"/>
    </xf>
    <xf numFmtId="0" fontId="22" fillId="12" borderId="0" xfId="9" applyFont="1" applyFill="1" applyAlignment="1">
      <alignment vertical="center"/>
    </xf>
    <xf numFmtId="0" fontId="4" fillId="0" borderId="0" xfId="9" applyFont="1" applyAlignment="1">
      <alignment horizontal="left" vertical="center"/>
    </xf>
    <xf numFmtId="0" fontId="23" fillId="12" borderId="0" xfId="12" applyFont="1" applyFill="1" applyAlignment="1" applyProtection="1">
      <alignment horizontal="left" vertical="center"/>
      <protection locked="0"/>
    </xf>
    <xf numFmtId="0" fontId="81" fillId="38" borderId="1" xfId="9" applyFont="1" applyFill="1" applyBorder="1" applyAlignment="1" applyProtection="1">
      <alignment horizontal="center" vertical="center"/>
      <protection hidden="1"/>
    </xf>
    <xf numFmtId="0" fontId="80" fillId="12" borderId="0" xfId="9" applyFont="1" applyFill="1" applyBorder="1" applyAlignment="1" applyProtection="1">
      <alignment vertical="center"/>
      <protection hidden="1"/>
    </xf>
    <xf numFmtId="0" fontId="5" fillId="12" borderId="0" xfId="9" applyFont="1" applyFill="1" applyBorder="1" applyAlignment="1">
      <alignment vertical="center"/>
    </xf>
    <xf numFmtId="0" fontId="5" fillId="12" borderId="5" xfId="9" applyFont="1" applyFill="1" applyBorder="1" applyAlignment="1">
      <alignment vertical="center"/>
    </xf>
    <xf numFmtId="0" fontId="80" fillId="12" borderId="1" xfId="9" applyFont="1" applyFill="1" applyBorder="1" applyAlignment="1" applyProtection="1">
      <alignment horizontal="center" vertical="center"/>
      <protection hidden="1"/>
    </xf>
    <xf numFmtId="0" fontId="82" fillId="12" borderId="0" xfId="9" applyFont="1" applyFill="1" applyBorder="1" applyAlignment="1" applyProtection="1">
      <alignment horizontal="left" vertical="center"/>
      <protection hidden="1"/>
    </xf>
    <xf numFmtId="0" fontId="83" fillId="12" borderId="0" xfId="9" applyFont="1" applyFill="1" applyBorder="1" applyAlignment="1" applyProtection="1">
      <alignment horizontal="left" vertical="center"/>
      <protection hidden="1"/>
    </xf>
    <xf numFmtId="0" fontId="14" fillId="12" borderId="0" xfId="10" applyFont="1" applyFill="1"/>
    <xf numFmtId="0" fontId="80" fillId="12" borderId="39" xfId="9" applyFont="1" applyFill="1" applyBorder="1" applyAlignment="1" applyProtection="1">
      <alignment horizontal="center" vertical="center"/>
      <protection hidden="1"/>
    </xf>
    <xf numFmtId="0" fontId="80" fillId="12" borderId="40" xfId="9" applyFont="1" applyFill="1" applyBorder="1" applyAlignment="1" applyProtection="1">
      <alignment horizontal="center" vertical="center"/>
      <protection hidden="1"/>
    </xf>
    <xf numFmtId="0" fontId="20" fillId="11" borderId="41" xfId="9" applyFont="1" applyFill="1" applyBorder="1" applyAlignment="1" applyProtection="1">
      <alignment horizontal="left" vertical="center"/>
      <protection hidden="1"/>
    </xf>
    <xf numFmtId="0" fontId="5" fillId="11" borderId="41" xfId="9" applyFont="1" applyFill="1" applyBorder="1" applyAlignment="1">
      <alignment vertical="center"/>
    </xf>
    <xf numFmtId="0" fontId="5" fillId="11" borderId="42" xfId="9" applyFont="1" applyFill="1" applyBorder="1" applyAlignment="1">
      <alignment vertical="center"/>
    </xf>
    <xf numFmtId="0" fontId="80" fillId="12" borderId="33" xfId="9" applyFont="1" applyFill="1" applyBorder="1" applyAlignment="1" applyProtection="1">
      <alignment horizontal="center" vertical="center"/>
      <protection hidden="1"/>
    </xf>
    <xf numFmtId="0" fontId="80" fillId="12" borderId="43" xfId="9" applyFont="1" applyFill="1" applyBorder="1" applyAlignment="1" applyProtection="1">
      <alignment horizontal="center" vertical="center"/>
      <protection hidden="1"/>
    </xf>
    <xf numFmtId="0" fontId="20" fillId="11" borderId="43" xfId="9" applyFont="1" applyFill="1" applyBorder="1" applyAlignment="1" applyProtection="1">
      <alignment horizontal="left" vertical="center"/>
      <protection hidden="1"/>
    </xf>
    <xf numFmtId="0" fontId="5" fillId="12" borderId="43" xfId="9" applyFont="1" applyFill="1" applyBorder="1"/>
    <xf numFmtId="0" fontId="5" fillId="12" borderId="34" xfId="9" applyFont="1" applyFill="1" applyBorder="1"/>
    <xf numFmtId="0" fontId="16" fillId="12" borderId="0" xfId="1" applyFont="1" applyFill="1" applyAlignment="1">
      <alignment vertical="center"/>
    </xf>
    <xf numFmtId="0" fontId="12" fillId="15" borderId="0" xfId="18" applyFill="1" applyProtection="1">
      <protection hidden="1"/>
    </xf>
    <xf numFmtId="0" fontId="1" fillId="15" borderId="0" xfId="21" applyFill="1"/>
    <xf numFmtId="0" fontId="92" fillId="15" borderId="0" xfId="18" applyFont="1" applyFill="1" applyAlignment="1">
      <alignment vertical="center"/>
    </xf>
    <xf numFmtId="0" fontId="94" fillId="0" borderId="0" xfId="22"/>
    <xf numFmtId="0" fontId="95" fillId="15" borderId="0" xfId="18" applyFont="1" applyFill="1" applyAlignment="1">
      <alignment vertical="center"/>
    </xf>
    <xf numFmtId="0" fontId="96" fillId="15" borderId="0" xfId="18" applyFont="1" applyFill="1" applyAlignment="1">
      <alignment vertical="center"/>
    </xf>
    <xf numFmtId="178" fontId="97" fillId="15" borderId="0" xfId="18" applyNumberFormat="1" applyFont="1" applyFill="1" applyAlignment="1">
      <alignment vertical="center"/>
    </xf>
    <xf numFmtId="0" fontId="12" fillId="15" borderId="0" xfId="18" applyFill="1" applyAlignment="1">
      <alignment vertical="center"/>
    </xf>
    <xf numFmtId="0" fontId="17" fillId="13" borderId="0" xfId="22" applyFont="1" applyFill="1" applyAlignment="1">
      <alignment horizontal="left" vertical="center"/>
    </xf>
    <xf numFmtId="0" fontId="98" fillId="15" borderId="0" xfId="18" applyFont="1" applyFill="1" applyAlignment="1">
      <alignment horizontal="left" vertical="center"/>
    </xf>
    <xf numFmtId="0" fontId="12" fillId="12" borderId="0" xfId="18" applyFill="1" applyProtection="1">
      <protection hidden="1"/>
    </xf>
    <xf numFmtId="0" fontId="92" fillId="12" borderId="0" xfId="18" applyFont="1" applyFill="1" applyAlignment="1">
      <alignment vertical="center"/>
    </xf>
    <xf numFmtId="0" fontId="96" fillId="12" borderId="0" xfId="18" applyFont="1" applyFill="1" applyAlignment="1">
      <alignment vertical="center"/>
    </xf>
    <xf numFmtId="0" fontId="1" fillId="12" borderId="0" xfId="21" applyFill="1"/>
    <xf numFmtId="0" fontId="12" fillId="12" borderId="0" xfId="18" applyFill="1" applyAlignment="1">
      <alignment vertical="center"/>
    </xf>
    <xf numFmtId="0" fontId="97" fillId="12" borderId="0" xfId="18" applyFont="1" applyFill="1" applyAlignment="1">
      <alignment vertical="center"/>
    </xf>
    <xf numFmtId="0" fontId="99" fillId="15" borderId="0" xfId="18" applyFont="1" applyFill="1" applyAlignment="1">
      <alignment vertical="center"/>
    </xf>
    <xf numFmtId="0" fontId="97" fillId="15" borderId="0" xfId="18" applyFont="1" applyFill="1" applyAlignment="1">
      <alignment vertical="center"/>
    </xf>
    <xf numFmtId="0" fontId="100" fillId="43" borderId="0" xfId="18" applyFont="1" applyFill="1" applyAlignment="1">
      <alignment vertical="center"/>
    </xf>
    <xf numFmtId="0" fontId="101" fillId="43" borderId="0" xfId="18" applyFont="1" applyFill="1" applyAlignment="1">
      <alignment vertical="center"/>
    </xf>
    <xf numFmtId="0" fontId="102" fillId="43" borderId="0" xfId="18" applyFont="1" applyFill="1" applyAlignment="1">
      <alignment horizontal="center" vertical="center"/>
    </xf>
    <xf numFmtId="0" fontId="103" fillId="15" borderId="0" xfId="18" applyFont="1" applyFill="1" applyAlignment="1">
      <alignment vertical="center"/>
    </xf>
    <xf numFmtId="0" fontId="99" fillId="15" borderId="0" xfId="18" applyFont="1" applyFill="1" applyProtection="1">
      <protection hidden="1"/>
    </xf>
    <xf numFmtId="0" fontId="104" fillId="15" borderId="0" xfId="18" applyFont="1" applyFill="1" applyAlignment="1">
      <alignment vertical="center"/>
    </xf>
    <xf numFmtId="0" fontId="105" fillId="44" borderId="44" xfId="18" applyFont="1" applyFill="1" applyBorder="1" applyAlignment="1">
      <alignment horizontal="center" vertical="center"/>
    </xf>
    <xf numFmtId="1" fontId="109" fillId="2" borderId="0" xfId="23" applyNumberFormat="1" applyFont="1" applyFill="1" applyAlignment="1">
      <alignment vertical="center"/>
    </xf>
    <xf numFmtId="1" fontId="109" fillId="2" borderId="0" xfId="23" applyNumberFormat="1" applyFont="1" applyFill="1" applyAlignment="1">
      <alignment vertical="center" wrapText="1"/>
    </xf>
    <xf numFmtId="0" fontId="111" fillId="15" borderId="0" xfId="24" applyFont="1" applyFill="1" applyAlignment="1">
      <alignment vertical="center"/>
    </xf>
    <xf numFmtId="0" fontId="117" fillId="46" borderId="0" xfId="18" applyFont="1" applyFill="1" applyAlignment="1" applyProtection="1">
      <alignment horizontal="center" vertical="center"/>
      <protection hidden="1"/>
    </xf>
    <xf numFmtId="0" fontId="12" fillId="0" borderId="0" xfId="18"/>
    <xf numFmtId="0" fontId="119" fillId="15" borderId="0" xfId="18" applyFont="1" applyFill="1" applyAlignment="1">
      <alignment vertical="center"/>
    </xf>
    <xf numFmtId="0" fontId="114" fillId="15" borderId="0" xfId="18" applyFont="1" applyFill="1" applyAlignment="1">
      <alignment vertical="center"/>
    </xf>
    <xf numFmtId="0" fontId="120" fillId="15" borderId="0" xfId="23" applyFont="1" applyFill="1" applyAlignment="1">
      <alignment horizontal="left" vertical="center"/>
    </xf>
    <xf numFmtId="0" fontId="114" fillId="15" borderId="0" xfId="18" applyFont="1" applyFill="1" applyAlignment="1">
      <alignment horizontal="center" vertical="center"/>
    </xf>
    <xf numFmtId="0" fontId="121" fillId="15" borderId="0" xfId="18" applyFont="1" applyFill="1" applyAlignment="1">
      <alignment vertical="center"/>
    </xf>
    <xf numFmtId="169" fontId="122" fillId="51" borderId="49" xfId="18" applyNumberFormat="1" applyFont="1" applyFill="1" applyBorder="1" applyAlignment="1">
      <alignment horizontal="center" vertical="center"/>
    </xf>
    <xf numFmtId="0" fontId="123" fillId="15" borderId="0" xfId="18" applyFont="1" applyFill="1" applyAlignment="1">
      <alignment horizontal="right" vertical="center"/>
    </xf>
    <xf numFmtId="0" fontId="95" fillId="15" borderId="0" xfId="18" applyFont="1" applyFill="1" applyAlignment="1">
      <alignment horizontal="center" vertical="center"/>
    </xf>
    <xf numFmtId="0" fontId="133" fillId="4" borderId="0" xfId="18" applyFont="1" applyFill="1" applyAlignment="1">
      <alignment horizontal="center" vertical="center"/>
    </xf>
    <xf numFmtId="0" fontId="134" fillId="4" borderId="0" xfId="18" applyFont="1" applyFill="1" applyAlignment="1">
      <alignment horizontal="center" vertical="center"/>
    </xf>
    <xf numFmtId="0" fontId="112" fillId="4" borderId="0" xfId="18" applyFont="1" applyFill="1" applyAlignment="1">
      <alignment horizontal="center" vertical="center"/>
    </xf>
    <xf numFmtId="0" fontId="135" fillId="4" borderId="0" xfId="18" applyFont="1" applyFill="1" applyAlignment="1">
      <alignment horizontal="center" vertical="center"/>
    </xf>
    <xf numFmtId="0" fontId="136" fillId="4" borderId="0" xfId="18" applyFont="1" applyFill="1" applyAlignment="1">
      <alignment horizontal="center" vertical="center"/>
    </xf>
    <xf numFmtId="0" fontId="137" fillId="4" borderId="0" xfId="18" applyFont="1" applyFill="1" applyAlignment="1">
      <alignment horizontal="center" vertical="center"/>
    </xf>
    <xf numFmtId="0" fontId="138" fillId="4" borderId="0" xfId="18" applyFont="1" applyFill="1" applyAlignment="1">
      <alignment horizontal="center" vertical="center"/>
    </xf>
    <xf numFmtId="0" fontId="139" fillId="4" borderId="0" xfId="18" applyFont="1" applyFill="1" applyAlignment="1">
      <alignment horizontal="center" vertical="center"/>
    </xf>
    <xf numFmtId="0" fontId="140" fillId="4" borderId="0" xfId="18" applyFont="1" applyFill="1" applyAlignment="1">
      <alignment horizontal="center" vertical="center"/>
    </xf>
    <xf numFmtId="0" fontId="141" fillId="4" borderId="0" xfId="18" applyFont="1" applyFill="1" applyAlignment="1">
      <alignment horizontal="center" vertical="center"/>
    </xf>
    <xf numFmtId="0" fontId="142" fillId="4" borderId="0" xfId="18" applyFont="1" applyFill="1" applyAlignment="1">
      <alignment horizontal="center" vertical="center"/>
    </xf>
    <xf numFmtId="0" fontId="143" fillId="4" borderId="0" xfId="18" applyFont="1" applyFill="1" applyAlignment="1">
      <alignment horizontal="center" vertical="center"/>
    </xf>
    <xf numFmtId="0" fontId="144" fillId="4" borderId="0" xfId="18" applyFont="1" applyFill="1" applyAlignment="1">
      <alignment horizontal="center" vertical="center"/>
    </xf>
    <xf numFmtId="0" fontId="145" fillId="4" borderId="0" xfId="18" applyFont="1" applyFill="1" applyAlignment="1">
      <alignment horizontal="center" vertical="center"/>
    </xf>
    <xf numFmtId="0" fontId="146" fillId="4" borderId="0" xfId="18" applyFont="1" applyFill="1" applyAlignment="1">
      <alignment horizontal="center" vertical="center"/>
    </xf>
    <xf numFmtId="0" fontId="147" fillId="4" borderId="0" xfId="18" applyFont="1" applyFill="1" applyAlignment="1">
      <alignment horizontal="center" vertical="center"/>
    </xf>
    <xf numFmtId="0" fontId="148" fillId="4" borderId="0" xfId="18" applyFont="1" applyFill="1" applyAlignment="1">
      <alignment horizontal="center" vertical="center"/>
    </xf>
    <xf numFmtId="0" fontId="149" fillId="4" borderId="0" xfId="18" applyFont="1" applyFill="1" applyAlignment="1">
      <alignment horizontal="center" vertical="center"/>
    </xf>
    <xf numFmtId="0" fontId="152" fillId="0" borderId="50" xfId="28" applyFont="1" applyBorder="1" applyAlignment="1">
      <alignment horizontal="center" vertical="center"/>
    </xf>
    <xf numFmtId="0" fontId="153" fillId="12" borderId="0" xfId="18" applyFont="1" applyFill="1" applyAlignment="1">
      <alignment vertical="center"/>
    </xf>
    <xf numFmtId="179" fontId="155" fillId="12" borderId="0" xfId="18" applyNumberFormat="1" applyFont="1" applyFill="1" applyAlignment="1">
      <alignment vertical="center"/>
    </xf>
    <xf numFmtId="0" fontId="154" fillId="12" borderId="0" xfId="18" applyFont="1" applyFill="1" applyAlignment="1">
      <alignment horizontal="left" vertical="center"/>
    </xf>
    <xf numFmtId="0" fontId="12" fillId="0" borderId="0" xfId="18" applyProtection="1">
      <protection hidden="1"/>
    </xf>
    <xf numFmtId="0" fontId="156" fillId="47" borderId="0" xfId="18" applyFont="1" applyFill="1" applyAlignment="1">
      <alignment horizontal="center" vertical="center"/>
    </xf>
    <xf numFmtId="0" fontId="157" fillId="14" borderId="4" xfId="18" applyFont="1" applyFill="1" applyBorder="1" applyAlignment="1">
      <alignment horizontal="center" vertical="center"/>
    </xf>
    <xf numFmtId="0" fontId="157" fillId="14" borderId="0" xfId="18" applyFont="1" applyFill="1" applyAlignment="1">
      <alignment horizontal="center" vertical="center"/>
    </xf>
    <xf numFmtId="0" fontId="17" fillId="12" borderId="0" xfId="18" applyFont="1" applyFill="1" applyAlignment="1">
      <alignment horizontal="center" vertical="center"/>
    </xf>
    <xf numFmtId="0" fontId="95" fillId="15" borderId="0" xfId="29" applyFont="1" applyFill="1" applyAlignment="1">
      <alignment vertical="center"/>
    </xf>
    <xf numFmtId="0" fontId="95" fillId="15" borderId="0" xfId="24" applyFont="1" applyFill="1" applyAlignment="1">
      <alignment horizontal="center" vertical="center"/>
    </xf>
    <xf numFmtId="0" fontId="12" fillId="0" borderId="0" xfId="18" applyAlignment="1">
      <alignment vertical="center"/>
    </xf>
    <xf numFmtId="0" fontId="1" fillId="0" borderId="0" xfId="21"/>
    <xf numFmtId="0" fontId="15" fillId="0" borderId="0" xfId="23"/>
    <xf numFmtId="0" fontId="175" fillId="0" borderId="50" xfId="28" applyFont="1" applyBorder="1" applyAlignment="1">
      <alignment horizontal="center" vertical="center"/>
    </xf>
    <xf numFmtId="0" fontId="177" fillId="12" borderId="0" xfId="23" applyFont="1" applyFill="1" applyAlignment="1">
      <alignment horizontal="left" vertical="center"/>
    </xf>
    <xf numFmtId="0" fontId="177" fillId="12" borderId="4" xfId="23" applyFont="1" applyFill="1" applyBorder="1" applyAlignment="1">
      <alignment horizontal="left" vertical="center"/>
    </xf>
    <xf numFmtId="0" fontId="177" fillId="12" borderId="64" xfId="23" applyFont="1" applyFill="1" applyBorder="1" applyAlignment="1">
      <alignment horizontal="left" vertical="center"/>
    </xf>
    <xf numFmtId="0" fontId="175" fillId="0" borderId="69" xfId="28" applyFont="1" applyBorder="1" applyAlignment="1">
      <alignment horizontal="center" vertical="center"/>
    </xf>
    <xf numFmtId="0" fontId="180" fillId="11" borderId="57" xfId="18" applyFont="1" applyFill="1" applyBorder="1" applyAlignment="1">
      <alignment horizontal="right" vertical="center"/>
    </xf>
    <xf numFmtId="0" fontId="162" fillId="11" borderId="0" xfId="18" applyFont="1" applyFill="1" applyAlignment="1">
      <alignment vertical="center"/>
    </xf>
    <xf numFmtId="0" fontId="162" fillId="11" borderId="11" xfId="18" applyFont="1" applyFill="1" applyBorder="1" applyAlignment="1">
      <alignment vertical="center"/>
    </xf>
    <xf numFmtId="0" fontId="23" fillId="12" borderId="71" xfId="18" applyFont="1" applyFill="1" applyBorder="1" applyAlignment="1">
      <alignment horizontal="left" vertical="center"/>
    </xf>
    <xf numFmtId="0" fontId="177" fillId="12" borderId="72" xfId="23" applyFont="1" applyFill="1" applyBorder="1" applyAlignment="1">
      <alignment horizontal="left" vertical="center"/>
    </xf>
    <xf numFmtId="0" fontId="177" fillId="12" borderId="59" xfId="23" applyFont="1" applyFill="1" applyBorder="1" applyAlignment="1">
      <alignment horizontal="left" vertical="center"/>
    </xf>
    <xf numFmtId="0" fontId="177" fillId="12" borderId="60" xfId="23" applyFont="1" applyFill="1" applyBorder="1" applyAlignment="1">
      <alignment horizontal="left" vertical="center"/>
    </xf>
    <xf numFmtId="0" fontId="177" fillId="12" borderId="75" xfId="23" applyFont="1" applyFill="1" applyBorder="1" applyAlignment="1">
      <alignment horizontal="left" vertical="center"/>
    </xf>
    <xf numFmtId="0" fontId="177" fillId="12" borderId="68" xfId="23" applyFont="1" applyFill="1" applyBorder="1" applyAlignment="1">
      <alignment horizontal="left" vertical="center"/>
    </xf>
    <xf numFmtId="0" fontId="177" fillId="12" borderId="55" xfId="23" applyFont="1" applyFill="1" applyBorder="1" applyAlignment="1">
      <alignment horizontal="left" vertical="center"/>
    </xf>
    <xf numFmtId="0" fontId="1" fillId="0" borderId="0" xfId="21" applyAlignment="1">
      <alignment horizontal="center" vertical="center"/>
    </xf>
    <xf numFmtId="0" fontId="12" fillId="0" borderId="0" xfId="9" applyProtection="1">
      <protection hidden="1"/>
    </xf>
    <xf numFmtId="0" fontId="12" fillId="12" borderId="0" xfId="9" applyFill="1" applyProtection="1">
      <protection hidden="1"/>
    </xf>
    <xf numFmtId="0" fontId="6" fillId="12" borderId="0" xfId="9" applyFont="1" applyFill="1" applyAlignment="1" applyProtection="1">
      <alignment horizontal="left"/>
      <protection hidden="1"/>
    </xf>
    <xf numFmtId="0" fontId="179" fillId="12" borderId="0" xfId="9" applyFont="1" applyFill="1" applyAlignment="1" applyProtection="1">
      <alignment vertical="center"/>
      <protection hidden="1"/>
    </xf>
    <xf numFmtId="49" fontId="21" fillId="12" borderId="88" xfId="21" applyNumberFormat="1" applyFont="1" applyFill="1" applyBorder="1" applyAlignment="1">
      <alignment horizontal="center" vertical="center"/>
    </xf>
    <xf numFmtId="49" fontId="27" fillId="12" borderId="89" xfId="21" applyNumberFormat="1" applyFont="1" applyFill="1" applyBorder="1" applyAlignment="1">
      <alignment horizontal="center" vertical="center"/>
    </xf>
    <xf numFmtId="49" fontId="27" fillId="12" borderId="65" xfId="21" applyNumberFormat="1" applyFont="1" applyFill="1" applyBorder="1" applyAlignment="1">
      <alignment horizontal="center" vertical="center"/>
    </xf>
    <xf numFmtId="49" fontId="184" fillId="12" borderId="88" xfId="21" applyNumberFormat="1" applyFont="1" applyFill="1" applyBorder="1" applyAlignment="1">
      <alignment horizontal="center" vertical="center"/>
    </xf>
    <xf numFmtId="49" fontId="185" fillId="12" borderId="89" xfId="21" applyNumberFormat="1" applyFont="1" applyFill="1" applyBorder="1" applyAlignment="1">
      <alignment horizontal="center" vertical="center"/>
    </xf>
    <xf numFmtId="49" fontId="185" fillId="12" borderId="65" xfId="21" applyNumberFormat="1" applyFont="1" applyFill="1" applyBorder="1" applyAlignment="1">
      <alignment horizontal="center" vertical="center"/>
    </xf>
    <xf numFmtId="49" fontId="21" fillId="12" borderId="90" xfId="21" applyNumberFormat="1" applyFont="1" applyFill="1" applyBorder="1" applyAlignment="1">
      <alignment horizontal="right" vertical="center"/>
    </xf>
    <xf numFmtId="49" fontId="1" fillId="12" borderId="91" xfId="21" applyNumberFormat="1" applyFill="1" applyBorder="1" applyAlignment="1">
      <alignment horizontal="center" vertical="center"/>
    </xf>
    <xf numFmtId="49" fontId="1" fillId="12" borderId="92" xfId="21" applyNumberFormat="1" applyFill="1" applyBorder="1" applyAlignment="1">
      <alignment horizontal="center" vertical="center"/>
    </xf>
    <xf numFmtId="49" fontId="25" fillId="60" borderId="54" xfId="21" quotePrefix="1" applyNumberFormat="1" applyFont="1" applyFill="1" applyBorder="1" applyAlignment="1">
      <alignment horizontal="center" vertical="center"/>
    </xf>
    <xf numFmtId="49" fontId="25" fillId="60" borderId="93" xfId="21" applyNumberFormat="1" applyFont="1" applyFill="1" applyBorder="1" applyAlignment="1">
      <alignment horizontal="center" vertical="center"/>
    </xf>
    <xf numFmtId="49" fontId="25" fillId="60" borderId="66" xfId="21" applyNumberFormat="1" applyFont="1" applyFill="1" applyBorder="1" applyAlignment="1">
      <alignment horizontal="center" vertical="center"/>
    </xf>
    <xf numFmtId="49" fontId="21" fillId="12" borderId="83" xfId="21" applyNumberFormat="1" applyFont="1" applyFill="1" applyBorder="1" applyAlignment="1">
      <alignment horizontal="right" vertical="center"/>
    </xf>
    <xf numFmtId="49" fontId="1" fillId="12" borderId="43" xfId="21" applyNumberFormat="1" applyFill="1" applyBorder="1" applyAlignment="1">
      <alignment horizontal="center" vertical="center"/>
    </xf>
    <xf numFmtId="49" fontId="1" fillId="12" borderId="84" xfId="21" applyNumberFormat="1" applyFill="1" applyBorder="1" applyAlignment="1">
      <alignment horizontal="center" vertical="center"/>
    </xf>
    <xf numFmtId="49" fontId="25" fillId="60" borderId="94" xfId="21" quotePrefix="1" applyNumberFormat="1" applyFont="1" applyFill="1" applyBorder="1" applyAlignment="1">
      <alignment horizontal="center" vertical="center"/>
    </xf>
    <xf numFmtId="49" fontId="25" fillId="60" borderId="95" xfId="21" applyNumberFormat="1" applyFont="1" applyFill="1" applyBorder="1" applyAlignment="1">
      <alignment horizontal="center" vertical="center"/>
    </xf>
    <xf numFmtId="49" fontId="25" fillId="60" borderId="96" xfId="21" applyNumberFormat="1" applyFont="1" applyFill="1" applyBorder="1" applyAlignment="1">
      <alignment horizontal="center" vertical="center"/>
    </xf>
    <xf numFmtId="0" fontId="178" fillId="12" borderId="0" xfId="9" applyFont="1" applyFill="1" applyAlignment="1" applyProtection="1">
      <alignment horizontal="left"/>
      <protection hidden="1"/>
    </xf>
    <xf numFmtId="0" fontId="179" fillId="12" borderId="0" xfId="9" applyFont="1" applyFill="1" applyProtection="1">
      <protection hidden="1"/>
    </xf>
    <xf numFmtId="0" fontId="82" fillId="13" borderId="45" xfId="9" applyFont="1" applyFill="1" applyBorder="1" applyAlignment="1">
      <alignment horizontal="center" vertical="center"/>
    </xf>
    <xf numFmtId="0" fontId="184" fillId="12" borderId="45" xfId="9" applyFont="1" applyFill="1" applyBorder="1" applyAlignment="1">
      <alignment horizontal="left" vertical="center"/>
    </xf>
    <xf numFmtId="49" fontId="1" fillId="12" borderId="89" xfId="21" applyNumberFormat="1" applyFill="1" applyBorder="1" applyAlignment="1">
      <alignment horizontal="center" vertical="center"/>
    </xf>
    <xf numFmtId="49" fontId="1" fillId="12" borderId="65" xfId="21" applyNumberFormat="1" applyFill="1" applyBorder="1" applyAlignment="1">
      <alignment horizontal="center" vertical="center"/>
    </xf>
    <xf numFmtId="0" fontId="12" fillId="12" borderId="0" xfId="9" applyFill="1" applyAlignment="1">
      <alignment horizontal="center" vertical="center"/>
    </xf>
    <xf numFmtId="0" fontId="12" fillId="12" borderId="0" xfId="9" applyFill="1" applyAlignment="1">
      <alignment horizontal="left" vertical="center"/>
    </xf>
    <xf numFmtId="0" fontId="12" fillId="12" borderId="1" xfId="9" applyFill="1" applyBorder="1" applyAlignment="1">
      <alignment horizontal="center" vertical="center" wrapText="1"/>
    </xf>
    <xf numFmtId="49" fontId="25" fillId="60" borderId="67" xfId="21" applyNumberFormat="1" applyFont="1" applyFill="1" applyBorder="1" applyAlignment="1">
      <alignment horizontal="center" vertical="center"/>
    </xf>
    <xf numFmtId="49" fontId="25" fillId="60" borderId="97" xfId="21" applyNumberFormat="1" applyFont="1" applyFill="1" applyBorder="1" applyAlignment="1">
      <alignment horizontal="center" vertical="center"/>
    </xf>
    <xf numFmtId="49" fontId="25" fillId="60" borderId="70" xfId="21" applyNumberFormat="1" applyFont="1" applyFill="1" applyBorder="1" applyAlignment="1">
      <alignment horizontal="center" vertical="center"/>
    </xf>
    <xf numFmtId="0" fontId="12" fillId="12" borderId="43" xfId="9" applyFill="1" applyBorder="1" applyAlignment="1">
      <alignment horizontal="center" vertical="center"/>
    </xf>
    <xf numFmtId="0" fontId="12" fillId="12" borderId="43" xfId="9" applyFill="1" applyBorder="1" applyAlignment="1">
      <alignment horizontal="left" vertical="center"/>
    </xf>
    <xf numFmtId="0" fontId="15" fillId="12" borderId="77" xfId="21" applyFont="1" applyFill="1" applyBorder="1"/>
    <xf numFmtId="0" fontId="15" fillId="12" borderId="43" xfId="21" applyFont="1" applyFill="1" applyBorder="1"/>
    <xf numFmtId="0" fontId="15" fillId="12" borderId="43" xfId="21" applyFont="1" applyFill="1" applyBorder="1" applyAlignment="1">
      <alignment horizontal="center"/>
    </xf>
    <xf numFmtId="0" fontId="7" fillId="12" borderId="0" xfId="9" applyFont="1" applyFill="1" applyAlignment="1">
      <alignment horizontal="centerContinuous" vertical="center"/>
    </xf>
    <xf numFmtId="0" fontId="12" fillId="1" borderId="0" xfId="9" applyFill="1" applyAlignment="1">
      <alignment vertical="center"/>
    </xf>
    <xf numFmtId="0" fontId="12" fillId="1" borderId="4" xfId="9" applyFill="1" applyBorder="1" applyAlignment="1">
      <alignment vertical="center"/>
    </xf>
    <xf numFmtId="0" fontId="12" fillId="12" borderId="0" xfId="9" applyFill="1" applyAlignment="1">
      <alignment horizontal="centerContinuous" vertical="center"/>
    </xf>
    <xf numFmtId="0" fontId="12" fillId="12" borderId="4" xfId="9" applyFill="1" applyBorder="1" applyAlignment="1">
      <alignment horizontal="center" vertical="center"/>
    </xf>
    <xf numFmtId="0" fontId="12" fillId="12" borderId="68" xfId="9" applyFill="1" applyBorder="1" applyAlignment="1">
      <alignment horizontal="centerContinuous" vertical="center"/>
    </xf>
    <xf numFmtId="0" fontId="12" fillId="12" borderId="68" xfId="9" applyFill="1" applyBorder="1" applyAlignment="1">
      <alignment horizontal="center" vertical="center"/>
    </xf>
    <xf numFmtId="0" fontId="12" fillId="12" borderId="55" xfId="9" applyFill="1" applyBorder="1" applyAlignment="1">
      <alignment horizontal="center" vertical="center"/>
    </xf>
    <xf numFmtId="0" fontId="12" fillId="12" borderId="0" xfId="9" applyFill="1" applyAlignment="1">
      <alignment horizontal="center" vertical="center" wrapText="1"/>
    </xf>
    <xf numFmtId="1" fontId="188" fillId="3" borderId="76" xfId="21" applyNumberFormat="1" applyFont="1" applyFill="1" applyBorder="1" applyAlignment="1">
      <alignment horizontal="centerContinuous" vertical="center" wrapText="1"/>
    </xf>
    <xf numFmtId="0" fontId="12" fillId="3" borderId="77" xfId="21" applyFont="1" applyFill="1" applyBorder="1" applyAlignment="1">
      <alignment horizontal="centerContinuous" vertical="center" wrapText="1"/>
    </xf>
    <xf numFmtId="0" fontId="12" fillId="3" borderId="78" xfId="21" applyFont="1" applyFill="1" applyBorder="1" applyAlignment="1">
      <alignment horizontal="centerContinuous" vertical="center" wrapText="1"/>
    </xf>
    <xf numFmtId="0" fontId="6" fillId="3" borderId="76" xfId="21" applyFont="1" applyFill="1" applyBorder="1" applyAlignment="1">
      <alignment horizontal="centerContinuous" vertical="center"/>
    </xf>
    <xf numFmtId="0" fontId="6" fillId="3" borderId="77" xfId="21" applyFont="1" applyFill="1" applyBorder="1" applyAlignment="1">
      <alignment horizontal="centerContinuous" vertical="center"/>
    </xf>
    <xf numFmtId="0" fontId="1" fillId="3" borderId="77" xfId="21" applyFill="1" applyBorder="1" applyAlignment="1">
      <alignment horizontal="centerContinuous" vertical="center"/>
    </xf>
    <xf numFmtId="0" fontId="1" fillId="3" borderId="78" xfId="21" applyFill="1" applyBorder="1" applyAlignment="1">
      <alignment horizontal="centerContinuous" vertical="center"/>
    </xf>
    <xf numFmtId="180" fontId="12" fillId="0" borderId="3" xfId="21" applyNumberFormat="1" applyFont="1" applyBorder="1" applyAlignment="1" applyProtection="1">
      <alignment horizontal="center" vertical="center" wrapText="1"/>
      <protection locked="0"/>
    </xf>
    <xf numFmtId="180" fontId="12" fillId="0" borderId="0" xfId="21" applyNumberFormat="1" applyFont="1" applyAlignment="1" applyProtection="1">
      <alignment horizontal="center" vertical="center" wrapText="1"/>
      <protection locked="0"/>
    </xf>
    <xf numFmtId="180" fontId="12" fillId="0" borderId="4" xfId="21" applyNumberFormat="1" applyFont="1" applyBorder="1" applyAlignment="1" applyProtection="1">
      <alignment horizontal="center" vertical="center" wrapText="1"/>
      <protection locked="0"/>
    </xf>
    <xf numFmtId="181" fontId="12" fillId="0" borderId="3" xfId="5" applyNumberFormat="1" applyFont="1" applyBorder="1" applyAlignment="1">
      <alignment horizontal="center" vertical="center"/>
    </xf>
    <xf numFmtId="181" fontId="12" fillId="0" borderId="0" xfId="5" applyNumberFormat="1" applyFont="1" applyAlignment="1">
      <alignment horizontal="center" vertical="center"/>
    </xf>
    <xf numFmtId="181" fontId="12" fillId="0" borderId="4" xfId="5" applyNumberFormat="1" applyFont="1" applyBorder="1" applyAlignment="1">
      <alignment horizontal="center" vertical="center"/>
    </xf>
    <xf numFmtId="0" fontId="12" fillId="12" borderId="44" xfId="9" applyFill="1" applyBorder="1" applyProtection="1">
      <protection hidden="1"/>
    </xf>
    <xf numFmtId="0" fontId="12" fillId="12" borderId="45" xfId="9" applyFill="1" applyBorder="1" applyProtection="1">
      <protection hidden="1"/>
    </xf>
    <xf numFmtId="0" fontId="12" fillId="12" borderId="46" xfId="9" applyFill="1" applyBorder="1" applyProtection="1">
      <protection hidden="1"/>
    </xf>
    <xf numFmtId="0" fontId="165" fillId="12" borderId="1" xfId="5" applyFont="1" applyFill="1" applyBorder="1" applyAlignment="1" applyProtection="1">
      <alignment horizontal="center" vertical="center"/>
      <protection locked="0"/>
    </xf>
    <xf numFmtId="0" fontId="165" fillId="12" borderId="0" xfId="5" applyFont="1" applyFill="1" applyAlignment="1" applyProtection="1">
      <alignment horizontal="center" vertical="center"/>
      <protection locked="0"/>
    </xf>
    <xf numFmtId="0" fontId="165" fillId="12" borderId="5" xfId="5" applyFont="1" applyFill="1" applyBorder="1" applyAlignment="1" applyProtection="1">
      <alignment horizontal="center" vertical="center"/>
      <protection locked="0"/>
    </xf>
    <xf numFmtId="0" fontId="197" fillId="12" borderId="1" xfId="21" applyFont="1" applyFill="1" applyBorder="1" applyAlignment="1">
      <alignment horizontal="left" vertical="center"/>
    </xf>
    <xf numFmtId="0" fontId="197" fillId="12" borderId="0" xfId="21" applyFont="1" applyFill="1" applyAlignment="1">
      <alignment horizontal="left" vertical="center"/>
    </xf>
    <xf numFmtId="0" fontId="198" fillId="12" borderId="0" xfId="21" applyFont="1" applyFill="1" applyAlignment="1">
      <alignment horizontal="right" vertical="center"/>
    </xf>
    <xf numFmtId="0" fontId="198" fillId="62" borderId="118" xfId="5" applyFont="1" applyFill="1" applyBorder="1" applyAlignment="1">
      <alignment horizontal="center" vertical="center"/>
    </xf>
    <xf numFmtId="0" fontId="6" fillId="12" borderId="0" xfId="21" applyFont="1" applyFill="1" applyAlignment="1">
      <alignment horizontal="center" vertical="center"/>
    </xf>
    <xf numFmtId="2" fontId="5" fillId="12" borderId="0" xfId="21" applyNumberFormat="1" applyFont="1" applyFill="1" applyAlignment="1">
      <alignment horizontal="left" vertical="center"/>
    </xf>
    <xf numFmtId="0" fontId="1" fillId="0" borderId="119" xfId="21" applyBorder="1"/>
    <xf numFmtId="0" fontId="197" fillId="12" borderId="5" xfId="21" applyFont="1" applyFill="1" applyBorder="1" applyAlignment="1">
      <alignment horizontal="left" vertical="center"/>
    </xf>
    <xf numFmtId="0" fontId="199" fillId="12" borderId="0" xfId="21" applyFont="1" applyFill="1" applyAlignment="1">
      <alignment horizontal="right" vertical="center"/>
    </xf>
    <xf numFmtId="164" fontId="199" fillId="62" borderId="118" xfId="5" applyNumberFormat="1" applyFont="1" applyFill="1" applyBorder="1" applyAlignment="1">
      <alignment horizontal="center" vertical="center"/>
    </xf>
    <xf numFmtId="164" fontId="200" fillId="62" borderId="118" xfId="5" applyNumberFormat="1" applyFont="1" applyFill="1" applyBorder="1" applyAlignment="1">
      <alignment horizontal="center" vertical="center"/>
    </xf>
    <xf numFmtId="0" fontId="201" fillId="12" borderId="0" xfId="21" applyFont="1" applyFill="1" applyAlignment="1">
      <alignment horizontal="center" vertical="center"/>
    </xf>
    <xf numFmtId="165" fontId="199" fillId="62" borderId="120" xfId="21" applyNumberFormat="1" applyFont="1" applyFill="1" applyBorder="1" applyAlignment="1" applyProtection="1">
      <alignment horizontal="center" vertical="center"/>
      <protection locked="0"/>
    </xf>
    <xf numFmtId="0" fontId="202" fillId="12" borderId="0" xfId="9" applyFont="1" applyFill="1" applyAlignment="1">
      <alignment horizontal="left" vertical="center"/>
    </xf>
    <xf numFmtId="0" fontId="6" fillId="12" borderId="0" xfId="5" applyFont="1" applyFill="1" applyAlignment="1">
      <alignment horizontal="right" vertical="center"/>
    </xf>
    <xf numFmtId="0" fontId="6" fillId="12" borderId="0" xfId="5" applyFont="1" applyFill="1" applyAlignment="1">
      <alignment horizontal="center" vertical="center"/>
    </xf>
    <xf numFmtId="0" fontId="6" fillId="12" borderId="102" xfId="5" applyFont="1" applyFill="1" applyBorder="1" applyAlignment="1">
      <alignment horizontal="center" vertical="center"/>
    </xf>
    <xf numFmtId="0" fontId="6" fillId="12" borderId="102" xfId="21" applyFont="1" applyFill="1" applyBorder="1" applyAlignment="1" applyProtection="1">
      <alignment horizontal="center" vertical="center"/>
      <protection locked="0"/>
    </xf>
    <xf numFmtId="0" fontId="203" fillId="12" borderId="0" xfId="9" applyFont="1" applyFill="1" applyProtection="1">
      <protection hidden="1"/>
    </xf>
    <xf numFmtId="0" fontId="5" fillId="12" borderId="0" xfId="21" applyFont="1" applyFill="1" applyAlignment="1">
      <alignment horizontal="right" vertical="center"/>
    </xf>
    <xf numFmtId="164" fontId="5" fillId="12" borderId="121" xfId="5" applyNumberFormat="1" applyFont="1" applyFill="1" applyBorder="1" applyAlignment="1">
      <alignment horizontal="center" vertical="center"/>
    </xf>
    <xf numFmtId="164" fontId="5" fillId="12" borderId="122" xfId="5" applyNumberFormat="1" applyFont="1" applyFill="1" applyBorder="1" applyAlignment="1">
      <alignment horizontal="center" vertical="center"/>
    </xf>
    <xf numFmtId="182" fontId="5" fillId="12" borderId="0" xfId="5" applyNumberFormat="1" applyFont="1" applyFill="1" applyAlignment="1">
      <alignment horizontal="centerContinuous" vertical="center"/>
    </xf>
    <xf numFmtId="0" fontId="5" fillId="12" borderId="0" xfId="21" applyFont="1" applyFill="1" applyAlignment="1">
      <alignment horizontal="left" vertical="center"/>
    </xf>
    <xf numFmtId="0" fontId="1" fillId="12" borderId="5" xfId="21" applyFill="1" applyBorder="1"/>
    <xf numFmtId="0" fontId="6" fillId="12" borderId="0" xfId="21" applyFont="1" applyFill="1" applyAlignment="1">
      <alignment horizontal="right" vertical="center"/>
    </xf>
    <xf numFmtId="164" fontId="6" fillId="12" borderId="121" xfId="5" applyNumberFormat="1" applyFont="1" applyFill="1" applyBorder="1" applyAlignment="1">
      <alignment horizontal="center" vertical="center"/>
    </xf>
    <xf numFmtId="164" fontId="6" fillId="12" borderId="122" xfId="5" applyNumberFormat="1" applyFont="1" applyFill="1" applyBorder="1" applyAlignment="1">
      <alignment horizontal="center" vertical="center"/>
    </xf>
    <xf numFmtId="182" fontId="9" fillId="12" borderId="0" xfId="5" applyNumberFormat="1" applyFont="1" applyFill="1" applyAlignment="1">
      <alignment horizontal="centerContinuous" vertical="center"/>
    </xf>
    <xf numFmtId="182" fontId="6" fillId="12" borderId="0" xfId="5" applyNumberFormat="1" applyFont="1" applyFill="1" applyAlignment="1">
      <alignment horizontal="centerContinuous" vertical="center"/>
    </xf>
    <xf numFmtId="0" fontId="6" fillId="12" borderId="0" xfId="21" applyFont="1" applyFill="1" applyAlignment="1">
      <alignment horizontal="left" vertical="center"/>
    </xf>
    <xf numFmtId="182" fontId="204" fillId="12" borderId="0" xfId="5" applyNumberFormat="1" applyFont="1" applyFill="1" applyAlignment="1">
      <alignment horizontal="centerContinuous" vertical="center"/>
    </xf>
    <xf numFmtId="0" fontId="204" fillId="12" borderId="0" xfId="21" applyFont="1" applyFill="1" applyAlignment="1">
      <alignment horizontal="left" vertical="center"/>
    </xf>
    <xf numFmtId="0" fontId="205" fillId="12" borderId="0" xfId="21" applyFont="1" applyFill="1" applyAlignment="1">
      <alignment horizontal="left" vertical="center"/>
    </xf>
    <xf numFmtId="183" fontId="204" fillId="12" borderId="0" xfId="5" applyNumberFormat="1" applyFont="1" applyFill="1" applyAlignment="1">
      <alignment horizontal="centerContinuous" vertical="center"/>
    </xf>
    <xf numFmtId="0" fontId="202" fillId="12" borderId="0" xfId="9" applyFont="1" applyFill="1" applyAlignment="1">
      <alignment horizontal="center" vertical="center"/>
    </xf>
    <xf numFmtId="0" fontId="206" fillId="12" borderId="0" xfId="21" applyFont="1" applyFill="1" applyAlignment="1">
      <alignment horizontal="left" vertical="center"/>
    </xf>
    <xf numFmtId="0" fontId="207" fillId="12" borderId="0" xfId="21" applyFont="1" applyFill="1" applyAlignment="1">
      <alignment horizontal="left" vertical="center"/>
    </xf>
    <xf numFmtId="0" fontId="12" fillId="12" borderId="33" xfId="9" applyFill="1" applyBorder="1" applyProtection="1">
      <protection hidden="1"/>
    </xf>
    <xf numFmtId="0" fontId="12" fillId="12" borderId="9" xfId="9" applyFill="1" applyBorder="1" applyProtection="1">
      <protection hidden="1"/>
    </xf>
    <xf numFmtId="0" fontId="12" fillId="12" borderId="34" xfId="9" applyFill="1" applyBorder="1" applyProtection="1">
      <protection hidden="1"/>
    </xf>
    <xf numFmtId="180" fontId="89" fillId="2" borderId="0" xfId="21" applyNumberFormat="1" applyFont="1" applyFill="1" applyAlignment="1" applyProtection="1">
      <alignment horizontal="center" vertical="center"/>
      <protection locked="0"/>
    </xf>
    <xf numFmtId="180" fontId="208" fillId="12" borderId="0" xfId="21" applyNumberFormat="1" applyFont="1" applyFill="1" applyAlignment="1">
      <alignment vertical="center"/>
    </xf>
    <xf numFmtId="180" fontId="187" fillId="0" borderId="0" xfId="21" applyNumberFormat="1" applyFont="1" applyAlignment="1" applyProtection="1">
      <alignment horizontal="center" vertical="center" wrapText="1"/>
      <protection locked="0"/>
    </xf>
    <xf numFmtId="184" fontId="209" fillId="62" borderId="0" xfId="21" applyNumberFormat="1" applyFont="1" applyFill="1" applyAlignment="1" applyProtection="1">
      <alignment horizontal="center" vertical="center"/>
      <protection locked="0"/>
    </xf>
    <xf numFmtId="184" fontId="191" fillId="62" borderId="0" xfId="21" applyNumberFormat="1" applyFont="1" applyFill="1" applyAlignment="1" applyProtection="1">
      <alignment horizontal="center" vertical="center"/>
      <protection locked="0"/>
    </xf>
    <xf numFmtId="184" fontId="210" fillId="12" borderId="0" xfId="21" applyNumberFormat="1" applyFont="1" applyFill="1" applyAlignment="1" applyProtection="1">
      <alignment horizontal="center" vertical="center"/>
      <protection locked="0"/>
    </xf>
    <xf numFmtId="0" fontId="161" fillId="12" borderId="0" xfId="21" applyFont="1" applyFill="1" applyAlignment="1">
      <alignment vertical="center"/>
    </xf>
    <xf numFmtId="0" fontId="1" fillId="12" borderId="0" xfId="21" applyFill="1" applyAlignment="1">
      <alignment vertical="center"/>
    </xf>
    <xf numFmtId="0" fontId="12" fillId="12" borderId="5" xfId="9" applyFill="1" applyBorder="1" applyProtection="1">
      <protection hidden="1"/>
    </xf>
    <xf numFmtId="0" fontId="1" fillId="12" borderId="33" xfId="21" applyFill="1" applyBorder="1" applyAlignment="1">
      <alignment vertical="center"/>
    </xf>
    <xf numFmtId="0" fontId="1" fillId="12" borderId="9" xfId="21" applyFill="1" applyBorder="1"/>
    <xf numFmtId="9" fontId="1" fillId="12" borderId="9" xfId="21" applyNumberFormat="1" applyFill="1" applyBorder="1" applyAlignment="1">
      <alignment vertical="center"/>
    </xf>
    <xf numFmtId="0" fontId="1" fillId="12" borderId="9" xfId="21" applyFill="1" applyBorder="1" applyAlignment="1">
      <alignment vertical="center"/>
    </xf>
    <xf numFmtId="0" fontId="1" fillId="0" borderId="3" xfId="21" applyBorder="1"/>
    <xf numFmtId="0" fontId="7" fillId="12" borderId="0" xfId="34" applyFont="1" applyFill="1" applyAlignment="1">
      <alignment horizontal="right" vertical="center"/>
    </xf>
    <xf numFmtId="185" fontId="7" fillId="12" borderId="0" xfId="34" applyNumberFormat="1" applyFont="1" applyFill="1" applyAlignment="1">
      <alignment horizontal="centerContinuous" vertical="center"/>
    </xf>
    <xf numFmtId="185" fontId="213" fillId="12" borderId="0" xfId="34" applyNumberFormat="1" applyFont="1" applyFill="1" applyAlignment="1">
      <alignment horizontal="centerContinuous" vertical="center"/>
    </xf>
    <xf numFmtId="0" fontId="10" fillId="12" borderId="0" xfId="32" applyFill="1" applyAlignment="1">
      <alignment horizontal="centerContinuous" vertical="center"/>
    </xf>
    <xf numFmtId="186" fontId="7" fillId="12" borderId="0" xfId="34" applyNumberFormat="1" applyFont="1" applyFill="1" applyAlignment="1">
      <alignment horizontal="center" vertical="center"/>
    </xf>
    <xf numFmtId="0" fontId="212" fillId="12" borderId="4" xfId="32" applyFont="1" applyFill="1" applyBorder="1" applyAlignment="1">
      <alignment horizontal="center" vertical="center"/>
    </xf>
    <xf numFmtId="181" fontId="214" fillId="12" borderId="0" xfId="5" applyNumberFormat="1" applyFont="1" applyFill="1" applyAlignment="1">
      <alignment vertical="center"/>
    </xf>
    <xf numFmtId="181" fontId="6" fillId="12" borderId="0" xfId="5" applyNumberFormat="1" applyFont="1" applyFill="1" applyAlignment="1">
      <alignment vertical="center"/>
    </xf>
    <xf numFmtId="181" fontId="6" fillId="12" borderId="4" xfId="5" applyNumberFormat="1" applyFont="1" applyFill="1" applyBorder="1" applyAlignment="1">
      <alignment vertical="center"/>
    </xf>
    <xf numFmtId="181" fontId="7" fillId="12" borderId="0" xfId="5" applyNumberFormat="1" applyFont="1" applyFill="1" applyAlignment="1">
      <alignment vertical="center" wrapText="1"/>
    </xf>
    <xf numFmtId="2" fontId="7" fillId="12" borderId="0" xfId="5" applyNumberFormat="1" applyFont="1" applyFill="1" applyAlignment="1">
      <alignment horizontal="center" vertical="center"/>
    </xf>
    <xf numFmtId="180" fontId="7" fillId="12" borderId="0" xfId="5" applyNumberFormat="1" applyFont="1" applyFill="1" applyAlignment="1">
      <alignment horizontal="center" vertical="center"/>
    </xf>
    <xf numFmtId="165" fontId="7" fillId="12" borderId="4" xfId="32" applyNumberFormat="1" applyFont="1" applyFill="1" applyBorder="1" applyAlignment="1" applyProtection="1">
      <alignment horizontal="center" vertical="center"/>
      <protection locked="0"/>
    </xf>
    <xf numFmtId="0" fontId="6" fillId="12" borderId="0" xfId="32" applyFont="1" applyFill="1" applyAlignment="1">
      <alignment horizontal="center" vertical="center"/>
    </xf>
    <xf numFmtId="0" fontId="89" fillId="62" borderId="123" xfId="5" applyFont="1" applyFill="1" applyBorder="1" applyAlignment="1">
      <alignment horizontal="center" vertical="center"/>
    </xf>
    <xf numFmtId="0" fontId="89" fillId="62" borderId="124" xfId="5" applyFont="1" applyFill="1" applyBorder="1" applyAlignment="1">
      <alignment horizontal="center" vertical="center"/>
    </xf>
    <xf numFmtId="0" fontId="164" fillId="12" borderId="3" xfId="21" applyFont="1" applyFill="1" applyBorder="1" applyAlignment="1">
      <alignment horizontal="center" vertical="center"/>
    </xf>
    <xf numFmtId="181" fontId="7" fillId="12" borderId="0" xfId="5" applyNumberFormat="1" applyFont="1" applyFill="1" applyAlignment="1">
      <alignment horizontal="right" vertical="center" wrapText="1"/>
    </xf>
    <xf numFmtId="0" fontId="89" fillId="12" borderId="0" xfId="5" applyFont="1" applyFill="1" applyAlignment="1">
      <alignment horizontal="center" vertical="center"/>
    </xf>
    <xf numFmtId="0" fontId="89" fillId="12" borderId="4" xfId="5" applyFont="1" applyFill="1" applyBorder="1" applyAlignment="1">
      <alignment horizontal="center" vertical="center"/>
    </xf>
    <xf numFmtId="0" fontId="1" fillId="12" borderId="4" xfId="21" applyFill="1" applyBorder="1"/>
    <xf numFmtId="0" fontId="178" fillId="12" borderId="0" xfId="21" applyFont="1" applyFill="1" applyAlignment="1">
      <alignment horizontal="center" vertical="center"/>
    </xf>
    <xf numFmtId="1" fontId="201" fillId="62" borderId="0" xfId="5" applyNumberFormat="1" applyFont="1" applyFill="1" applyAlignment="1">
      <alignment horizontal="center" vertical="center"/>
    </xf>
    <xf numFmtId="1" fontId="201" fillId="62" borderId="4" xfId="5" applyNumberFormat="1" applyFont="1" applyFill="1" applyBorder="1" applyAlignment="1">
      <alignment horizontal="center" vertical="center"/>
    </xf>
    <xf numFmtId="171" fontId="201" fillId="62" borderId="0" xfId="5" applyNumberFormat="1" applyFont="1" applyFill="1" applyAlignment="1">
      <alignment horizontal="center" vertical="center"/>
    </xf>
    <xf numFmtId="0" fontId="7" fillId="12" borderId="0" xfId="21" applyFont="1" applyFill="1" applyAlignment="1">
      <alignment horizontal="right" vertical="center"/>
    </xf>
    <xf numFmtId="171" fontId="178" fillId="12" borderId="0" xfId="5" applyNumberFormat="1" applyFont="1" applyFill="1" applyAlignment="1">
      <alignment horizontal="center" vertical="center"/>
    </xf>
    <xf numFmtId="171" fontId="178" fillId="12" borderId="4" xfId="5" applyNumberFormat="1" applyFont="1" applyFill="1" applyBorder="1" applyAlignment="1">
      <alignment horizontal="center" vertical="center"/>
    </xf>
    <xf numFmtId="180" fontId="208" fillId="12" borderId="3" xfId="21" applyNumberFormat="1" applyFont="1" applyFill="1" applyBorder="1" applyAlignment="1">
      <alignment vertical="center"/>
    </xf>
    <xf numFmtId="0" fontId="7" fillId="12" borderId="0" xfId="21" applyFont="1" applyFill="1" applyAlignment="1">
      <alignment horizontal="center" vertical="center"/>
    </xf>
    <xf numFmtId="171" fontId="201" fillId="12" borderId="0" xfId="5" applyNumberFormat="1" applyFont="1" applyFill="1" applyAlignment="1">
      <alignment horizontal="center" vertical="center"/>
    </xf>
    <xf numFmtId="171" fontId="201" fillId="12" borderId="4" xfId="5" applyNumberFormat="1" applyFont="1" applyFill="1" applyBorder="1" applyAlignment="1">
      <alignment horizontal="center" vertical="center"/>
    </xf>
    <xf numFmtId="0" fontId="164" fillId="64" borderId="3" xfId="21" applyFont="1" applyFill="1" applyBorder="1" applyAlignment="1">
      <alignment horizontal="center" vertical="center"/>
    </xf>
    <xf numFmtId="187" fontId="178" fillId="12" borderId="0" xfId="5" applyNumberFormat="1" applyFont="1" applyFill="1" applyAlignment="1">
      <alignment horizontal="center" vertical="center"/>
    </xf>
    <xf numFmtId="180" fontId="201" fillId="62" borderId="0" xfId="5" applyNumberFormat="1" applyFont="1" applyFill="1" applyAlignment="1">
      <alignment horizontal="center" vertical="center"/>
    </xf>
    <xf numFmtId="180" fontId="201" fillId="62" borderId="4" xfId="5" applyNumberFormat="1" applyFont="1" applyFill="1" applyBorder="1" applyAlignment="1">
      <alignment horizontal="center" vertical="center"/>
    </xf>
    <xf numFmtId="0" fontId="216" fillId="12" borderId="0" xfId="21" applyFont="1" applyFill="1" applyAlignment="1">
      <alignment horizontal="right" vertical="center"/>
    </xf>
    <xf numFmtId="0" fontId="217" fillId="12" borderId="0" xfId="21" applyFont="1" applyFill="1"/>
    <xf numFmtId="0" fontId="218" fillId="12" borderId="0" xfId="9" applyFont="1" applyFill="1" applyProtection="1">
      <protection hidden="1"/>
    </xf>
    <xf numFmtId="180" fontId="208" fillId="12" borderId="79" xfId="21" applyNumberFormat="1" applyFont="1" applyFill="1" applyBorder="1" applyAlignment="1">
      <alignment vertical="center"/>
    </xf>
    <xf numFmtId="180" fontId="208" fillId="12" borderId="68" xfId="21" applyNumberFormat="1" applyFont="1" applyFill="1" applyBorder="1" applyAlignment="1">
      <alignment vertical="center"/>
    </xf>
    <xf numFmtId="0" fontId="1" fillId="12" borderId="68" xfId="21" applyFill="1" applyBorder="1"/>
    <xf numFmtId="0" fontId="12" fillId="12" borderId="68" xfId="9" applyFill="1" applyBorder="1" applyProtection="1">
      <protection hidden="1"/>
    </xf>
    <xf numFmtId="0" fontId="7" fillId="12" borderId="68" xfId="21" applyFont="1" applyFill="1" applyBorder="1" applyAlignment="1">
      <alignment horizontal="center" vertical="center"/>
    </xf>
    <xf numFmtId="180" fontId="161" fillId="12" borderId="68" xfId="21" applyNumberFormat="1" applyFont="1" applyFill="1" applyBorder="1" applyAlignment="1" applyProtection="1">
      <alignment horizontal="center" vertical="center" wrapText="1"/>
      <protection locked="0"/>
    </xf>
    <xf numFmtId="0" fontId="1" fillId="12" borderId="55" xfId="21" applyFill="1" applyBorder="1"/>
    <xf numFmtId="0" fontId="5" fillId="60" borderId="3" xfId="21" applyFont="1" applyFill="1" applyBorder="1" applyAlignment="1">
      <alignment horizontal="centerContinuous" vertical="center"/>
    </xf>
    <xf numFmtId="0" fontId="1" fillId="60" borderId="0" xfId="21" applyFill="1" applyAlignment="1">
      <alignment horizontal="centerContinuous" vertical="center"/>
    </xf>
    <xf numFmtId="0" fontId="1" fillId="60" borderId="0" xfId="21" applyFill="1" applyAlignment="1">
      <alignment vertical="center"/>
    </xf>
    <xf numFmtId="0" fontId="1" fillId="60" borderId="4" xfId="21" applyFill="1" applyBorder="1" applyAlignment="1">
      <alignment vertical="center"/>
    </xf>
    <xf numFmtId="181" fontId="219" fillId="12" borderId="3" xfId="5" applyNumberFormat="1" applyFont="1" applyFill="1" applyBorder="1" applyAlignment="1">
      <alignment horizontal="center" vertical="center" wrapText="1"/>
    </xf>
    <xf numFmtId="181" fontId="219" fillId="12" borderId="0" xfId="5" applyNumberFormat="1" applyFont="1" applyFill="1" applyAlignment="1">
      <alignment horizontal="center" vertical="center" wrapText="1"/>
    </xf>
    <xf numFmtId="181" fontId="181" fillId="12" borderId="0" xfId="5" applyNumberFormat="1" applyFont="1" applyFill="1" applyAlignment="1">
      <alignment horizontal="right" vertical="center" wrapText="1"/>
    </xf>
    <xf numFmtId="180" fontId="199" fillId="12" borderId="0" xfId="5" applyNumberFormat="1" applyFont="1" applyFill="1" applyAlignment="1">
      <alignment horizontal="center" vertical="center"/>
    </xf>
    <xf numFmtId="181" fontId="220" fillId="12" borderId="0" xfId="5" applyNumberFormat="1" applyFont="1" applyFill="1" applyAlignment="1">
      <alignment horizontal="right" vertical="center" wrapText="1"/>
    </xf>
    <xf numFmtId="180" fontId="198" fillId="12" borderId="4" xfId="5" applyNumberFormat="1" applyFont="1" applyFill="1" applyBorder="1" applyAlignment="1">
      <alignment horizontal="center" vertical="center"/>
    </xf>
    <xf numFmtId="0" fontId="5" fillId="34" borderId="0" xfId="21" applyFont="1" applyFill="1" applyAlignment="1">
      <alignment vertical="center"/>
    </xf>
    <xf numFmtId="0" fontId="12" fillId="34" borderId="4" xfId="21" applyFont="1" applyFill="1" applyBorder="1" applyAlignment="1">
      <alignment vertical="center"/>
    </xf>
    <xf numFmtId="0" fontId="12" fillId="12" borderId="3" xfId="21" applyFont="1" applyFill="1" applyBorder="1" applyAlignment="1">
      <alignment horizontal="center" vertical="center" wrapText="1"/>
    </xf>
    <xf numFmtId="0" fontId="12" fillId="12" borderId="0" xfId="21" applyFont="1" applyFill="1" applyAlignment="1">
      <alignment horizontal="center" vertical="center" wrapText="1"/>
    </xf>
    <xf numFmtId="2" fontId="6" fillId="12" borderId="0" xfId="21" applyNumberFormat="1" applyFont="1" applyFill="1" applyAlignment="1">
      <alignment horizontal="center" vertical="center"/>
    </xf>
    <xf numFmtId="0" fontId="5" fillId="12" borderId="0" xfId="21" applyFont="1" applyFill="1" applyAlignment="1">
      <alignment vertical="center"/>
    </xf>
    <xf numFmtId="0" fontId="12" fillId="12" borderId="4" xfId="21" applyFont="1" applyFill="1" applyBorder="1" applyAlignment="1">
      <alignment vertical="center"/>
    </xf>
    <xf numFmtId="0" fontId="161" fillId="43" borderId="0" xfId="21" applyFont="1" applyFill="1" applyAlignment="1">
      <alignment horizontal="centerContinuous" vertical="center"/>
    </xf>
    <xf numFmtId="181" fontId="221" fillId="4" borderId="3" xfId="5" applyNumberFormat="1" applyFont="1" applyFill="1" applyBorder="1" applyAlignment="1">
      <alignment horizontal="center" vertical="center" wrapText="1"/>
    </xf>
    <xf numFmtId="181" fontId="221" fillId="4" borderId="0" xfId="5" applyNumberFormat="1" applyFont="1" applyFill="1" applyAlignment="1">
      <alignment horizontal="center" vertical="center" wrapText="1"/>
    </xf>
    <xf numFmtId="1" fontId="221" fillId="4" borderId="0" xfId="5" applyNumberFormat="1" applyFont="1" applyFill="1" applyAlignment="1">
      <alignment horizontal="centerContinuous" vertical="center"/>
    </xf>
    <xf numFmtId="0" fontId="221" fillId="4" borderId="0" xfId="21" applyFont="1" applyFill="1" applyAlignment="1">
      <alignment horizontal="center" vertical="center" wrapText="1"/>
    </xf>
    <xf numFmtId="0" fontId="221" fillId="4" borderId="0" xfId="21" applyFont="1" applyFill="1" applyAlignment="1">
      <alignment horizontal="centerContinuous" vertical="center"/>
    </xf>
    <xf numFmtId="0" fontId="221" fillId="4" borderId="0" xfId="21" applyFont="1" applyFill="1" applyAlignment="1">
      <alignment horizontal="center" vertical="center"/>
    </xf>
    <xf numFmtId="180" fontId="221" fillId="65" borderId="4" xfId="5" applyNumberFormat="1" applyFont="1" applyFill="1" applyBorder="1" applyAlignment="1">
      <alignment horizontal="center" vertical="center"/>
    </xf>
    <xf numFmtId="180" fontId="221" fillId="4" borderId="3" xfId="5" applyNumberFormat="1" applyFont="1" applyFill="1" applyBorder="1" applyAlignment="1">
      <alignment horizontal="center" vertical="center"/>
    </xf>
    <xf numFmtId="180" fontId="221" fillId="4" borderId="0" xfId="5" applyNumberFormat="1" applyFont="1" applyFill="1" applyAlignment="1">
      <alignment horizontal="center" vertical="center"/>
    </xf>
    <xf numFmtId="1" fontId="221" fillId="4" borderId="0" xfId="5" applyNumberFormat="1" applyFont="1" applyFill="1" applyAlignment="1">
      <alignment horizontal="center" vertical="center"/>
    </xf>
    <xf numFmtId="2" fontId="221" fillId="4" borderId="0" xfId="5" applyNumberFormat="1" applyFont="1" applyFill="1" applyAlignment="1">
      <alignment horizontal="center" vertical="center"/>
    </xf>
    <xf numFmtId="0" fontId="221" fillId="4" borderId="4" xfId="21" applyFont="1" applyFill="1" applyBorder="1" applyAlignment="1">
      <alignment horizontal="center" vertical="center"/>
    </xf>
    <xf numFmtId="180" fontId="221" fillId="4" borderId="79" xfId="5" applyNumberFormat="1" applyFont="1" applyFill="1" applyBorder="1" applyAlignment="1">
      <alignment horizontal="center" vertical="center"/>
    </xf>
    <xf numFmtId="180" fontId="221" fillId="4" borderId="68" xfId="5" applyNumberFormat="1" applyFont="1" applyFill="1" applyBorder="1" applyAlignment="1">
      <alignment horizontal="center" vertical="center"/>
    </xf>
    <xf numFmtId="1" fontId="221" fillId="4" borderId="68" xfId="5" applyNumberFormat="1" applyFont="1" applyFill="1" applyBorder="1" applyAlignment="1">
      <alignment horizontal="center" vertical="center"/>
    </xf>
    <xf numFmtId="0" fontId="221" fillId="4" borderId="68" xfId="21" applyFont="1" applyFill="1" applyBorder="1" applyAlignment="1">
      <alignment horizontal="center" vertical="center"/>
    </xf>
    <xf numFmtId="2" fontId="221" fillId="4" borderId="68" xfId="5" applyNumberFormat="1" applyFont="1" applyFill="1" applyBorder="1" applyAlignment="1">
      <alignment horizontal="center" vertical="center"/>
    </xf>
    <xf numFmtId="0" fontId="221" fillId="4" borderId="55" xfId="21" applyFont="1" applyFill="1" applyBorder="1" applyAlignment="1">
      <alignment horizontal="center" vertical="center"/>
    </xf>
    <xf numFmtId="0" fontId="164" fillId="64" borderId="1" xfId="32" applyFont="1" applyFill="1" applyBorder="1" applyAlignment="1">
      <alignment horizontal="center" vertical="center"/>
    </xf>
    <xf numFmtId="0" fontId="12" fillId="64" borderId="0" xfId="9" applyFill="1" applyProtection="1">
      <protection hidden="1"/>
    </xf>
    <xf numFmtId="0" fontId="7" fillId="12" borderId="0" xfId="33" applyFont="1" applyFill="1" applyAlignment="1">
      <alignment horizontal="center" wrapText="1"/>
    </xf>
    <xf numFmtId="0" fontId="178" fillId="12" borderId="0" xfId="33" applyFont="1" applyFill="1" applyAlignment="1">
      <alignment horizontal="right" vertical="center"/>
    </xf>
    <xf numFmtId="171" fontId="178" fillId="12" borderId="0" xfId="33" applyNumberFormat="1" applyFont="1" applyFill="1" applyAlignment="1">
      <alignment horizontal="left" vertical="center"/>
    </xf>
    <xf numFmtId="0" fontId="224" fillId="12" borderId="1" xfId="32" applyFont="1" applyFill="1" applyBorder="1"/>
    <xf numFmtId="0" fontId="224" fillId="12" borderId="0" xfId="32" applyFont="1" applyFill="1"/>
    <xf numFmtId="0" fontId="164" fillId="66" borderId="1" xfId="32" applyFont="1" applyFill="1" applyBorder="1" applyAlignment="1">
      <alignment horizontal="center" vertical="center"/>
    </xf>
    <xf numFmtId="0" fontId="12" fillId="66" borderId="0" xfId="9" applyFill="1" applyProtection="1">
      <protection hidden="1"/>
    </xf>
    <xf numFmtId="0" fontId="178" fillId="12" borderId="0" xfId="33" applyFont="1" applyFill="1" applyAlignment="1">
      <alignment vertical="center"/>
    </xf>
    <xf numFmtId="174" fontId="178" fillId="12" borderId="0" xfId="33" applyNumberFormat="1" applyFont="1" applyFill="1" applyAlignment="1">
      <alignment horizontal="center" vertical="center"/>
    </xf>
    <xf numFmtId="0" fontId="178" fillId="12" borderId="0" xfId="21" applyFont="1" applyFill="1" applyAlignment="1">
      <alignment horizontal="left" vertical="center"/>
    </xf>
    <xf numFmtId="164" fontId="178" fillId="12" borderId="5" xfId="33" applyNumberFormat="1" applyFont="1" applyFill="1" applyBorder="1" applyAlignment="1">
      <alignment horizontal="center" vertical="center"/>
    </xf>
    <xf numFmtId="0" fontId="1" fillId="12" borderId="33" xfId="21" applyFill="1" applyBorder="1"/>
    <xf numFmtId="0" fontId="12" fillId="0" borderId="9" xfId="9" applyBorder="1" applyProtection="1">
      <protection hidden="1"/>
    </xf>
    <xf numFmtId="0" fontId="1" fillId="12" borderId="34" xfId="21" applyFill="1" applyBorder="1"/>
    <xf numFmtId="0" fontId="195" fillId="12" borderId="0" xfId="32" applyFont="1" applyFill="1" applyAlignment="1">
      <alignment horizontal="center" vertical="center"/>
    </xf>
    <xf numFmtId="0" fontId="195" fillId="12" borderId="4" xfId="32" applyFont="1" applyFill="1" applyBorder="1" applyAlignment="1">
      <alignment horizontal="center" vertical="center"/>
    </xf>
    <xf numFmtId="2" fontId="6" fillId="12" borderId="0" xfId="33" applyNumberFormat="1" applyFont="1" applyFill="1" applyAlignment="1">
      <alignment horizontal="center" vertical="center"/>
    </xf>
    <xf numFmtId="0" fontId="226" fillId="12" borderId="0" xfId="33" applyFont="1" applyFill="1" applyAlignment="1">
      <alignment horizontal="left" vertical="center"/>
    </xf>
    <xf numFmtId="0" fontId="227" fillId="12" borderId="0" xfId="21" applyFont="1" applyFill="1"/>
    <xf numFmtId="0" fontId="12" fillId="12" borderId="0" xfId="21" applyFont="1" applyFill="1"/>
    <xf numFmtId="0" fontId="12" fillId="12" borderId="4" xfId="21" applyFont="1" applyFill="1" applyBorder="1"/>
    <xf numFmtId="188" fontId="163" fillId="12" borderId="3" xfId="33" applyNumberFormat="1" applyFont="1" applyFill="1" applyBorder="1" applyAlignment="1">
      <alignment horizontal="center" vertical="center"/>
    </xf>
    <xf numFmtId="188" fontId="163" fillId="12" borderId="0" xfId="33" applyNumberFormat="1" applyFont="1" applyFill="1" applyAlignment="1">
      <alignment horizontal="center" vertical="center"/>
    </xf>
    <xf numFmtId="189" fontId="163" fillId="12" borderId="0" xfId="33" applyNumberFormat="1" applyFont="1" applyFill="1" applyAlignment="1">
      <alignment horizontal="center" vertical="center"/>
    </xf>
    <xf numFmtId="188" fontId="163" fillId="12" borderId="3" xfId="33" applyNumberFormat="1" applyFont="1" applyFill="1" applyBorder="1" applyAlignment="1">
      <alignment horizontal="left" vertical="center"/>
    </xf>
    <xf numFmtId="0" fontId="228" fillId="42" borderId="0" xfId="21" applyFont="1" applyFill="1" applyAlignment="1">
      <alignment horizontal="center" vertical="center"/>
    </xf>
    <xf numFmtId="0" fontId="1" fillId="4" borderId="3" xfId="21" applyFill="1" applyBorder="1" applyAlignment="1">
      <alignment vertical="center"/>
    </xf>
    <xf numFmtId="0" fontId="1" fillId="4" borderId="0" xfId="21" applyFill="1" applyAlignment="1">
      <alignment vertical="center"/>
    </xf>
    <xf numFmtId="0" fontId="1" fillId="4" borderId="4" xfId="21" applyFill="1" applyBorder="1" applyAlignment="1">
      <alignment vertical="center"/>
    </xf>
    <xf numFmtId="0" fontId="232" fillId="0" borderId="0" xfId="21" applyFont="1" applyAlignment="1">
      <alignment horizontal="right" vertical="center"/>
    </xf>
    <xf numFmtId="0" fontId="1" fillId="4" borderId="0" xfId="21" applyFill="1" applyAlignment="1">
      <alignment horizontal="left" vertical="center"/>
    </xf>
    <xf numFmtId="0" fontId="233" fillId="4" borderId="0" xfId="21" applyFont="1" applyFill="1" applyAlignment="1">
      <alignment horizontal="right" vertical="center"/>
    </xf>
    <xf numFmtId="0" fontId="5" fillId="4" borderId="0" xfId="5" applyFont="1" applyFill="1" applyAlignment="1">
      <alignment horizontal="center" vertical="center"/>
    </xf>
    <xf numFmtId="0" fontId="5" fillId="4" borderId="102" xfId="5" applyFont="1" applyFill="1" applyBorder="1" applyAlignment="1">
      <alignment horizontal="center" vertical="center"/>
    </xf>
    <xf numFmtId="0" fontId="5" fillId="4" borderId="102" xfId="21" applyFont="1" applyFill="1" applyBorder="1" applyAlignment="1" applyProtection="1">
      <alignment horizontal="center" vertical="center"/>
      <protection locked="0"/>
    </xf>
    <xf numFmtId="0" fontId="234" fillId="4" borderId="0" xfId="21" applyFont="1" applyFill="1" applyAlignment="1">
      <alignment horizontal="right" vertical="center"/>
    </xf>
    <xf numFmtId="0" fontId="235" fillId="62" borderId="135" xfId="5" applyFont="1" applyFill="1" applyBorder="1" applyAlignment="1">
      <alignment horizontal="center" vertical="center"/>
    </xf>
    <xf numFmtId="0" fontId="230" fillId="4" borderId="0" xfId="21" applyFont="1" applyFill="1" applyAlignment="1">
      <alignment horizontal="left" vertical="center"/>
    </xf>
    <xf numFmtId="0" fontId="236" fillId="4" borderId="0" xfId="21" applyFont="1" applyFill="1" applyAlignment="1">
      <alignment horizontal="right" vertical="center"/>
    </xf>
    <xf numFmtId="164" fontId="237" fillId="62" borderId="135" xfId="6" applyNumberFormat="1" applyFont="1" applyFill="1" applyBorder="1" applyAlignment="1">
      <alignment horizontal="center" vertical="center"/>
    </xf>
    <xf numFmtId="164" fontId="1" fillId="4" borderId="0" xfId="21" applyNumberFormat="1" applyFill="1" applyAlignment="1">
      <alignment horizontal="center" vertical="center"/>
    </xf>
    <xf numFmtId="0" fontId="230" fillId="4" borderId="0" xfId="21" applyFont="1" applyFill="1" applyAlignment="1">
      <alignment horizontal="right" vertical="center"/>
    </xf>
    <xf numFmtId="2" fontId="238" fillId="4" borderId="110" xfId="6" applyNumberFormat="1" applyFont="1" applyFill="1" applyBorder="1" applyAlignment="1">
      <alignment horizontal="center" vertical="center"/>
    </xf>
    <xf numFmtId="2" fontId="166" fillId="4" borderId="121" xfId="5" applyNumberFormat="1" applyFont="1" applyFill="1" applyBorder="1" applyAlignment="1">
      <alignment horizontal="center" vertical="center"/>
    </xf>
    <xf numFmtId="0" fontId="1" fillId="4" borderId="110" xfId="21" applyFill="1" applyBorder="1" applyAlignment="1">
      <alignment horizontal="center" vertical="center"/>
    </xf>
    <xf numFmtId="0" fontId="1" fillId="0" borderId="3" xfId="21" applyBorder="1" applyAlignment="1">
      <alignment vertical="center"/>
    </xf>
    <xf numFmtId="0" fontId="230" fillId="0" borderId="0" xfId="21" applyFont="1" applyAlignment="1">
      <alignment horizontal="right" vertical="center"/>
    </xf>
    <xf numFmtId="165" fontId="199" fillId="62" borderId="0" xfId="21" applyNumberFormat="1" applyFont="1" applyFill="1" applyAlignment="1" applyProtection="1">
      <alignment horizontal="center" vertical="center"/>
      <protection locked="0"/>
    </xf>
    <xf numFmtId="0" fontId="239" fillId="4" borderId="0" xfId="9" applyFont="1" applyFill="1" applyAlignment="1">
      <alignment horizontal="left" vertical="center"/>
    </xf>
    <xf numFmtId="0" fontId="1" fillId="0" borderId="0" xfId="21" applyAlignment="1">
      <alignment vertical="center"/>
    </xf>
    <xf numFmtId="171" fontId="6" fillId="4" borderId="121" xfId="5" applyNumberFormat="1" applyFont="1" applyFill="1" applyBorder="1" applyAlignment="1">
      <alignment horizontal="center" vertical="center"/>
    </xf>
    <xf numFmtId="171" fontId="6" fillId="4" borderId="0" xfId="21" applyNumberFormat="1" applyFont="1" applyFill="1" applyAlignment="1">
      <alignment horizontal="center" vertical="center"/>
    </xf>
    <xf numFmtId="0" fontId="232" fillId="4" borderId="110" xfId="21" applyFont="1" applyFill="1" applyBorder="1" applyAlignment="1">
      <alignment horizontal="center" vertical="center"/>
    </xf>
    <xf numFmtId="0" fontId="1" fillId="4" borderId="83" xfId="21" applyFill="1" applyBorder="1" applyAlignment="1">
      <alignment vertical="center"/>
    </xf>
    <xf numFmtId="0" fontId="1" fillId="4" borderId="9" xfId="21" applyFill="1" applyBorder="1" applyAlignment="1">
      <alignment vertical="center"/>
    </xf>
    <xf numFmtId="0" fontId="1" fillId="4" borderId="84" xfId="21" applyFill="1" applyBorder="1" applyAlignment="1">
      <alignment vertical="center"/>
    </xf>
    <xf numFmtId="0" fontId="231" fillId="4" borderId="3" xfId="9" applyFont="1" applyFill="1" applyBorder="1" applyAlignment="1">
      <alignment horizontal="center" vertical="center"/>
    </xf>
    <xf numFmtId="0" fontId="240" fillId="4" borderId="136" xfId="9" applyFont="1" applyFill="1" applyBorder="1" applyAlignment="1">
      <alignment vertical="center"/>
    </xf>
    <xf numFmtId="0" fontId="240" fillId="4" borderId="0" xfId="9" applyFont="1" applyFill="1" applyAlignment="1">
      <alignment vertical="center"/>
    </xf>
    <xf numFmtId="0" fontId="240" fillId="4" borderId="4" xfId="9" applyFont="1" applyFill="1" applyBorder="1" applyAlignment="1">
      <alignment vertical="center"/>
    </xf>
    <xf numFmtId="0" fontId="165" fillId="12" borderId="3" xfId="5" applyFont="1" applyFill="1" applyBorder="1" applyAlignment="1">
      <alignment horizontal="right" vertical="center"/>
    </xf>
    <xf numFmtId="190" fontId="166" fillId="4" borderId="0" xfId="6" applyNumberFormat="1" applyFont="1" applyFill="1" applyAlignment="1">
      <alignment horizontal="center" vertical="center"/>
    </xf>
    <xf numFmtId="190" fontId="241" fillId="4" borderId="4" xfId="6" applyNumberFormat="1" applyFont="1" applyFill="1" applyBorder="1" applyAlignment="1">
      <alignment vertical="center"/>
    </xf>
    <xf numFmtId="0" fontId="239" fillId="4" borderId="3" xfId="9" applyFont="1" applyFill="1" applyBorder="1" applyAlignment="1">
      <alignment horizontal="center" vertical="center"/>
    </xf>
    <xf numFmtId="190" fontId="166" fillId="4" borderId="0" xfId="6" applyNumberFormat="1" applyFont="1" applyFill="1" applyAlignment="1">
      <alignment horizontal="left" vertical="center"/>
    </xf>
    <xf numFmtId="174" fontId="243" fillId="14" borderId="104" xfId="6" applyNumberFormat="1" applyFont="1" applyFill="1" applyBorder="1" applyAlignment="1">
      <alignment vertical="center"/>
    </xf>
    <xf numFmtId="174" fontId="243" fillId="14" borderId="3" xfId="6" applyNumberFormat="1" applyFont="1" applyFill="1" applyBorder="1" applyAlignment="1">
      <alignment horizontal="left" vertical="center"/>
    </xf>
    <xf numFmtId="0" fontId="1" fillId="4" borderId="3" xfId="21" applyFill="1" applyBorder="1"/>
    <xf numFmtId="0" fontId="1" fillId="4" borderId="0" xfId="21" applyFill="1"/>
    <xf numFmtId="0" fontId="1" fillId="4" borderId="4" xfId="21" applyFill="1" applyBorder="1"/>
    <xf numFmtId="0" fontId="232" fillId="4" borderId="3" xfId="21" applyFont="1" applyFill="1" applyBorder="1" applyAlignment="1">
      <alignment vertical="center" wrapText="1"/>
    </xf>
    <xf numFmtId="0" fontId="232" fillId="4" borderId="0" xfId="21" applyFont="1" applyFill="1" applyAlignment="1">
      <alignment vertical="center" wrapText="1"/>
    </xf>
    <xf numFmtId="0" fontId="232" fillId="0" borderId="0" xfId="21" applyFont="1" applyAlignment="1">
      <alignment horizontal="right"/>
    </xf>
    <xf numFmtId="0" fontId="233" fillId="4" borderId="0" xfId="21" applyFont="1" applyFill="1" applyAlignment="1">
      <alignment horizontal="right"/>
    </xf>
    <xf numFmtId="0" fontId="5" fillId="4" borderId="140" xfId="5" applyFont="1" applyFill="1" applyBorder="1" applyAlignment="1">
      <alignment horizontal="center" vertical="center"/>
    </xf>
    <xf numFmtId="0" fontId="5" fillId="4" borderId="140" xfId="21" applyFont="1" applyFill="1" applyBorder="1" applyAlignment="1" applyProtection="1">
      <alignment horizontal="center" vertical="center"/>
      <protection locked="0"/>
    </xf>
    <xf numFmtId="174" fontId="244" fillId="62" borderId="141" xfId="6" applyNumberFormat="1" applyFont="1" applyFill="1" applyBorder="1" applyAlignment="1">
      <alignment horizontal="center" vertical="center"/>
    </xf>
    <xf numFmtId="1" fontId="245" fillId="4" borderId="110" xfId="6" applyNumberFormat="1" applyFont="1" applyFill="1" applyBorder="1" applyAlignment="1">
      <alignment horizontal="center" vertical="center"/>
    </xf>
    <xf numFmtId="0" fontId="246" fillId="4" borderId="3" xfId="9" applyFont="1" applyFill="1" applyBorder="1" applyAlignment="1">
      <alignment horizontal="center" vertical="center"/>
    </xf>
    <xf numFmtId="0" fontId="247" fillId="4" borderId="0" xfId="9" applyFont="1" applyFill="1" applyAlignment="1" applyProtection="1">
      <alignment horizontal="left" vertical="center"/>
      <protection hidden="1"/>
    </xf>
    <xf numFmtId="1" fontId="245" fillId="4" borderId="0" xfId="6" applyNumberFormat="1" applyFont="1" applyFill="1" applyAlignment="1">
      <alignment horizontal="center" vertical="center"/>
    </xf>
    <xf numFmtId="0" fontId="232" fillId="4" borderId="3" xfId="21" applyFont="1" applyFill="1" applyBorder="1" applyAlignment="1">
      <alignment vertical="center"/>
    </xf>
    <xf numFmtId="0" fontId="232" fillId="4" borderId="0" xfId="21" applyFont="1" applyFill="1" applyAlignment="1">
      <alignment vertical="center"/>
    </xf>
    <xf numFmtId="0" fontId="232" fillId="4" borderId="0" xfId="21" applyFont="1" applyFill="1" applyAlignment="1">
      <alignment horizontal="right" vertical="center"/>
    </xf>
    <xf numFmtId="2" fontId="241" fillId="4" borderId="140" xfId="6" applyNumberFormat="1" applyFont="1" applyFill="1" applyBorder="1" applyAlignment="1">
      <alignment horizontal="center" vertical="center"/>
    </xf>
    <xf numFmtId="0" fontId="1" fillId="4" borderId="0" xfId="21" applyFill="1" applyAlignment="1">
      <alignment horizontal="left"/>
    </xf>
    <xf numFmtId="0" fontId="239" fillId="4" borderId="83" xfId="9" applyFont="1" applyFill="1" applyBorder="1" applyAlignment="1">
      <alignment horizontal="center" vertical="center"/>
    </xf>
    <xf numFmtId="0" fontId="1" fillId="4" borderId="9" xfId="21" applyFill="1" applyBorder="1"/>
    <xf numFmtId="0" fontId="1" fillId="4" borderId="84" xfId="21" applyFill="1" applyBorder="1"/>
    <xf numFmtId="0" fontId="248" fillId="4" borderId="3" xfId="9" applyFont="1" applyFill="1" applyBorder="1" applyAlignment="1">
      <alignment horizontal="center" vertical="center"/>
    </xf>
    <xf numFmtId="0" fontId="250" fillId="4" borderId="136" xfId="9" applyFont="1" applyFill="1" applyBorder="1" applyAlignment="1">
      <alignment vertical="center"/>
    </xf>
    <xf numFmtId="0" fontId="6" fillId="12" borderId="0" xfId="21" applyFont="1" applyFill="1"/>
    <xf numFmtId="0" fontId="10" fillId="12" borderId="0" xfId="5" applyFill="1" applyAlignment="1">
      <alignment vertical="center"/>
    </xf>
    <xf numFmtId="0" fontId="6" fillId="3" borderId="142" xfId="5" applyFont="1" applyFill="1" applyBorder="1" applyAlignment="1" applyProtection="1">
      <alignment horizontal="centerContinuous" vertical="center"/>
      <protection locked="0"/>
    </xf>
    <xf numFmtId="0" fontId="6" fillId="3" borderId="143" xfId="5" applyFont="1" applyFill="1" applyBorder="1" applyAlignment="1" applyProtection="1">
      <alignment horizontal="centerContinuous" vertical="center"/>
      <protection locked="0"/>
    </xf>
    <xf numFmtId="0" fontId="6" fillId="3" borderId="144" xfId="5" applyFont="1" applyFill="1" applyBorder="1" applyAlignment="1" applyProtection="1">
      <alignment horizontal="right" vertical="center"/>
      <protection locked="0"/>
    </xf>
    <xf numFmtId="0" fontId="89" fillId="12" borderId="3" xfId="21" applyFont="1" applyFill="1" applyBorder="1" applyAlignment="1" applyProtection="1">
      <alignment horizontal="left" vertical="center"/>
      <protection locked="0"/>
    </xf>
    <xf numFmtId="0" fontId="89" fillId="12" borderId="56" xfId="21" applyFont="1" applyFill="1" applyBorder="1" applyAlignment="1" applyProtection="1">
      <alignment horizontal="right" vertical="center"/>
      <protection locked="0"/>
    </xf>
    <xf numFmtId="169" fontId="192" fillId="62" borderId="5" xfId="21" applyNumberFormat="1" applyFont="1" applyFill="1" applyBorder="1" applyAlignment="1" applyProtection="1">
      <alignment horizontal="center" vertical="center"/>
      <protection locked="0"/>
    </xf>
    <xf numFmtId="0" fontId="89" fillId="12" borderId="0" xfId="21" applyFont="1" applyFill="1" applyAlignment="1" applyProtection="1">
      <alignment horizontal="right" vertical="center"/>
      <protection locked="0"/>
    </xf>
    <xf numFmtId="0" fontId="191" fillId="12" borderId="0" xfId="21" applyFont="1" applyFill="1" applyAlignment="1" applyProtection="1">
      <alignment horizontal="right" vertical="center"/>
      <protection locked="0"/>
    </xf>
    <xf numFmtId="169" fontId="175" fillId="62" borderId="4" xfId="21" applyNumberFormat="1" applyFont="1" applyFill="1" applyBorder="1" applyAlignment="1" applyProtection="1">
      <alignment horizontal="center" vertical="center"/>
      <protection locked="0"/>
    </xf>
    <xf numFmtId="0" fontId="251" fillId="12" borderId="3" xfId="21" applyFont="1" applyFill="1" applyBorder="1" applyAlignment="1" applyProtection="1">
      <alignment horizontal="left" vertical="center" wrapText="1"/>
      <protection locked="0"/>
    </xf>
    <xf numFmtId="0" fontId="251" fillId="12" borderId="0" xfId="21" applyFont="1" applyFill="1" applyAlignment="1" applyProtection="1">
      <alignment horizontal="right" vertical="center" wrapText="1"/>
      <protection locked="0"/>
    </xf>
    <xf numFmtId="167" fontId="175" fillId="62" borderId="5" xfId="21" applyNumberFormat="1" applyFont="1" applyFill="1" applyBorder="1" applyAlignment="1" applyProtection="1">
      <alignment horizontal="center" vertical="center"/>
      <protection locked="0"/>
    </xf>
    <xf numFmtId="169" fontId="175" fillId="62" borderId="5" xfId="21" applyNumberFormat="1" applyFont="1" applyFill="1" applyBorder="1" applyAlignment="1" applyProtection="1">
      <alignment horizontal="center" vertical="center"/>
      <protection locked="0"/>
    </xf>
    <xf numFmtId="169" fontId="192" fillId="62" borderId="4" xfId="21" applyNumberFormat="1" applyFont="1" applyFill="1" applyBorder="1" applyAlignment="1" applyProtection="1">
      <alignment horizontal="center" vertical="center"/>
      <protection locked="0"/>
    </xf>
    <xf numFmtId="0" fontId="5" fillId="12" borderId="3" xfId="21" applyFont="1" applyFill="1" applyBorder="1" applyAlignment="1" applyProtection="1">
      <alignment horizontal="left" vertical="center"/>
      <protection locked="0"/>
    </xf>
    <xf numFmtId="0" fontId="5" fillId="12" borderId="0" xfId="21" applyFont="1" applyFill="1" applyAlignment="1" applyProtection="1">
      <alignment horizontal="right" vertical="center"/>
      <protection locked="0"/>
    </xf>
    <xf numFmtId="169" fontId="179" fillId="12" borderId="5" xfId="21" applyNumberFormat="1" applyFont="1" applyFill="1" applyBorder="1" applyAlignment="1" applyProtection="1">
      <alignment horizontal="center" vertical="center"/>
      <protection locked="0"/>
    </xf>
    <xf numFmtId="0" fontId="12" fillId="12" borderId="0" xfId="21" applyFont="1" applyFill="1" applyAlignment="1" applyProtection="1">
      <alignment horizontal="right" vertical="center"/>
      <protection locked="0"/>
    </xf>
    <xf numFmtId="169" fontId="179" fillId="12" borderId="4" xfId="21" applyNumberFormat="1" applyFont="1" applyFill="1" applyBorder="1" applyAlignment="1" applyProtection="1">
      <alignment horizontal="center" vertical="center"/>
      <protection locked="0"/>
    </xf>
    <xf numFmtId="0" fontId="12" fillId="12" borderId="3" xfId="21" applyFont="1" applyFill="1" applyBorder="1" applyAlignment="1" applyProtection="1">
      <alignment horizontal="left" vertical="center"/>
      <protection locked="0"/>
    </xf>
    <xf numFmtId="0" fontId="179" fillId="12" borderId="0" xfId="21" applyFont="1" applyFill="1" applyAlignment="1" applyProtection="1">
      <alignment horizontal="right" vertical="center"/>
      <protection locked="0"/>
    </xf>
    <xf numFmtId="167" fontId="179" fillId="12" borderId="5" xfId="21" applyNumberFormat="1" applyFont="1" applyFill="1" applyBorder="1" applyAlignment="1" applyProtection="1">
      <alignment horizontal="center" vertical="center"/>
      <protection locked="0"/>
    </xf>
    <xf numFmtId="167" fontId="179" fillId="12" borderId="4" xfId="21" applyNumberFormat="1" applyFont="1" applyFill="1" applyBorder="1" applyAlignment="1" applyProtection="1">
      <alignment horizontal="center" vertical="center"/>
      <protection locked="0"/>
    </xf>
    <xf numFmtId="0" fontId="12" fillId="43" borderId="145" xfId="21" applyFont="1" applyFill="1" applyBorder="1" applyAlignment="1" applyProtection="1">
      <alignment horizontal="left" vertical="center"/>
      <protection locked="0"/>
    </xf>
    <xf numFmtId="0" fontId="12" fillId="43" borderId="47" xfId="21" applyFont="1" applyFill="1" applyBorder="1" applyAlignment="1" applyProtection="1">
      <alignment horizontal="right" vertical="center"/>
      <protection locked="0"/>
    </xf>
    <xf numFmtId="169" fontId="179" fillId="43" borderId="47" xfId="21" applyNumberFormat="1" applyFont="1" applyFill="1" applyBorder="1" applyAlignment="1" applyProtection="1">
      <alignment horizontal="center" vertical="center"/>
      <protection locked="0"/>
    </xf>
    <xf numFmtId="0" fontId="12" fillId="43" borderId="47" xfId="9" applyFill="1" applyBorder="1" applyProtection="1">
      <protection hidden="1"/>
    </xf>
    <xf numFmtId="0" fontId="179" fillId="43" borderId="47" xfId="21" applyFont="1" applyFill="1" applyBorder="1" applyAlignment="1" applyProtection="1">
      <alignment horizontal="right" vertical="center"/>
      <protection locked="0"/>
    </xf>
    <xf numFmtId="167" fontId="179" fillId="43" borderId="47" xfId="21" applyNumberFormat="1" applyFont="1" applyFill="1" applyBorder="1" applyAlignment="1" applyProtection="1">
      <alignment horizontal="center" vertical="center"/>
      <protection locked="0"/>
    </xf>
    <xf numFmtId="167" fontId="179" fillId="43" borderId="146" xfId="21" applyNumberFormat="1" applyFont="1" applyFill="1" applyBorder="1" applyAlignment="1" applyProtection="1">
      <alignment horizontal="center" vertical="center"/>
      <protection locked="0"/>
    </xf>
    <xf numFmtId="0" fontId="191" fillId="12" borderId="3" xfId="21" applyFont="1" applyFill="1" applyBorder="1" applyAlignment="1" applyProtection="1">
      <alignment horizontal="left" vertical="center"/>
      <protection locked="0"/>
    </xf>
    <xf numFmtId="184" fontId="181" fillId="62" borderId="5" xfId="21" applyNumberFormat="1" applyFont="1" applyFill="1" applyBorder="1" applyAlignment="1" applyProtection="1">
      <alignment horizontal="center" vertical="center"/>
      <protection locked="0"/>
    </xf>
    <xf numFmtId="0" fontId="179" fillId="12" borderId="83" xfId="21" applyFont="1" applyFill="1" applyBorder="1" applyAlignment="1" applyProtection="1">
      <alignment horizontal="left" vertical="center"/>
      <protection locked="0"/>
    </xf>
    <xf numFmtId="0" fontId="179" fillId="12" borderId="9" xfId="21" applyFont="1" applyFill="1" applyBorder="1" applyAlignment="1" applyProtection="1">
      <alignment horizontal="right" vertical="center"/>
      <protection locked="0"/>
    </xf>
    <xf numFmtId="167" fontId="179" fillId="12" borderId="34" xfId="21" applyNumberFormat="1" applyFont="1" applyFill="1" applyBorder="1" applyAlignment="1" applyProtection="1">
      <alignment horizontal="center" vertical="center"/>
      <protection locked="0"/>
    </xf>
    <xf numFmtId="0" fontId="12" fillId="12" borderId="9" xfId="21" applyFont="1" applyFill="1" applyBorder="1" applyAlignment="1" applyProtection="1">
      <alignment horizontal="right" vertical="center"/>
      <protection locked="0"/>
    </xf>
    <xf numFmtId="169" fontId="179" fillId="12" borderId="34" xfId="21" applyNumberFormat="1" applyFont="1" applyFill="1" applyBorder="1" applyAlignment="1" applyProtection="1">
      <alignment horizontal="center" vertical="center"/>
      <protection locked="0"/>
    </xf>
    <xf numFmtId="167" fontId="179" fillId="12" borderId="84" xfId="21" applyNumberFormat="1" applyFont="1" applyFill="1" applyBorder="1" applyAlignment="1" applyProtection="1">
      <alignment horizontal="center" vertical="center"/>
      <protection locked="0"/>
    </xf>
    <xf numFmtId="0" fontId="9" fillId="3" borderId="142" xfId="5" applyFont="1" applyFill="1" applyBorder="1" applyAlignment="1" applyProtection="1">
      <alignment horizontal="centerContinuous" vertical="center"/>
      <protection locked="0"/>
    </xf>
    <xf numFmtId="191" fontId="89" fillId="62" borderId="5" xfId="21" applyNumberFormat="1" applyFont="1" applyFill="1" applyBorder="1" applyAlignment="1" applyProtection="1">
      <alignment horizontal="center" vertical="center"/>
      <protection locked="0"/>
    </xf>
    <xf numFmtId="191" fontId="89" fillId="62" borderId="4" xfId="21" applyNumberFormat="1" applyFont="1" applyFill="1" applyBorder="1" applyAlignment="1" applyProtection="1">
      <alignment horizontal="center" vertical="center"/>
      <protection locked="0"/>
    </xf>
    <xf numFmtId="184" fontId="191" fillId="62" borderId="5" xfId="21" applyNumberFormat="1" applyFont="1" applyFill="1" applyBorder="1" applyAlignment="1" applyProtection="1">
      <alignment horizontal="center" vertical="center"/>
      <protection locked="0"/>
    </xf>
    <xf numFmtId="191" fontId="191" fillId="62" borderId="5" xfId="21" applyNumberFormat="1" applyFont="1" applyFill="1" applyBorder="1" applyAlignment="1" applyProtection="1">
      <alignment horizontal="center" vertical="center"/>
      <protection locked="0"/>
    </xf>
    <xf numFmtId="191" fontId="191" fillId="62" borderId="4" xfId="21" applyNumberFormat="1" applyFont="1" applyFill="1" applyBorder="1" applyAlignment="1" applyProtection="1">
      <alignment horizontal="center" vertical="center"/>
      <protection locked="0"/>
    </xf>
    <xf numFmtId="191" fontId="12" fillId="4" borderId="5" xfId="21" applyNumberFormat="1" applyFont="1" applyFill="1" applyBorder="1" applyAlignment="1" applyProtection="1">
      <alignment horizontal="left" vertical="center"/>
      <protection locked="0"/>
    </xf>
    <xf numFmtId="191" fontId="12" fillId="4" borderId="4" xfId="21" applyNumberFormat="1" applyFont="1" applyFill="1" applyBorder="1" applyAlignment="1" applyProtection="1">
      <alignment horizontal="left" vertical="center"/>
      <protection locked="0"/>
    </xf>
    <xf numFmtId="0" fontId="12" fillId="4" borderId="83" xfId="21" applyFont="1" applyFill="1" applyBorder="1" applyAlignment="1" applyProtection="1">
      <alignment horizontal="left" vertical="center"/>
      <protection locked="0"/>
    </xf>
    <xf numFmtId="180" fontId="12" fillId="4" borderId="34" xfId="21" applyNumberFormat="1" applyFont="1" applyFill="1" applyBorder="1" applyAlignment="1" applyProtection="1">
      <alignment horizontal="left" vertical="center"/>
      <protection locked="0"/>
    </xf>
    <xf numFmtId="9" fontId="12" fillId="4" borderId="34" xfId="21" applyNumberFormat="1" applyFont="1" applyFill="1" applyBorder="1" applyAlignment="1" applyProtection="1">
      <alignment horizontal="left" vertical="center"/>
      <protection locked="0"/>
    </xf>
    <xf numFmtId="9" fontId="12" fillId="4" borderId="84" xfId="21" applyNumberFormat="1" applyFont="1" applyFill="1" applyBorder="1" applyAlignment="1" applyProtection="1">
      <alignment horizontal="left" vertical="center"/>
      <protection locked="0"/>
    </xf>
    <xf numFmtId="0" fontId="89" fillId="4" borderId="147" xfId="21" applyFont="1" applyFill="1" applyBorder="1" applyAlignment="1" applyProtection="1">
      <alignment horizontal="left" vertical="center"/>
      <protection locked="0"/>
    </xf>
    <xf numFmtId="0" fontId="89" fillId="4" borderId="45" xfId="21" applyFont="1" applyFill="1" applyBorder="1" applyAlignment="1" applyProtection="1">
      <alignment horizontal="right" vertical="center"/>
      <protection locked="0"/>
    </xf>
    <xf numFmtId="191" fontId="89" fillId="62" borderId="58" xfId="21" applyNumberFormat="1" applyFont="1" applyFill="1" applyBorder="1" applyAlignment="1" applyProtection="1">
      <alignment horizontal="center" vertical="center"/>
      <protection locked="0"/>
    </xf>
    <xf numFmtId="180" fontId="12" fillId="4" borderId="5" xfId="21" applyNumberFormat="1" applyFont="1" applyFill="1" applyBorder="1" applyAlignment="1" applyProtection="1">
      <alignment horizontal="left" vertical="center"/>
      <protection locked="0"/>
    </xf>
    <xf numFmtId="0" fontId="29" fillId="12" borderId="0" xfId="21" applyFont="1" applyFill="1" applyAlignment="1">
      <alignment vertical="center"/>
    </xf>
    <xf numFmtId="0" fontId="44" fillId="12" borderId="0" xfId="21" applyFont="1" applyFill="1" applyAlignment="1">
      <alignment horizontal="left" vertical="center"/>
    </xf>
    <xf numFmtId="0" fontId="44" fillId="12" borderId="0" xfId="21" applyFont="1" applyFill="1" applyAlignment="1">
      <alignment horizontal="right" vertical="center"/>
    </xf>
    <xf numFmtId="0" fontId="253" fillId="12" borderId="0" xfId="21" applyFont="1" applyFill="1" applyAlignment="1">
      <alignment vertical="center"/>
    </xf>
    <xf numFmtId="0" fontId="254" fillId="12" borderId="0" xfId="21" applyFont="1" applyFill="1" applyAlignment="1">
      <alignment vertical="center"/>
    </xf>
    <xf numFmtId="0" fontId="0" fillId="4" borderId="0" xfId="0" applyFill="1"/>
    <xf numFmtId="0" fontId="6" fillId="13" borderId="0" xfId="0" applyFont="1" applyFill="1" applyAlignment="1">
      <alignment horizontal="centerContinuous" vertical="center"/>
    </xf>
    <xf numFmtId="0" fontId="0" fillId="13" borderId="0" xfId="0" applyFill="1" applyAlignment="1">
      <alignment horizontal="centerContinuous" vertical="center"/>
    </xf>
    <xf numFmtId="0" fontId="255" fillId="13" borderId="0" xfId="0" applyFont="1" applyFill="1" applyAlignment="1">
      <alignment horizontal="centerContinuous" vertical="center"/>
    </xf>
    <xf numFmtId="0" fontId="178" fillId="33" borderId="0" xfId="24" applyFont="1" applyFill="1" applyAlignment="1">
      <alignment vertical="top"/>
    </xf>
    <xf numFmtId="0" fontId="0" fillId="33" borderId="0" xfId="0" applyFill="1"/>
    <xf numFmtId="0" fontId="255" fillId="33" borderId="0" xfId="0" applyFont="1" applyFill="1" applyAlignment="1">
      <alignment horizontal="left" vertical="center"/>
    </xf>
    <xf numFmtId="0" fontId="7" fillId="41" borderId="0" xfId="24" applyFont="1" applyFill="1" applyAlignment="1">
      <alignment horizontal="right" vertical="center"/>
    </xf>
    <xf numFmtId="49" fontId="179" fillId="12" borderId="89" xfId="0" applyNumberFormat="1" applyFont="1" applyFill="1" applyBorder="1" applyAlignment="1">
      <alignment horizontal="left" vertical="center"/>
    </xf>
    <xf numFmtId="0" fontId="159" fillId="69" borderId="0" xfId="35" applyFont="1" applyFill="1" applyAlignment="1">
      <alignment horizontal="right" vertical="center"/>
    </xf>
    <xf numFmtId="0" fontId="167" fillId="69" borderId="0" xfId="35" applyFont="1" applyFill="1" applyAlignment="1">
      <alignment horizontal="left" vertical="center" wrapText="1"/>
    </xf>
    <xf numFmtId="0" fontId="256" fillId="70" borderId="0" xfId="0" applyFont="1" applyFill="1" applyAlignment="1">
      <alignment horizontal="left" vertical="center"/>
    </xf>
    <xf numFmtId="0" fontId="255" fillId="4" borderId="0" xfId="0" applyFont="1" applyFill="1" applyAlignment="1">
      <alignment horizontal="left" vertical="center"/>
    </xf>
    <xf numFmtId="0" fontId="7" fillId="4" borderId="0" xfId="9" applyFont="1" applyFill="1" applyProtection="1">
      <protection hidden="1"/>
    </xf>
    <xf numFmtId="0" fontId="257" fillId="4" borderId="0" xfId="36" applyFont="1" applyFill="1" applyAlignment="1" applyProtection="1">
      <protection hidden="1"/>
    </xf>
    <xf numFmtId="0" fontId="258" fillId="4" borderId="0" xfId="9" applyFont="1" applyFill="1" applyProtection="1">
      <protection hidden="1"/>
    </xf>
    <xf numFmtId="0" fontId="259" fillId="4" borderId="0" xfId="9" applyFont="1" applyFill="1" applyProtection="1">
      <protection hidden="1"/>
    </xf>
    <xf numFmtId="0" fontId="9" fillId="4" borderId="0" xfId="9" applyFont="1" applyFill="1" applyAlignment="1" applyProtection="1">
      <alignment horizontal="left" vertical="center"/>
      <protection hidden="1"/>
    </xf>
    <xf numFmtId="0" fontId="8" fillId="0" borderId="0" xfId="2" applyAlignment="1">
      <alignment vertical="center"/>
    </xf>
    <xf numFmtId="0" fontId="268" fillId="0" borderId="0" xfId="1" applyFont="1" applyAlignment="1">
      <alignment vertical="center"/>
    </xf>
    <xf numFmtId="2" fontId="271" fillId="0" borderId="0" xfId="3" applyNumberFormat="1" applyFont="1" applyAlignment="1" applyProtection="1">
      <alignment horizontal="right" vertical="center"/>
      <protection locked="0"/>
    </xf>
    <xf numFmtId="0" fontId="174" fillId="0" borderId="0" xfId="3" applyFont="1"/>
    <xf numFmtId="0" fontId="273" fillId="4" borderId="0" xfId="3" applyFont="1" applyFill="1" applyAlignment="1">
      <alignment horizontal="centerContinuous" vertical="center"/>
    </xf>
    <xf numFmtId="2" fontId="271" fillId="4" borderId="0" xfId="3" applyNumberFormat="1" applyFont="1" applyFill="1" applyAlignment="1" applyProtection="1">
      <alignment horizontal="right" vertical="center"/>
      <protection locked="0"/>
    </xf>
    <xf numFmtId="168" fontId="274" fillId="4" borderId="0" xfId="3" applyNumberFormat="1" applyFont="1" applyFill="1" applyAlignment="1" applyProtection="1">
      <alignment horizontal="center" vertical="center"/>
      <protection locked="0"/>
    </xf>
    <xf numFmtId="172" fontId="174" fillId="4" borderId="0" xfId="5" applyNumberFormat="1" applyFont="1" applyFill="1" applyAlignment="1">
      <alignment horizontal="center" vertical="center" wrapText="1"/>
    </xf>
    <xf numFmtId="0" fontId="169" fillId="73" borderId="0" xfId="5" applyFont="1" applyFill="1" applyAlignment="1">
      <alignment horizontal="right" vertical="center"/>
    </xf>
    <xf numFmtId="0" fontId="277" fillId="8" borderId="0" xfId="1" applyFont="1" applyFill="1" applyAlignment="1">
      <alignment horizontal="center" vertical="center"/>
    </xf>
    <xf numFmtId="172" fontId="166" fillId="4" borderId="156" xfId="5" applyNumberFormat="1" applyFont="1" applyFill="1" applyBorder="1" applyAlignment="1">
      <alignment horizontal="center" vertical="center" wrapText="1"/>
    </xf>
    <xf numFmtId="0" fontId="277" fillId="75" borderId="0" xfId="1" applyFont="1" applyFill="1" applyAlignment="1">
      <alignment horizontal="center" vertical="center"/>
    </xf>
    <xf numFmtId="1" fontId="170" fillId="10" borderId="155" xfId="5" applyNumberFormat="1" applyFont="1" applyFill="1" applyBorder="1" applyAlignment="1">
      <alignment horizontal="center" vertical="center"/>
    </xf>
    <xf numFmtId="1" fontId="170" fillId="10" borderId="154" xfId="5" applyNumberFormat="1" applyFont="1" applyFill="1" applyBorder="1" applyAlignment="1">
      <alignment horizontal="center" vertical="center"/>
    </xf>
    <xf numFmtId="0" fontId="284" fillId="10" borderId="154" xfId="5" applyFont="1" applyFill="1" applyBorder="1" applyAlignment="1">
      <alignment horizontal="center" vertical="center"/>
    </xf>
    <xf numFmtId="0" fontId="285" fillId="10" borderId="154" xfId="5" applyFont="1" applyFill="1" applyBorder="1" applyAlignment="1">
      <alignment horizontal="center" vertical="center"/>
    </xf>
    <xf numFmtId="0" fontId="286" fillId="10" borderId="154" xfId="3" applyFont="1" applyFill="1" applyBorder="1" applyAlignment="1" applyProtection="1">
      <alignment horizontal="center" vertical="center"/>
      <protection locked="0"/>
    </xf>
    <xf numFmtId="0" fontId="231" fillId="10" borderId="154" xfId="5" applyFont="1" applyFill="1" applyBorder="1" applyAlignment="1">
      <alignment horizontal="center" vertical="center"/>
    </xf>
    <xf numFmtId="164" fontId="231" fillId="10" borderId="154" xfId="3" applyNumberFormat="1" applyFont="1" applyFill="1" applyBorder="1" applyAlignment="1">
      <alignment horizontal="center" vertical="center"/>
    </xf>
    <xf numFmtId="171" fontId="287" fillId="10" borderId="154" xfId="5" applyNumberFormat="1" applyFont="1" applyFill="1" applyBorder="1" applyAlignment="1">
      <alignment horizontal="center" vertical="center"/>
    </xf>
    <xf numFmtId="172" fontId="284" fillId="10" borderId="154" xfId="3" applyNumberFormat="1" applyFont="1" applyFill="1" applyBorder="1" applyAlignment="1">
      <alignment vertical="center"/>
    </xf>
    <xf numFmtId="172" fontId="285" fillId="10" borderId="154" xfId="3" applyNumberFormat="1" applyFont="1" applyFill="1" applyBorder="1" applyAlignment="1">
      <alignment vertical="center"/>
    </xf>
    <xf numFmtId="10" fontId="285" fillId="10" borderId="157" xfId="3" applyNumberFormat="1" applyFont="1" applyFill="1" applyBorder="1" applyAlignment="1">
      <alignment vertical="center"/>
    </xf>
    <xf numFmtId="164" fontId="275" fillId="0" borderId="2" xfId="3" applyNumberFormat="1" applyFont="1" applyBorder="1" applyAlignment="1">
      <alignment horizontal="center" vertical="center"/>
    </xf>
    <xf numFmtId="166" fontId="284" fillId="0" borderId="6" xfId="5" applyNumberFormat="1" applyFont="1" applyBorder="1" applyAlignment="1">
      <alignment horizontal="center" vertical="center"/>
    </xf>
    <xf numFmtId="164" fontId="170" fillId="0" borderId="6" xfId="3" applyNumberFormat="1" applyFont="1" applyBorder="1" applyAlignment="1">
      <alignment horizontal="center" vertical="center"/>
    </xf>
    <xf numFmtId="2" fontId="288" fillId="0" borderId="6" xfId="3" applyNumberFormat="1" applyFont="1" applyBorder="1" applyAlignment="1" applyProtection="1">
      <alignment horizontal="center" vertical="center"/>
      <protection locked="0"/>
    </xf>
    <xf numFmtId="172" fontId="174" fillId="0" borderId="6" xfId="3" applyNumberFormat="1" applyFont="1" applyBorder="1" applyAlignment="1">
      <alignment vertical="center"/>
    </xf>
    <xf numFmtId="164" fontId="174" fillId="0" borderId="36" xfId="3" applyNumberFormat="1" applyFont="1" applyBorder="1" applyAlignment="1">
      <alignment horizontal="center" vertical="center"/>
    </xf>
    <xf numFmtId="0" fontId="268" fillId="0" borderId="36" xfId="1" applyFont="1" applyBorder="1" applyAlignment="1" applyProtection="1">
      <alignment horizontal="center" vertical="center"/>
      <protection locked="0"/>
    </xf>
    <xf numFmtId="164" fontId="174" fillId="0" borderId="36" xfId="1" applyNumberFormat="1" applyFont="1" applyBorder="1" applyAlignment="1" applyProtection="1">
      <alignment horizontal="center" vertical="center" wrapText="1"/>
      <protection locked="0"/>
    </xf>
    <xf numFmtId="164" fontId="174" fillId="0" borderId="37" xfId="1" applyNumberFormat="1" applyFont="1" applyBorder="1" applyAlignment="1" applyProtection="1">
      <alignment horizontal="center" vertical="center" wrapText="1"/>
      <protection locked="0"/>
    </xf>
    <xf numFmtId="0" fontId="282" fillId="0" borderId="36" xfId="1" applyFont="1" applyBorder="1" applyAlignment="1" applyProtection="1">
      <alignment horizontal="center" vertical="center" wrapText="1"/>
      <protection locked="0"/>
    </xf>
    <xf numFmtId="0" fontId="268" fillId="4" borderId="63" xfId="3" applyFont="1" applyFill="1" applyBorder="1" applyAlignment="1">
      <alignment horizontal="left" vertical="center"/>
    </xf>
    <xf numFmtId="0" fontId="170" fillId="4" borderId="0" xfId="3" applyFont="1" applyFill="1" applyAlignment="1">
      <alignment horizontal="left" vertical="center"/>
    </xf>
    <xf numFmtId="0" fontId="170" fillId="4" borderId="156" xfId="3" applyFont="1" applyFill="1" applyBorder="1" applyAlignment="1">
      <alignment horizontal="left" vertical="center"/>
    </xf>
    <xf numFmtId="0" fontId="280" fillId="0" borderId="0" xfId="1" applyFont="1" applyAlignment="1">
      <alignment horizontal="left" vertical="center"/>
    </xf>
    <xf numFmtId="0" fontId="275" fillId="9" borderId="0" xfId="3" applyFont="1" applyFill="1" applyAlignment="1">
      <alignment vertical="center"/>
    </xf>
    <xf numFmtId="0" fontId="296" fillId="11" borderId="0" xfId="23" applyFont="1" applyFill="1" applyAlignment="1">
      <alignment horizontal="center"/>
    </xf>
    <xf numFmtId="173" fontId="27" fillId="80" borderId="0" xfId="18" applyNumberFormat="1" applyFont="1" applyFill="1" applyAlignment="1">
      <alignment horizontal="center" vertical="center"/>
    </xf>
    <xf numFmtId="1" fontId="26" fillId="11" borderId="0" xfId="23" applyNumberFormat="1" applyFont="1" applyFill="1" applyAlignment="1">
      <alignment vertical="center" wrapText="1"/>
    </xf>
    <xf numFmtId="174" fontId="297" fillId="0" borderId="0" xfId="1" applyNumberFormat="1" applyFont="1" applyAlignment="1" applyProtection="1">
      <alignment horizontal="center" vertical="center"/>
      <protection locked="0"/>
    </xf>
    <xf numFmtId="1" fontId="26" fillId="12" borderId="0" xfId="23" applyNumberFormat="1" applyFont="1" applyFill="1" applyAlignment="1">
      <alignment vertical="center" wrapText="1"/>
    </xf>
    <xf numFmtId="1" fontId="25" fillId="23" borderId="0" xfId="23" applyNumberFormat="1" applyFont="1" applyFill="1" applyAlignment="1">
      <alignment horizontal="center" vertical="center"/>
    </xf>
    <xf numFmtId="1" fontId="83" fillId="23" borderId="0" xfId="23" applyNumberFormat="1" applyFont="1" applyFill="1" applyAlignment="1">
      <alignment horizontal="center" vertical="center"/>
    </xf>
    <xf numFmtId="164" fontId="279" fillId="4" borderId="171" xfId="1" applyNumberFormat="1" applyFont="1" applyFill="1" applyBorder="1" applyAlignment="1" applyProtection="1">
      <alignment horizontal="center" vertical="center" wrapText="1"/>
      <protection locked="0"/>
    </xf>
    <xf numFmtId="164" fontId="279" fillId="4" borderId="31" xfId="1" applyNumberFormat="1" applyFont="1" applyFill="1" applyBorder="1" applyAlignment="1" applyProtection="1">
      <alignment horizontal="center" vertical="center" wrapText="1"/>
      <protection locked="0"/>
    </xf>
    <xf numFmtId="164" fontId="172" fillId="0" borderId="32" xfId="3" applyNumberFormat="1" applyFont="1" applyBorder="1" applyAlignment="1">
      <alignment horizontal="center" vertical="center" wrapText="1"/>
    </xf>
    <xf numFmtId="164" fontId="280" fillId="0" borderId="160" xfId="3" applyNumberFormat="1" applyFont="1" applyBorder="1" applyAlignment="1">
      <alignment horizontal="center" vertical="center" wrapText="1"/>
    </xf>
    <xf numFmtId="164" fontId="168" fillId="12" borderId="160" xfId="3" applyNumberFormat="1" applyFont="1" applyFill="1" applyBorder="1" applyAlignment="1">
      <alignment horizontal="center" vertical="center"/>
    </xf>
    <xf numFmtId="0" fontId="268" fillId="0" borderId="32" xfId="1" applyFont="1" applyBorder="1" applyAlignment="1" applyProtection="1">
      <alignment horizontal="center" vertical="center"/>
      <protection locked="0"/>
    </xf>
    <xf numFmtId="164" fontId="174" fillId="0" borderId="32" xfId="1" applyNumberFormat="1" applyFont="1" applyBorder="1" applyAlignment="1" applyProtection="1">
      <alignment horizontal="center" vertical="center" wrapText="1"/>
      <protection locked="0"/>
    </xf>
    <xf numFmtId="14" fontId="174" fillId="0" borderId="172" xfId="5" applyNumberFormat="1" applyFont="1" applyBorder="1" applyAlignment="1">
      <alignment horizontal="center" vertical="center" wrapText="1"/>
    </xf>
    <xf numFmtId="0" fontId="174" fillId="0" borderId="32" xfId="1" applyFont="1" applyBorder="1" applyAlignment="1" applyProtection="1">
      <alignment horizontal="center" vertical="center" wrapText="1"/>
      <protection locked="0"/>
    </xf>
    <xf numFmtId="0" fontId="282" fillId="0" borderId="32" xfId="1" applyFont="1" applyBorder="1" applyAlignment="1" applyProtection="1">
      <alignment horizontal="center" vertical="center" wrapText="1"/>
      <protection locked="0"/>
    </xf>
    <xf numFmtId="0" fontId="243" fillId="0" borderId="161" xfId="1" applyFont="1" applyBorder="1" applyAlignment="1" applyProtection="1">
      <alignment horizontal="center" vertical="center" wrapText="1"/>
      <protection locked="0"/>
    </xf>
    <xf numFmtId="0" fontId="294" fillId="12" borderId="173" xfId="18" applyFont="1" applyFill="1" applyBorder="1" applyAlignment="1" applyProtection="1">
      <alignment vertical="center"/>
      <protection hidden="1"/>
    </xf>
    <xf numFmtId="0" fontId="21" fillId="12" borderId="174" xfId="18" applyFont="1" applyFill="1" applyBorder="1" applyAlignment="1" applyProtection="1">
      <alignment vertical="center"/>
      <protection hidden="1"/>
    </xf>
    <xf numFmtId="0" fontId="20" fillId="12" borderId="174" xfId="18" applyFont="1" applyFill="1" applyBorder="1" applyAlignment="1" applyProtection="1">
      <alignment horizontal="center" vertical="center"/>
      <protection hidden="1"/>
    </xf>
    <xf numFmtId="49" fontId="295" fillId="4" borderId="174" xfId="1" applyNumberFormat="1" applyFont="1" applyFill="1" applyBorder="1" applyAlignment="1" applyProtection="1">
      <alignment horizontal="right" vertical="center"/>
      <protection locked="0"/>
    </xf>
    <xf numFmtId="0" fontId="169" fillId="0" borderId="174" xfId="5" applyFont="1" applyBorder="1" applyAlignment="1">
      <alignment horizontal="right" vertical="center"/>
    </xf>
    <xf numFmtId="0" fontId="273" fillId="6" borderId="174" xfId="5" applyFont="1" applyFill="1" applyBorder="1" applyAlignment="1">
      <alignment horizontal="center" vertical="center"/>
    </xf>
    <xf numFmtId="1" fontId="169" fillId="0" borderId="174" xfId="1" applyNumberFormat="1" applyFont="1" applyBorder="1" applyAlignment="1">
      <alignment vertical="center"/>
    </xf>
    <xf numFmtId="171" fontId="21" fillId="11" borderId="163" xfId="23" applyNumberFormat="1" applyFont="1" applyFill="1" applyBorder="1" applyAlignment="1">
      <alignment vertical="center"/>
    </xf>
    <xf numFmtId="164" fontId="21" fillId="12" borderId="163" xfId="23" applyNumberFormat="1" applyFont="1" applyFill="1" applyBorder="1" applyAlignment="1">
      <alignment vertical="center"/>
    </xf>
    <xf numFmtId="173" fontId="278" fillId="78" borderId="176" xfId="18" applyNumberFormat="1" applyFont="1" applyFill="1" applyBorder="1" applyAlignment="1">
      <alignment horizontal="center"/>
    </xf>
    <xf numFmtId="175" fontId="278" fillId="79" borderId="176" xfId="18" applyNumberFormat="1" applyFont="1" applyFill="1" applyBorder="1" applyAlignment="1">
      <alignment horizontal="center"/>
    </xf>
    <xf numFmtId="172" fontId="174" fillId="4" borderId="176" xfId="5" applyNumberFormat="1" applyFont="1" applyFill="1" applyBorder="1" applyAlignment="1">
      <alignment horizontal="center" vertical="center" wrapText="1"/>
    </xf>
    <xf numFmtId="0" fontId="169" fillId="73" borderId="176" xfId="5" applyFont="1" applyFill="1" applyBorder="1" applyAlignment="1">
      <alignment horizontal="right" vertical="center"/>
    </xf>
    <xf numFmtId="172" fontId="166" fillId="4" borderId="177" xfId="5" applyNumberFormat="1" applyFont="1" applyFill="1" applyBorder="1" applyAlignment="1">
      <alignment horizontal="center" vertical="center" wrapText="1"/>
    </xf>
    <xf numFmtId="175" fontId="174" fillId="0" borderId="6" xfId="3" applyNumberFormat="1" applyFont="1" applyBorder="1" applyAlignment="1">
      <alignment horizontal="center" vertical="center"/>
    </xf>
    <xf numFmtId="175" fontId="268" fillId="0" borderId="7" xfId="1" applyNumberFormat="1" applyFont="1" applyBorder="1" applyAlignment="1">
      <alignment horizontal="center" vertical="center"/>
    </xf>
    <xf numFmtId="0" fontId="275" fillId="0" borderId="37" xfId="1" applyFont="1" applyBorder="1" applyAlignment="1" applyProtection="1">
      <alignment horizontal="center" vertical="center" wrapText="1"/>
      <protection locked="0"/>
    </xf>
    <xf numFmtId="0" fontId="174" fillId="12" borderId="36" xfId="1" applyFont="1" applyFill="1" applyBorder="1" applyAlignment="1" applyProtection="1">
      <alignment horizontal="center" vertical="center" wrapText="1"/>
      <protection locked="0"/>
    </xf>
    <xf numFmtId="14" fontId="174" fillId="12" borderId="38" xfId="5" applyNumberFormat="1" applyFont="1" applyFill="1" applyBorder="1" applyAlignment="1">
      <alignment horizontal="center" vertical="center" wrapText="1"/>
    </xf>
    <xf numFmtId="165" fontId="281" fillId="12" borderId="36" xfId="1" applyNumberFormat="1" applyFont="1" applyFill="1" applyBorder="1" applyAlignment="1" applyProtection="1">
      <alignment horizontal="center" vertical="center"/>
      <protection locked="0"/>
    </xf>
    <xf numFmtId="171" fontId="174" fillId="0" borderId="158" xfId="3" applyNumberFormat="1" applyFont="1" applyBorder="1" applyAlignment="1">
      <alignment horizontal="center" vertical="center"/>
    </xf>
    <xf numFmtId="0" fontId="16" fillId="58" borderId="179" xfId="37" applyFont="1" applyFill="1" applyBorder="1" applyAlignment="1">
      <alignment horizontal="center" vertical="center"/>
    </xf>
    <xf numFmtId="0" fontId="16" fillId="58" borderId="180" xfId="37" applyFont="1" applyFill="1" applyBorder="1" applyAlignment="1">
      <alignment horizontal="center" vertical="center"/>
    </xf>
    <xf numFmtId="0" fontId="16" fillId="58" borderId="181" xfId="37" applyFont="1" applyFill="1" applyBorder="1" applyAlignment="1">
      <alignment horizontal="center" vertical="center"/>
    </xf>
    <xf numFmtId="0" fontId="301" fillId="12" borderId="0" xfId="1" applyFont="1" applyFill="1" applyAlignment="1" applyProtection="1">
      <alignment horizontal="right" vertical="center"/>
      <protection locked="0"/>
    </xf>
    <xf numFmtId="174" fontId="243" fillId="76" borderId="0" xfId="21" applyNumberFormat="1" applyFont="1" applyFill="1" applyAlignment="1">
      <alignment horizontal="left" vertical="center"/>
    </xf>
    <xf numFmtId="174" fontId="243" fillId="76" borderId="1" xfId="21" applyNumberFormat="1" applyFont="1" applyFill="1" applyBorder="1" applyAlignment="1">
      <alignment horizontal="left" vertical="center"/>
    </xf>
    <xf numFmtId="174" fontId="243" fillId="76" borderId="105" xfId="21" applyNumberFormat="1" applyFont="1" applyFill="1" applyBorder="1" applyAlignment="1">
      <alignment vertical="center"/>
    </xf>
    <xf numFmtId="174" fontId="243" fillId="76" borderId="165" xfId="21" applyNumberFormat="1" applyFont="1" applyFill="1" applyBorder="1" applyAlignment="1">
      <alignment vertical="center"/>
    </xf>
    <xf numFmtId="0" fontId="268" fillId="4" borderId="0" xfId="3" applyFont="1" applyFill="1" applyAlignment="1">
      <alignment horizontal="left" vertical="center"/>
    </xf>
    <xf numFmtId="0" fontId="265" fillId="74" borderId="176" xfId="21" applyFont="1" applyFill="1" applyBorder="1" applyAlignment="1">
      <alignment horizontal="center" vertical="center"/>
    </xf>
    <xf numFmtId="0" fontId="278" fillId="12" borderId="175" xfId="21" applyFont="1" applyFill="1" applyBorder="1" applyAlignment="1">
      <alignment horizontal="center"/>
    </xf>
    <xf numFmtId="175" fontId="172" fillId="78" borderId="0" xfId="5" applyNumberFormat="1" applyFont="1" applyFill="1" applyAlignment="1">
      <alignment horizontal="center" vertical="center"/>
    </xf>
    <xf numFmtId="1" fontId="263" fillId="0" borderId="0" xfId="21" applyNumberFormat="1" applyFont="1" applyAlignment="1">
      <alignment horizontal="center"/>
    </xf>
    <xf numFmtId="2" fontId="291" fillId="0" borderId="151" xfId="3" applyNumberFormat="1" applyFont="1" applyBorder="1" applyAlignment="1" applyProtection="1">
      <alignment horizontal="center" vertical="center"/>
      <protection locked="0"/>
    </xf>
    <xf numFmtId="0" fontId="18" fillId="58" borderId="76" xfId="0" applyFont="1" applyFill="1" applyBorder="1" applyAlignment="1">
      <alignment vertical="center"/>
    </xf>
    <xf numFmtId="0" fontId="18" fillId="58" borderId="77" xfId="0" applyFont="1" applyFill="1" applyBorder="1" applyAlignment="1">
      <alignment vertical="center"/>
    </xf>
    <xf numFmtId="0" fontId="18" fillId="58" borderId="78" xfId="0" applyFont="1" applyFill="1" applyBorder="1" applyAlignment="1">
      <alignment vertical="center"/>
    </xf>
    <xf numFmtId="0" fontId="14" fillId="81" borderId="0" xfId="0" applyFont="1" applyFill="1"/>
    <xf numFmtId="0" fontId="14" fillId="81" borderId="4" xfId="0" applyFont="1" applyFill="1" applyBorder="1"/>
    <xf numFmtId="0" fontId="21" fillId="58" borderId="182" xfId="18" applyFont="1" applyFill="1" applyBorder="1" applyAlignment="1">
      <alignment vertical="center"/>
    </xf>
    <xf numFmtId="0" fontId="14" fillId="58" borderId="0" xfId="0" applyFont="1" applyFill="1"/>
    <xf numFmtId="0" fontId="14" fillId="58" borderId="4" xfId="0" applyFont="1" applyFill="1" applyBorder="1"/>
    <xf numFmtId="0" fontId="302" fillId="82" borderId="182" xfId="37" applyFont="1" applyFill="1" applyBorder="1" applyAlignment="1">
      <alignment horizontal="left" vertical="center"/>
    </xf>
    <xf numFmtId="0" fontId="14" fillId="82" borderId="0" xfId="0" applyFont="1" applyFill="1" applyAlignment="1">
      <alignment vertical="center"/>
    </xf>
    <xf numFmtId="0" fontId="14" fillId="82" borderId="4" xfId="0" applyFont="1" applyFill="1" applyBorder="1" applyAlignment="1">
      <alignment vertical="center"/>
    </xf>
    <xf numFmtId="0" fontId="303" fillId="12" borderId="182" xfId="18" applyFont="1" applyFill="1" applyBorder="1" applyAlignment="1">
      <alignment horizontal="center"/>
    </xf>
    <xf numFmtId="0" fontId="303" fillId="12" borderId="0" xfId="18" applyFont="1" applyFill="1" applyAlignment="1">
      <alignment horizontal="center"/>
    </xf>
    <xf numFmtId="0" fontId="303" fillId="12" borderId="4" xfId="18" applyFont="1" applyFill="1" applyBorder="1" applyAlignment="1">
      <alignment horizontal="center"/>
    </xf>
    <xf numFmtId="1" fontId="305" fillId="57" borderId="61" xfId="18" applyNumberFormat="1" applyFont="1" applyFill="1" applyBorder="1" applyAlignment="1">
      <alignment horizontal="center" vertical="center"/>
    </xf>
    <xf numFmtId="1" fontId="305" fillId="57" borderId="49" xfId="18" applyNumberFormat="1" applyFont="1" applyFill="1" applyBorder="1" applyAlignment="1">
      <alignment horizontal="center" vertical="center"/>
    </xf>
    <xf numFmtId="174" fontId="306" fillId="57" borderId="62" xfId="18" applyNumberFormat="1" applyFont="1" applyFill="1" applyBorder="1" applyAlignment="1">
      <alignment horizontal="center" vertical="center"/>
    </xf>
    <xf numFmtId="0" fontId="23" fillId="16" borderId="182" xfId="37" applyFont="1" applyFill="1" applyBorder="1" applyAlignment="1">
      <alignment vertical="center"/>
    </xf>
    <xf numFmtId="0" fontId="26" fillId="16" borderId="0" xfId="37" applyFont="1" applyFill="1" applyAlignment="1">
      <alignment horizontal="center" vertical="center"/>
    </xf>
    <xf numFmtId="0" fontId="23" fillId="16" borderId="4" xfId="37" applyFont="1" applyFill="1" applyBorder="1" applyAlignment="1">
      <alignment vertical="center"/>
    </xf>
    <xf numFmtId="0" fontId="14" fillId="12" borderId="182" xfId="0" applyFont="1" applyFill="1" applyBorder="1" applyAlignment="1">
      <alignment vertical="center"/>
    </xf>
    <xf numFmtId="0" fontId="14" fillId="12" borderId="0" xfId="0" applyFont="1" applyFill="1" applyAlignment="1">
      <alignment vertical="center"/>
    </xf>
    <xf numFmtId="0" fontId="14" fillId="12" borderId="4" xfId="0" applyFont="1" applyFill="1" applyBorder="1" applyAlignment="1">
      <alignment vertical="center"/>
    </xf>
    <xf numFmtId="0" fontId="23" fillId="12" borderId="182" xfId="0" applyFont="1" applyFill="1" applyBorder="1" applyAlignment="1">
      <alignment vertical="center"/>
    </xf>
    <xf numFmtId="0" fontId="41" fillId="12" borderId="182" xfId="18" applyFont="1" applyFill="1" applyBorder="1" applyAlignment="1" applyProtection="1">
      <alignment vertical="center"/>
      <protection hidden="1"/>
    </xf>
    <xf numFmtId="0" fontId="14" fillId="0" borderId="0" xfId="0" applyFont="1" applyAlignment="1">
      <alignment vertical="center"/>
    </xf>
    <xf numFmtId="0" fontId="14" fillId="14" borderId="179" xfId="37" applyFont="1" applyFill="1" applyBorder="1" applyAlignment="1">
      <alignment horizontal="center" vertical="center"/>
    </xf>
    <xf numFmtId="0" fontId="14" fillId="14" borderId="180" xfId="37" applyFont="1" applyFill="1" applyBorder="1" applyAlignment="1">
      <alignment horizontal="center" vertical="center"/>
    </xf>
    <xf numFmtId="0" fontId="14" fillId="14" borderId="181" xfId="37" applyFont="1" applyFill="1" applyBorder="1" applyAlignment="1">
      <alignment horizontal="center" vertical="center"/>
    </xf>
    <xf numFmtId="0" fontId="14" fillId="12" borderId="1" xfId="18" applyFont="1" applyFill="1" applyBorder="1" applyAlignment="1" applyProtection="1">
      <alignment horizontal="center" vertical="center" wrapText="1"/>
      <protection hidden="1"/>
    </xf>
    <xf numFmtId="0" fontId="14" fillId="12" borderId="0" xfId="18" applyFont="1" applyFill="1" applyAlignment="1" applyProtection="1">
      <alignment horizontal="center" vertical="center" wrapText="1"/>
      <protection hidden="1"/>
    </xf>
    <xf numFmtId="0" fontId="27" fillId="12" borderId="5" xfId="18" applyFont="1" applyFill="1" applyBorder="1" applyAlignment="1" applyProtection="1">
      <alignment horizontal="center" wrapText="1"/>
      <protection hidden="1"/>
    </xf>
    <xf numFmtId="1" fontId="25" fillId="60" borderId="187" xfId="18" applyNumberFormat="1" applyFont="1" applyFill="1" applyBorder="1" applyAlignment="1" applyProtection="1">
      <alignment horizontal="center" vertical="center"/>
      <protection hidden="1"/>
    </xf>
    <xf numFmtId="173" fontId="307" fillId="60" borderId="9" xfId="18" applyNumberFormat="1" applyFont="1" applyFill="1" applyBorder="1" applyAlignment="1" applyProtection="1">
      <alignment horizontal="center" vertical="center"/>
      <protection hidden="1"/>
    </xf>
    <xf numFmtId="175" fontId="21" fillId="43" borderId="188" xfId="37" applyNumberFormat="1" applyFont="1" applyFill="1" applyBorder="1" applyAlignment="1">
      <alignment horizontal="center" vertical="center"/>
    </xf>
    <xf numFmtId="0" fontId="41" fillId="0" borderId="0" xfId="0" applyFont="1" applyAlignment="1">
      <alignment vertical="center"/>
    </xf>
    <xf numFmtId="0" fontId="14" fillId="58" borderId="170" xfId="18" applyFont="1" applyFill="1" applyBorder="1" applyAlignment="1" applyProtection="1">
      <alignment horizontal="center" vertical="center" wrapText="1"/>
      <protection hidden="1"/>
    </xf>
    <xf numFmtId="0" fontId="14" fillId="58" borderId="186" xfId="18" applyFont="1" applyFill="1" applyBorder="1" applyAlignment="1" applyProtection="1">
      <alignment horizontal="center" vertical="center" wrapText="1"/>
      <protection hidden="1"/>
    </xf>
    <xf numFmtId="173" fontId="309" fillId="56" borderId="0" xfId="18" applyNumberFormat="1" applyFont="1" applyFill="1" applyAlignment="1">
      <alignment horizontal="center" vertical="center"/>
    </xf>
    <xf numFmtId="173" fontId="309" fillId="56" borderId="5" xfId="18" applyNumberFormat="1" applyFont="1" applyFill="1" applyBorder="1" applyAlignment="1">
      <alignment horizontal="center" vertical="center"/>
    </xf>
    <xf numFmtId="165" fontId="34" fillId="5" borderId="0" xfId="18" applyNumberFormat="1" applyFont="1" applyFill="1" applyAlignment="1" applyProtection="1">
      <alignment horizontal="center" vertical="center"/>
      <protection locked="0"/>
    </xf>
    <xf numFmtId="165" fontId="34" fillId="5" borderId="5" xfId="18" applyNumberFormat="1" applyFont="1" applyFill="1" applyBorder="1" applyAlignment="1" applyProtection="1">
      <alignment horizontal="center" vertical="center"/>
      <protection locked="0"/>
    </xf>
    <xf numFmtId="174" fontId="14" fillId="43" borderId="9" xfId="15" applyNumberFormat="1" applyFont="1" applyFill="1" applyBorder="1" applyAlignment="1">
      <alignment horizontal="center" vertical="center"/>
    </xf>
    <xf numFmtId="174" fontId="14" fillId="43" borderId="188" xfId="15" applyNumberFormat="1" applyFont="1" applyFill="1" applyBorder="1" applyAlignment="1">
      <alignment horizontal="center" vertical="center"/>
    </xf>
    <xf numFmtId="0" fontId="82" fillId="81" borderId="182" xfId="18" applyFont="1" applyFill="1" applyBorder="1" applyAlignment="1">
      <alignment vertical="center"/>
    </xf>
    <xf numFmtId="0" fontId="310" fillId="81" borderId="182" xfId="18" applyFont="1" applyFill="1" applyBorder="1" applyAlignment="1">
      <alignment vertical="center"/>
    </xf>
    <xf numFmtId="0" fontId="311" fillId="81" borderId="0" xfId="0" applyFont="1" applyFill="1" applyAlignment="1">
      <alignment vertical="center"/>
    </xf>
    <xf numFmtId="0" fontId="311" fillId="81" borderId="4" xfId="0" applyFont="1" applyFill="1" applyBorder="1" applyAlignment="1">
      <alignment vertical="center"/>
    </xf>
    <xf numFmtId="0" fontId="304" fillId="82" borderId="182" xfId="37" applyFont="1" applyFill="1" applyBorder="1" applyAlignment="1">
      <alignment horizontal="left" vertical="center"/>
    </xf>
    <xf numFmtId="0" fontId="311" fillId="82" borderId="0" xfId="0" applyFont="1" applyFill="1" applyAlignment="1">
      <alignment vertical="center"/>
    </xf>
    <xf numFmtId="0" fontId="311" fillId="82" borderId="4" xfId="0" applyFont="1" applyFill="1" applyBorder="1" applyAlignment="1">
      <alignment vertical="center"/>
    </xf>
    <xf numFmtId="165" fontId="312" fillId="0" borderId="32" xfId="1" applyNumberFormat="1" applyFont="1" applyBorder="1" applyAlignment="1" applyProtection="1">
      <alignment horizontal="center" vertical="center"/>
      <protection locked="0"/>
    </xf>
    <xf numFmtId="0" fontId="313" fillId="12" borderId="182" xfId="0" applyFont="1" applyFill="1" applyBorder="1" applyAlignment="1">
      <alignment vertical="center"/>
    </xf>
    <xf numFmtId="0" fontId="315" fillId="12" borderId="182" xfId="0" applyFont="1" applyFill="1" applyBorder="1" applyAlignment="1">
      <alignment horizontal="left" vertical="center"/>
    </xf>
    <xf numFmtId="0" fontId="316" fillId="73" borderId="176" xfId="5" applyFont="1" applyFill="1" applyBorder="1" applyAlignment="1">
      <alignment horizontal="center" vertical="center"/>
    </xf>
    <xf numFmtId="0" fontId="317" fillId="12" borderId="182" xfId="0" applyFont="1" applyFill="1" applyBorder="1" applyAlignment="1">
      <alignment vertical="center"/>
    </xf>
    <xf numFmtId="0" fontId="1" fillId="15" borderId="0" xfId="38" applyFill="1"/>
    <xf numFmtId="174" fontId="318" fillId="15" borderId="47" xfId="26" applyNumberFormat="1" applyFont="1" applyFill="1" applyBorder="1" applyAlignment="1">
      <alignment horizontal="center" vertical="center"/>
    </xf>
    <xf numFmtId="167" fontId="113" fillId="50" borderId="48" xfId="9" applyNumberFormat="1" applyFont="1" applyFill="1" applyBorder="1" applyAlignment="1" applyProtection="1">
      <alignment horizontal="center" vertical="center"/>
      <protection locked="0"/>
    </xf>
    <xf numFmtId="0" fontId="124" fillId="15" borderId="0" xfId="9" applyFont="1" applyFill="1" applyAlignment="1">
      <alignment horizontal="left" vertical="center"/>
    </xf>
    <xf numFmtId="0" fontId="125" fillId="15" borderId="0" xfId="9" applyFont="1" applyFill="1" applyAlignment="1">
      <alignment horizontal="left" vertical="center"/>
    </xf>
    <xf numFmtId="0" fontId="126" fillId="15" borderId="0" xfId="9" applyFont="1" applyFill="1" applyAlignment="1">
      <alignment horizontal="left" vertical="center"/>
    </xf>
    <xf numFmtId="0" fontId="127" fillId="15" borderId="0" xfId="9" applyFont="1" applyFill="1" applyAlignment="1">
      <alignment horizontal="left" vertical="center"/>
    </xf>
    <xf numFmtId="0" fontId="128" fillId="15" borderId="0" xfId="9" applyFont="1" applyFill="1" applyAlignment="1">
      <alignment horizontal="left" vertical="center"/>
    </xf>
    <xf numFmtId="0" fontId="129" fillId="15" borderId="0" xfId="9" applyFont="1" applyFill="1" applyAlignment="1">
      <alignment horizontal="left" vertical="center"/>
    </xf>
    <xf numFmtId="0" fontId="130" fillId="15" borderId="0" xfId="9" applyFont="1" applyFill="1" applyAlignment="1">
      <alignment horizontal="left" vertical="center"/>
    </xf>
    <xf numFmtId="0" fontId="131" fillId="15" borderId="0" xfId="9" applyFont="1" applyFill="1" applyAlignment="1">
      <alignment horizontal="left" vertical="center"/>
    </xf>
    <xf numFmtId="0" fontId="132" fillId="15" borderId="0" xfId="9" applyFont="1" applyFill="1" applyAlignment="1">
      <alignment horizontal="left" vertical="center"/>
    </xf>
    <xf numFmtId="0" fontId="150" fillId="12" borderId="182" xfId="18" applyFont="1" applyFill="1" applyBorder="1" applyAlignment="1">
      <alignment horizontal="center" vertical="center"/>
    </xf>
    <xf numFmtId="0" fontId="115" fillId="52" borderId="182" xfId="18" applyFont="1" applyFill="1" applyBorder="1" applyAlignment="1">
      <alignment horizontal="center" vertical="center"/>
    </xf>
    <xf numFmtId="0" fontId="115" fillId="53" borderId="182" xfId="18" applyFont="1" applyFill="1" applyBorder="1" applyAlignment="1">
      <alignment horizontal="center" vertical="center"/>
    </xf>
    <xf numFmtId="0" fontId="319" fillId="15" borderId="0" xfId="18" applyFont="1" applyFill="1" applyAlignment="1" applyProtection="1">
      <alignment horizontal="left" vertical="center"/>
      <protection hidden="1"/>
    </xf>
    <xf numFmtId="0" fontId="5" fillId="15" borderId="0" xfId="18" applyFont="1" applyFill="1" applyProtection="1">
      <protection hidden="1"/>
    </xf>
    <xf numFmtId="0" fontId="114" fillId="15" borderId="0" xfId="38" applyFont="1" applyFill="1" applyAlignment="1">
      <alignment vertical="center"/>
    </xf>
    <xf numFmtId="0" fontId="19" fillId="15" borderId="0" xfId="38" applyFont="1" applyFill="1" applyAlignment="1">
      <alignment vertical="center"/>
    </xf>
    <xf numFmtId="0" fontId="319" fillId="15" borderId="0" xfId="18" applyFont="1" applyFill="1" applyAlignment="1" applyProtection="1">
      <alignment vertical="center"/>
      <protection hidden="1"/>
    </xf>
    <xf numFmtId="0" fontId="15" fillId="15" borderId="0" xfId="38" applyFont="1" applyFill="1"/>
    <xf numFmtId="0" fontId="319" fillId="15" borderId="0" xfId="9" applyFont="1" applyFill="1" applyAlignment="1">
      <alignment horizontal="left" vertical="center"/>
    </xf>
    <xf numFmtId="0" fontId="320" fillId="15" borderId="0" xfId="18" applyFont="1" applyFill="1" applyAlignment="1">
      <alignment horizontal="center" vertical="center"/>
    </xf>
    <xf numFmtId="0" fontId="321" fillId="15" borderId="0" xfId="9" applyFont="1" applyFill="1" applyAlignment="1">
      <alignment horizontal="left" vertical="top"/>
    </xf>
    <xf numFmtId="0" fontId="154" fillId="12" borderId="182" xfId="18" applyFont="1" applyFill="1" applyBorder="1" applyAlignment="1">
      <alignment vertical="center"/>
    </xf>
    <xf numFmtId="0" fontId="95" fillId="15" borderId="182" xfId="18" applyFont="1" applyFill="1" applyBorder="1" applyAlignment="1">
      <alignment vertical="center"/>
    </xf>
    <xf numFmtId="0" fontId="95" fillId="15" borderId="0" xfId="18" applyFont="1" applyFill="1" applyAlignment="1">
      <alignment horizontal="right" vertical="center"/>
    </xf>
    <xf numFmtId="0" fontId="12" fillId="12" borderId="0" xfId="18" applyFill="1"/>
    <xf numFmtId="0" fontId="322" fillId="12" borderId="0" xfId="18" applyFont="1" applyFill="1"/>
    <xf numFmtId="0" fontId="97" fillId="12" borderId="0" xfId="18" applyFont="1" applyFill="1"/>
    <xf numFmtId="0" fontId="323" fillId="12" borderId="0" xfId="26" applyFont="1" applyFill="1" applyAlignment="1">
      <alignment horizontal="right" vertical="center"/>
    </xf>
    <xf numFmtId="0" fontId="97" fillId="12" borderId="0" xfId="26" applyFont="1" applyFill="1" applyAlignment="1">
      <alignment horizontal="right" vertical="center"/>
    </xf>
    <xf numFmtId="0" fontId="158" fillId="15" borderId="0" xfId="30" applyFont="1" applyFill="1" applyAlignment="1" applyProtection="1">
      <alignment vertical="center"/>
    </xf>
    <xf numFmtId="0" fontId="95" fillId="15" borderId="0" xfId="24" applyFont="1" applyFill="1" applyAlignment="1">
      <alignment horizontal="center" vertical="top"/>
    </xf>
    <xf numFmtId="0" fontId="118" fillId="12" borderId="0" xfId="27" applyFont="1" applyFill="1" applyAlignment="1" applyProtection="1">
      <alignment vertical="center"/>
      <protection hidden="1"/>
    </xf>
    <xf numFmtId="0" fontId="324" fillId="15" borderId="0" xfId="18" applyFont="1" applyFill="1" applyAlignment="1">
      <alignment vertical="center"/>
    </xf>
    <xf numFmtId="0" fontId="116" fillId="15" borderId="0" xfId="18" applyFont="1" applyFill="1" applyAlignment="1">
      <alignment horizontal="center" vertical="center"/>
    </xf>
    <xf numFmtId="0" fontId="87" fillId="15" borderId="0" xfId="38" applyFont="1" applyFill="1"/>
    <xf numFmtId="0" fontId="79" fillId="11" borderId="189" xfId="18" applyFont="1" applyFill="1" applyBorder="1" applyAlignment="1" applyProtection="1">
      <alignment horizontal="center" vertical="center"/>
      <protection hidden="1"/>
    </xf>
    <xf numFmtId="0" fontId="33" fillId="0" borderId="170" xfId="0" applyFont="1" applyBorder="1" applyAlignment="1">
      <alignment horizontal="center" vertical="center"/>
    </xf>
    <xf numFmtId="49" fontId="36" fillId="4" borderId="170" xfId="1" applyNumberFormat="1" applyFont="1" applyFill="1" applyBorder="1" applyAlignment="1" applyProtection="1">
      <alignment horizontal="left" vertical="center"/>
      <protection locked="0"/>
    </xf>
    <xf numFmtId="0" fontId="26" fillId="4" borderId="190" xfId="0" applyFont="1" applyFill="1" applyBorder="1" applyAlignment="1">
      <alignment horizontal="right" vertical="center"/>
    </xf>
    <xf numFmtId="0" fontId="26" fillId="4" borderId="170" xfId="0" applyFont="1" applyFill="1" applyBorder="1" applyAlignment="1">
      <alignment horizontal="right" vertical="center"/>
    </xf>
    <xf numFmtId="192" fontId="295" fillId="62" borderId="170" xfId="0" applyNumberFormat="1" applyFont="1" applyFill="1" applyBorder="1" applyAlignment="1">
      <alignment horizontal="left" vertical="center"/>
    </xf>
    <xf numFmtId="192" fontId="295" fillId="62" borderId="186" xfId="0" applyNumberFormat="1" applyFont="1" applyFill="1" applyBorder="1" applyAlignment="1">
      <alignment horizontal="left" vertical="center"/>
    </xf>
    <xf numFmtId="0" fontId="206" fillId="12" borderId="191" xfId="18" applyFont="1" applyFill="1" applyBorder="1" applyAlignment="1" applyProtection="1">
      <alignment horizontal="center" vertical="center"/>
      <protection hidden="1"/>
    </xf>
    <xf numFmtId="49" fontId="36" fillId="4" borderId="0" xfId="1" applyNumberFormat="1" applyFont="1" applyFill="1" applyAlignment="1" applyProtection="1">
      <alignment vertical="center"/>
      <protection locked="0"/>
    </xf>
    <xf numFmtId="49" fontId="36" fillId="4" borderId="0" xfId="1" applyNumberFormat="1" applyFont="1" applyFill="1" applyAlignment="1" applyProtection="1">
      <alignment horizontal="left" vertical="center"/>
      <protection locked="0"/>
    </xf>
    <xf numFmtId="49" fontId="295" fillId="12" borderId="64" xfId="1" applyNumberFormat="1" applyFont="1" applyFill="1" applyBorder="1" applyAlignment="1" applyProtection="1">
      <alignment horizontal="left" vertical="center"/>
      <protection locked="0"/>
    </xf>
    <xf numFmtId="49" fontId="36" fillId="4" borderId="5" xfId="1" applyNumberFormat="1" applyFont="1" applyFill="1" applyBorder="1" applyAlignment="1" applyProtection="1">
      <alignment horizontal="left" vertical="center"/>
      <protection locked="0"/>
    </xf>
    <xf numFmtId="0" fontId="206" fillId="12" borderId="192" xfId="18" applyFont="1" applyFill="1" applyBorder="1" applyAlignment="1" applyProtection="1">
      <alignment horizontal="center" vertical="center"/>
      <protection hidden="1"/>
    </xf>
    <xf numFmtId="49" fontId="36" fillId="4" borderId="184" xfId="1" applyNumberFormat="1" applyFont="1" applyFill="1" applyBorder="1" applyAlignment="1" applyProtection="1">
      <alignment horizontal="left" vertical="center"/>
      <protection locked="0"/>
    </xf>
    <xf numFmtId="49" fontId="36" fillId="4" borderId="193" xfId="1" applyNumberFormat="1" applyFont="1" applyFill="1" applyBorder="1" applyAlignment="1" applyProtection="1">
      <alignment horizontal="left" vertical="center"/>
      <protection locked="0"/>
    </xf>
    <xf numFmtId="0" fontId="79" fillId="11" borderId="168" xfId="18" applyFont="1" applyFill="1" applyBorder="1" applyAlignment="1" applyProtection="1">
      <alignment horizontal="center" vertical="center"/>
      <protection hidden="1"/>
    </xf>
    <xf numFmtId="0" fontId="27" fillId="12" borderId="191" xfId="18" applyFont="1" applyFill="1" applyBorder="1" applyAlignment="1" applyProtection="1">
      <alignment horizontal="center" vertical="center"/>
      <protection hidden="1"/>
    </xf>
    <xf numFmtId="49" fontId="23" fillId="4" borderId="0" xfId="1" applyNumberFormat="1" applyFont="1" applyFill="1" applyAlignment="1" applyProtection="1">
      <alignment vertical="center"/>
      <protection locked="0"/>
    </xf>
    <xf numFmtId="49" fontId="23" fillId="4" borderId="0" xfId="1" applyNumberFormat="1" applyFont="1" applyFill="1" applyAlignment="1" applyProtection="1">
      <alignment horizontal="left" vertical="center"/>
      <protection locked="0"/>
    </xf>
    <xf numFmtId="0" fontId="27" fillId="12" borderId="0" xfId="1" applyFont="1" applyFill="1" applyAlignment="1" applyProtection="1">
      <alignment horizontal="right" vertical="center"/>
      <protection locked="0"/>
    </xf>
    <xf numFmtId="49" fontId="23" fillId="4" borderId="5" xfId="1" applyNumberFormat="1" applyFont="1" applyFill="1" applyBorder="1" applyAlignment="1" applyProtection="1">
      <alignment horizontal="left" vertical="center"/>
      <protection locked="0"/>
    </xf>
    <xf numFmtId="49" fontId="23" fillId="4" borderId="59" xfId="1" applyNumberFormat="1" applyFont="1" applyFill="1" applyBorder="1" applyAlignment="1" applyProtection="1">
      <alignment vertical="center"/>
      <protection locked="0"/>
    </xf>
    <xf numFmtId="49" fontId="23" fillId="4" borderId="59" xfId="1" applyNumberFormat="1" applyFont="1" applyFill="1" applyBorder="1" applyAlignment="1" applyProtection="1">
      <alignment horizontal="left" vertical="center"/>
      <protection locked="0"/>
    </xf>
    <xf numFmtId="49" fontId="23" fillId="4" borderId="193" xfId="1" applyNumberFormat="1" applyFont="1" applyFill="1" applyBorder="1" applyAlignment="1" applyProtection="1">
      <alignment horizontal="left" vertical="center"/>
      <protection locked="0"/>
    </xf>
    <xf numFmtId="0" fontId="27" fillId="4" borderId="194" xfId="0" applyFont="1" applyFill="1" applyBorder="1" applyAlignment="1">
      <alignment vertical="center"/>
    </xf>
    <xf numFmtId="0" fontId="27" fillId="4" borderId="56" xfId="0" applyFont="1" applyFill="1" applyBorder="1" applyAlignment="1">
      <alignment vertical="center"/>
    </xf>
    <xf numFmtId="0" fontId="325" fillId="11" borderId="197" xfId="18" applyFont="1" applyFill="1" applyBorder="1" applyAlignment="1" applyProtection="1">
      <alignment horizontal="center" vertical="center"/>
      <protection hidden="1"/>
    </xf>
    <xf numFmtId="49" fontId="326" fillId="0" borderId="56" xfId="1" applyNumberFormat="1" applyFont="1" applyBorder="1" applyAlignment="1" applyProtection="1">
      <alignment horizontal="left" vertical="center"/>
      <protection locked="0"/>
    </xf>
    <xf numFmtId="49" fontId="207" fillId="4" borderId="0" xfId="1" applyNumberFormat="1" applyFont="1" applyFill="1" applyAlignment="1" applyProtection="1">
      <alignment vertical="center"/>
      <protection locked="0"/>
    </xf>
    <xf numFmtId="49" fontId="207" fillId="4" borderId="0" xfId="1" applyNumberFormat="1" applyFont="1" applyFill="1" applyAlignment="1" applyProtection="1">
      <alignment horizontal="left" vertical="center"/>
      <protection locked="0"/>
    </xf>
    <xf numFmtId="0" fontId="327" fillId="12" borderId="110" xfId="1" applyFont="1" applyFill="1" applyBorder="1" applyAlignment="1" applyProtection="1">
      <alignment horizontal="center" vertical="center"/>
      <protection locked="0"/>
    </xf>
    <xf numFmtId="49" fontId="328" fillId="12" borderId="0" xfId="1" applyNumberFormat="1" applyFont="1" applyFill="1" applyAlignment="1" applyProtection="1">
      <alignment vertical="center"/>
      <protection locked="0"/>
    </xf>
    <xf numFmtId="49" fontId="328" fillId="12" borderId="5" xfId="1" applyNumberFormat="1" applyFont="1" applyFill="1" applyBorder="1" applyAlignment="1" applyProtection="1">
      <alignment vertical="center"/>
      <protection locked="0"/>
    </xf>
    <xf numFmtId="49" fontId="207" fillId="4" borderId="0" xfId="1" applyNumberFormat="1" applyFont="1" applyFill="1" applyAlignment="1" applyProtection="1">
      <alignment horizontal="right" vertical="center"/>
      <protection locked="0"/>
    </xf>
    <xf numFmtId="49" fontId="206" fillId="12" borderId="0" xfId="1" applyNumberFormat="1" applyFont="1" applyFill="1" applyAlignment="1" applyProtection="1">
      <alignment horizontal="right" vertical="center"/>
      <protection locked="0"/>
    </xf>
    <xf numFmtId="49" fontId="207" fillId="12" borderId="0" xfId="1" applyNumberFormat="1" applyFont="1" applyFill="1" applyAlignment="1" applyProtection="1">
      <alignment horizontal="left" vertical="center"/>
      <protection locked="0"/>
    </xf>
    <xf numFmtId="49" fontId="26" fillId="0" borderId="187" xfId="1" applyNumberFormat="1" applyFont="1" applyBorder="1" applyAlignment="1" applyProtection="1">
      <alignment horizontal="left" vertical="center"/>
      <protection locked="0"/>
    </xf>
    <xf numFmtId="49" fontId="26" fillId="0" borderId="9" xfId="1" applyNumberFormat="1" applyFont="1" applyBorder="1" applyAlignment="1" applyProtection="1">
      <alignment horizontal="left" vertical="center"/>
      <protection locked="0"/>
    </xf>
    <xf numFmtId="49" fontId="23" fillId="4" borderId="9" xfId="1" applyNumberFormat="1" applyFont="1" applyFill="1" applyBorder="1" applyAlignment="1" applyProtection="1">
      <alignment horizontal="left" vertical="center"/>
      <protection locked="0"/>
    </xf>
    <xf numFmtId="0" fontId="327" fillId="12" borderId="198" xfId="1" applyFont="1" applyFill="1" applyBorder="1" applyAlignment="1" applyProtection="1">
      <alignment horizontal="center" vertical="center"/>
      <protection locked="0"/>
    </xf>
    <xf numFmtId="49" fontId="328" fillId="12" borderId="9" xfId="1" applyNumberFormat="1" applyFont="1" applyFill="1" applyBorder="1" applyAlignment="1" applyProtection="1">
      <alignment vertical="center"/>
      <protection locked="0"/>
    </xf>
    <xf numFmtId="49" fontId="328" fillId="12" borderId="188" xfId="1" applyNumberFormat="1" applyFont="1" applyFill="1" applyBorder="1" applyAlignment="1" applyProtection="1">
      <alignment vertical="center"/>
      <protection locked="0"/>
    </xf>
    <xf numFmtId="0" fontId="14" fillId="43" borderId="0" xfId="0" applyFont="1" applyFill="1" applyAlignment="1">
      <alignment horizontal="center" vertical="center"/>
    </xf>
    <xf numFmtId="0" fontId="269" fillId="71" borderId="77" xfId="21" applyFont="1" applyFill="1" applyBorder="1" applyAlignment="1">
      <alignment horizontal="center" vertical="center"/>
    </xf>
    <xf numFmtId="0" fontId="329" fillId="12" borderId="182" xfId="0" applyFont="1" applyFill="1" applyBorder="1" applyAlignment="1">
      <alignment vertical="center"/>
    </xf>
    <xf numFmtId="164" fontId="173" fillId="4" borderId="171" xfId="1" applyNumberFormat="1" applyFont="1" applyFill="1" applyBorder="1" applyAlignment="1" applyProtection="1">
      <alignment horizontal="center" vertical="center" wrapText="1"/>
      <protection locked="0"/>
    </xf>
    <xf numFmtId="164" fontId="173" fillId="4" borderId="31" xfId="1" applyNumberFormat="1" applyFont="1" applyFill="1" applyBorder="1" applyAlignment="1" applyProtection="1">
      <alignment horizontal="center" vertical="center" wrapText="1"/>
      <protection locked="0"/>
    </xf>
    <xf numFmtId="164" fontId="173" fillId="0" borderId="32" xfId="3" applyNumberFormat="1" applyFont="1" applyBorder="1" applyAlignment="1">
      <alignment horizontal="center" vertical="center" wrapText="1"/>
    </xf>
    <xf numFmtId="0" fontId="14" fillId="0" borderId="0" xfId="12" applyFont="1" applyAlignment="1" applyProtection="1">
      <protection locked="0"/>
    </xf>
    <xf numFmtId="0" fontId="14" fillId="0" borderId="0" xfId="10" applyFont="1" applyAlignment="1"/>
    <xf numFmtId="0" fontId="168" fillId="0" borderId="0" xfId="1" applyFont="1" applyAlignment="1">
      <alignment vertical="center"/>
    </xf>
    <xf numFmtId="0" fontId="72" fillId="33" borderId="0" xfId="1" applyFont="1" applyFill="1" applyAlignment="1">
      <alignment horizontal="center" vertical="center"/>
    </xf>
    <xf numFmtId="0" fontId="332" fillId="0" borderId="0" xfId="10" applyFont="1"/>
    <xf numFmtId="0" fontId="332" fillId="0" borderId="0" xfId="1" applyFont="1" applyAlignment="1">
      <alignment vertical="center"/>
    </xf>
    <xf numFmtId="0" fontId="332" fillId="0" borderId="0" xfId="12" applyFont="1" applyProtection="1">
      <protection locked="0"/>
    </xf>
    <xf numFmtId="0" fontId="332" fillId="0" borderId="0" xfId="12" applyFont="1" applyAlignment="1" applyProtection="1">
      <protection locked="0"/>
    </xf>
    <xf numFmtId="0" fontId="332" fillId="0" borderId="0" xfId="10" applyFont="1" applyAlignment="1"/>
    <xf numFmtId="0" fontId="333" fillId="12" borderId="0" xfId="1" applyFont="1" applyFill="1" applyAlignment="1" applyProtection="1">
      <alignment horizontal="right" vertical="center"/>
      <protection locked="0"/>
    </xf>
    <xf numFmtId="0" fontId="334" fillId="12" borderId="0" xfId="1" applyFont="1" applyFill="1" applyAlignment="1" applyProtection="1">
      <alignment horizontal="right" vertical="center"/>
      <protection locked="0"/>
    </xf>
    <xf numFmtId="171" fontId="169" fillId="0" borderId="8" xfId="1" applyNumberFormat="1" applyFont="1" applyBorder="1" applyAlignment="1" applyProtection="1">
      <alignment horizontal="center" vertical="center"/>
      <protection locked="0"/>
    </xf>
    <xf numFmtId="0" fontId="298" fillId="0" borderId="8" xfId="1" applyFont="1" applyBorder="1" applyAlignment="1" applyProtection="1">
      <alignment horizontal="center" vertical="center"/>
      <protection locked="0"/>
    </xf>
    <xf numFmtId="174" fontId="299" fillId="4" borderId="8" xfId="1" applyNumberFormat="1" applyFont="1" applyFill="1" applyBorder="1" applyAlignment="1" applyProtection="1">
      <alignment horizontal="center" vertical="center"/>
      <protection locked="0"/>
    </xf>
    <xf numFmtId="165" fontId="300" fillId="23" borderId="8" xfId="1" applyNumberFormat="1" applyFont="1" applyFill="1" applyBorder="1" applyAlignment="1" applyProtection="1">
      <alignment horizontal="center" vertical="center"/>
      <protection locked="0"/>
    </xf>
    <xf numFmtId="174" fontId="169" fillId="4" borderId="8" xfId="1" applyNumberFormat="1" applyFont="1" applyFill="1" applyBorder="1" applyAlignment="1" applyProtection="1">
      <alignment horizontal="center" vertical="center"/>
      <protection locked="0"/>
    </xf>
    <xf numFmtId="169" fontId="292" fillId="23" borderId="8" xfId="1" applyNumberFormat="1" applyFont="1" applyFill="1" applyBorder="1" applyAlignment="1" applyProtection="1">
      <alignment horizontal="center" vertical="center"/>
      <protection locked="0"/>
    </xf>
    <xf numFmtId="169" fontId="243" fillId="4" borderId="8" xfId="1" applyNumberFormat="1" applyFont="1" applyFill="1" applyBorder="1" applyAlignment="1" applyProtection="1">
      <alignment horizontal="center" vertical="center"/>
      <protection locked="0"/>
    </xf>
    <xf numFmtId="174" fontId="169" fillId="4" borderId="162" xfId="1" applyNumberFormat="1" applyFont="1" applyFill="1" applyBorder="1" applyAlignment="1" applyProtection="1">
      <alignment horizontal="center" vertical="center"/>
      <protection locked="0"/>
    </xf>
    <xf numFmtId="171" fontId="169" fillId="0" borderId="0" xfId="1" applyNumberFormat="1" applyFont="1" applyBorder="1" applyAlignment="1" applyProtection="1">
      <alignment horizontal="center" vertical="center"/>
      <protection locked="0"/>
    </xf>
    <xf numFmtId="0" fontId="335" fillId="0" borderId="0" xfId="1" applyFont="1" applyBorder="1" applyAlignment="1" applyProtection="1">
      <alignment horizontal="left" vertical="center"/>
      <protection locked="0"/>
    </xf>
    <xf numFmtId="174" fontId="299" fillId="4" borderId="0" xfId="1" applyNumberFormat="1" applyFont="1" applyFill="1" applyBorder="1" applyAlignment="1" applyProtection="1">
      <alignment horizontal="center" vertical="center"/>
      <protection locked="0"/>
    </xf>
    <xf numFmtId="165" fontId="300" fillId="23" borderId="0" xfId="1" applyNumberFormat="1" applyFont="1" applyFill="1" applyBorder="1" applyAlignment="1" applyProtection="1">
      <alignment horizontal="center" vertical="center"/>
      <protection locked="0"/>
    </xf>
    <xf numFmtId="174" fontId="169" fillId="4" borderId="0" xfId="1" applyNumberFormat="1" applyFont="1" applyFill="1" applyBorder="1" applyAlignment="1" applyProtection="1">
      <alignment horizontal="center" vertical="center"/>
      <protection locked="0"/>
    </xf>
    <xf numFmtId="169" fontId="292" fillId="23" borderId="0" xfId="1" applyNumberFormat="1" applyFont="1" applyFill="1" applyBorder="1" applyAlignment="1" applyProtection="1">
      <alignment horizontal="center" vertical="center"/>
      <protection locked="0"/>
    </xf>
    <xf numFmtId="174" fontId="169" fillId="4" borderId="156" xfId="1" applyNumberFormat="1" applyFont="1" applyFill="1" applyBorder="1" applyAlignment="1" applyProtection="1">
      <alignment horizontal="center" vertical="center"/>
      <protection locked="0"/>
    </xf>
    <xf numFmtId="171" fontId="169" fillId="0" borderId="35" xfId="1" applyNumberFormat="1" applyFont="1" applyBorder="1" applyAlignment="1" applyProtection="1">
      <alignment horizontal="center" vertical="center"/>
      <protection locked="0"/>
    </xf>
    <xf numFmtId="0" fontId="335" fillId="0" borderId="35" xfId="1" applyFont="1" applyBorder="1" applyAlignment="1" applyProtection="1">
      <alignment horizontal="left" vertical="center"/>
      <protection locked="0"/>
    </xf>
    <xf numFmtId="174" fontId="299" fillId="4" borderId="35" xfId="1" applyNumberFormat="1" applyFont="1" applyFill="1" applyBorder="1" applyAlignment="1" applyProtection="1">
      <alignment horizontal="center" vertical="center"/>
      <protection locked="0"/>
    </xf>
    <xf numFmtId="165" fontId="300" fillId="23" borderId="35" xfId="1" applyNumberFormat="1" applyFont="1" applyFill="1" applyBorder="1" applyAlignment="1" applyProtection="1">
      <alignment horizontal="center" vertical="center"/>
      <protection locked="0"/>
    </xf>
    <xf numFmtId="174" fontId="169" fillId="4" borderId="35" xfId="1" applyNumberFormat="1" applyFont="1" applyFill="1" applyBorder="1" applyAlignment="1" applyProtection="1">
      <alignment horizontal="center" vertical="center"/>
      <protection locked="0"/>
    </xf>
    <xf numFmtId="169" fontId="292" fillId="23" borderId="35" xfId="1" applyNumberFormat="1" applyFont="1" applyFill="1" applyBorder="1" applyAlignment="1" applyProtection="1">
      <alignment horizontal="center" vertical="center"/>
      <protection locked="0"/>
    </xf>
    <xf numFmtId="174" fontId="169" fillId="4" borderId="167" xfId="1" applyNumberFormat="1" applyFont="1" applyFill="1" applyBorder="1" applyAlignment="1" applyProtection="1">
      <alignment horizontal="center" vertical="center"/>
      <protection locked="0"/>
    </xf>
    <xf numFmtId="193" fontId="243" fillId="4" borderId="8" xfId="1" applyNumberFormat="1" applyFont="1" applyFill="1" applyBorder="1" applyAlignment="1" applyProtection="1">
      <alignment horizontal="center" vertical="center"/>
      <protection locked="0"/>
    </xf>
    <xf numFmtId="193" fontId="243" fillId="4" borderId="0" xfId="1" applyNumberFormat="1" applyFont="1" applyFill="1" applyBorder="1" applyAlignment="1" applyProtection="1">
      <alignment horizontal="center" vertical="center"/>
      <protection locked="0"/>
    </xf>
    <xf numFmtId="193" fontId="243" fillId="4" borderId="35" xfId="1" applyNumberFormat="1" applyFont="1" applyFill="1" applyBorder="1" applyAlignment="1" applyProtection="1">
      <alignment horizontal="center" vertical="center"/>
      <protection locked="0"/>
    </xf>
    <xf numFmtId="49" fontId="206" fillId="4" borderId="0" xfId="1" applyNumberFormat="1" applyFont="1" applyFill="1" applyAlignment="1" applyProtection="1">
      <alignment vertical="center"/>
      <protection locked="0"/>
    </xf>
    <xf numFmtId="49" fontId="206" fillId="4" borderId="0" xfId="1" applyNumberFormat="1" applyFont="1" applyFill="1" applyAlignment="1" applyProtection="1">
      <alignment horizontal="left" vertical="center"/>
      <protection locked="0"/>
    </xf>
    <xf numFmtId="0" fontId="27" fillId="4" borderId="59" xfId="0" applyFont="1" applyFill="1" applyBorder="1" applyAlignment="1">
      <alignment vertical="center"/>
    </xf>
    <xf numFmtId="0" fontId="289" fillId="2" borderId="0" xfId="3" applyFont="1" applyFill="1" applyAlignment="1">
      <alignment vertical="center"/>
    </xf>
    <xf numFmtId="0" fontId="283" fillId="12" borderId="0" xfId="2" applyFont="1" applyFill="1" applyBorder="1" applyAlignment="1">
      <alignment vertical="center"/>
    </xf>
    <xf numFmtId="0" fontId="289" fillId="12" borderId="0" xfId="3" applyFont="1" applyFill="1" applyAlignment="1">
      <alignment vertical="center"/>
    </xf>
    <xf numFmtId="0" fontId="290" fillId="12" borderId="0" xfId="3" applyFont="1" applyFill="1" applyAlignment="1">
      <alignment horizontal="right" vertical="center"/>
    </xf>
    <xf numFmtId="0" fontId="266" fillId="74" borderId="5" xfId="21" applyFont="1" applyFill="1" applyBorder="1" applyAlignment="1">
      <alignment horizontal="center" vertical="center"/>
    </xf>
    <xf numFmtId="0" fontId="336" fillId="12" borderId="1" xfId="2" applyFont="1" applyFill="1" applyBorder="1" applyAlignment="1">
      <alignment vertical="center"/>
    </xf>
    <xf numFmtId="0" fontId="336" fillId="12" borderId="0" xfId="2" applyFont="1" applyFill="1" applyBorder="1" applyAlignment="1">
      <alignment vertical="center"/>
    </xf>
    <xf numFmtId="0" fontId="337" fillId="2" borderId="0" xfId="2" applyFont="1" applyFill="1" applyAlignment="1">
      <alignment vertical="center"/>
    </xf>
    <xf numFmtId="0" fontId="277" fillId="12" borderId="0" xfId="3" applyFont="1" applyFill="1" applyAlignment="1">
      <alignment vertical="center"/>
    </xf>
    <xf numFmtId="0" fontId="338" fillId="0" borderId="0" xfId="1" applyFont="1" applyAlignment="1">
      <alignment vertical="center"/>
    </xf>
    <xf numFmtId="0" fontId="338" fillId="0" borderId="0" xfId="21" applyFont="1" applyAlignment="1">
      <alignment vertical="center"/>
    </xf>
    <xf numFmtId="0" fontId="33" fillId="0" borderId="0" xfId="0" applyFont="1" applyAlignment="1">
      <alignment horizontal="right" vertical="center"/>
    </xf>
    <xf numFmtId="0" fontId="339" fillId="0" borderId="0" xfId="1" applyFont="1" applyAlignment="1">
      <alignment vertical="center"/>
    </xf>
    <xf numFmtId="0" fontId="158" fillId="15" borderId="0" xfId="30" applyFont="1" applyFill="1" applyAlignment="1" applyProtection="1">
      <alignment horizontal="left" vertical="center"/>
    </xf>
    <xf numFmtId="0" fontId="342" fillId="23" borderId="1" xfId="21" applyFont="1" applyFill="1" applyBorder="1" applyAlignment="1">
      <alignment horizontal="center" vertical="center" wrapText="1"/>
    </xf>
    <xf numFmtId="0" fontId="342" fillId="23" borderId="0" xfId="21" applyFont="1" applyFill="1" applyAlignment="1">
      <alignment horizontal="center" vertical="center" wrapText="1"/>
    </xf>
    <xf numFmtId="0" fontId="342" fillId="23" borderId="5" xfId="21" applyFont="1" applyFill="1" applyBorder="1" applyAlignment="1">
      <alignment horizontal="center" vertical="center" wrapText="1"/>
    </xf>
    <xf numFmtId="0" fontId="342" fillId="23" borderId="33" xfId="21" applyFont="1" applyFill="1" applyBorder="1" applyAlignment="1">
      <alignment horizontal="center" vertical="center" wrapText="1"/>
    </xf>
    <xf numFmtId="0" fontId="342" fillId="23" borderId="43" xfId="21" applyFont="1" applyFill="1" applyBorder="1" applyAlignment="1">
      <alignment horizontal="center" vertical="center" wrapText="1"/>
    </xf>
    <xf numFmtId="0" fontId="342" fillId="23" borderId="34" xfId="21" applyFont="1" applyFill="1" applyBorder="1" applyAlignment="1">
      <alignment horizontal="center" vertical="center" wrapText="1"/>
    </xf>
    <xf numFmtId="0" fontId="106" fillId="45" borderId="3" xfId="5" applyFont="1" applyFill="1" applyBorder="1" applyAlignment="1" applyProtection="1">
      <alignment horizontal="center" vertical="center"/>
      <protection locked="0"/>
    </xf>
    <xf numFmtId="0" fontId="106" fillId="45" borderId="0" xfId="5" applyFont="1" applyFill="1" applyAlignment="1" applyProtection="1">
      <alignment horizontal="center" vertical="center"/>
      <protection locked="0"/>
    </xf>
    <xf numFmtId="0" fontId="106" fillId="45" borderId="4" xfId="5" applyFont="1" applyFill="1" applyBorder="1" applyAlignment="1" applyProtection="1">
      <alignment horizontal="center" vertical="center"/>
      <protection locked="0"/>
    </xf>
    <xf numFmtId="0" fontId="341" fillId="12" borderId="44" xfId="21" applyFont="1" applyFill="1" applyBorder="1" applyAlignment="1">
      <alignment horizontal="center" vertical="center" wrapText="1"/>
    </xf>
    <xf numFmtId="0" fontId="341" fillId="12" borderId="45" xfId="21" applyFont="1" applyFill="1" applyBorder="1" applyAlignment="1">
      <alignment horizontal="center" vertical="center" wrapText="1"/>
    </xf>
    <xf numFmtId="0" fontId="341" fillId="12" borderId="46" xfId="21" applyFont="1" applyFill="1" applyBorder="1" applyAlignment="1">
      <alignment horizontal="center" vertical="center" wrapText="1"/>
    </xf>
    <xf numFmtId="0" fontId="341" fillId="12" borderId="1" xfId="21" applyFont="1" applyFill="1" applyBorder="1" applyAlignment="1">
      <alignment horizontal="center" vertical="center" wrapText="1"/>
    </xf>
    <xf numFmtId="0" fontId="341" fillId="12" borderId="0" xfId="21" applyFont="1" applyFill="1" applyAlignment="1">
      <alignment horizontal="center" vertical="center" wrapText="1"/>
    </xf>
    <xf numFmtId="0" fontId="341" fillId="12" borderId="5" xfId="21" applyFont="1" applyFill="1" applyBorder="1" applyAlignment="1">
      <alignment horizontal="center" vertical="center" wrapText="1"/>
    </xf>
    <xf numFmtId="0" fontId="107" fillId="46" borderId="1" xfId="21" applyFont="1" applyFill="1" applyBorder="1" applyAlignment="1">
      <alignment horizontal="center" vertical="center"/>
    </xf>
    <xf numFmtId="0" fontId="107" fillId="46" borderId="0" xfId="21" applyFont="1" applyFill="1" applyAlignment="1">
      <alignment horizontal="center" vertical="center"/>
    </xf>
    <xf numFmtId="0" fontId="107" fillId="46" borderId="5" xfId="21" applyFont="1" applyFill="1" applyBorder="1" applyAlignment="1">
      <alignment horizontal="center" vertical="center"/>
    </xf>
    <xf numFmtId="0" fontId="108" fillId="47" borderId="0" xfId="18" applyFont="1" applyFill="1" applyAlignment="1">
      <alignment horizontal="center" vertical="center" textRotation="90"/>
    </xf>
    <xf numFmtId="0" fontId="17" fillId="11" borderId="0" xfId="18" applyFont="1" applyFill="1" applyAlignment="1" applyProtection="1">
      <alignment horizontal="left" vertical="center"/>
      <protection hidden="1"/>
    </xf>
    <xf numFmtId="0" fontId="37" fillId="12" borderId="1" xfId="21" applyFont="1" applyFill="1" applyBorder="1" applyAlignment="1">
      <alignment horizontal="center" vertical="center" wrapText="1"/>
    </xf>
    <xf numFmtId="0" fontId="37" fillId="12" borderId="0" xfId="21" applyFont="1" applyFill="1" applyAlignment="1">
      <alignment horizontal="center" vertical="center" wrapText="1"/>
    </xf>
    <xf numFmtId="0" fontId="37" fillId="12" borderId="5" xfId="21" applyFont="1" applyFill="1" applyBorder="1" applyAlignment="1">
      <alignment horizontal="center" vertical="center" wrapText="1"/>
    </xf>
    <xf numFmtId="0" fontId="340" fillId="13" borderId="44" xfId="22" applyFont="1" applyFill="1" applyBorder="1" applyAlignment="1">
      <alignment horizontal="center" vertical="center" wrapText="1"/>
    </xf>
    <xf numFmtId="0" fontId="340" fillId="13" borderId="45" xfId="22" applyFont="1" applyFill="1" applyBorder="1" applyAlignment="1">
      <alignment horizontal="center" vertical="center" wrapText="1"/>
    </xf>
    <xf numFmtId="0" fontId="340" fillId="13" borderId="46" xfId="22" applyFont="1" applyFill="1" applyBorder="1" applyAlignment="1">
      <alignment horizontal="center" vertical="center" wrapText="1"/>
    </xf>
    <xf numFmtId="0" fontId="340" fillId="13" borderId="1" xfId="22" applyFont="1" applyFill="1" applyBorder="1" applyAlignment="1">
      <alignment horizontal="center" vertical="center" wrapText="1"/>
    </xf>
    <xf numFmtId="0" fontId="340" fillId="13" borderId="0" xfId="22" applyFont="1" applyFill="1" applyAlignment="1">
      <alignment horizontal="center" vertical="center" wrapText="1"/>
    </xf>
    <xf numFmtId="0" fontId="340" fillId="13" borderId="5" xfId="22" applyFont="1" applyFill="1" applyBorder="1" applyAlignment="1">
      <alignment horizontal="center" vertical="center" wrapText="1"/>
    </xf>
    <xf numFmtId="0" fontId="340" fillId="13" borderId="33" xfId="22" applyFont="1" applyFill="1" applyBorder="1" applyAlignment="1">
      <alignment horizontal="center" vertical="center" wrapText="1"/>
    </xf>
    <xf numFmtId="0" fontId="340" fillId="13" borderId="43" xfId="22" applyFont="1" applyFill="1" applyBorder="1" applyAlignment="1">
      <alignment horizontal="center" vertical="center" wrapText="1"/>
    </xf>
    <xf numFmtId="0" fontId="340" fillId="13" borderId="34" xfId="22" applyFont="1" applyFill="1" applyBorder="1" applyAlignment="1">
      <alignment horizontal="center" vertical="center" wrapText="1"/>
    </xf>
    <xf numFmtId="0" fontId="37" fillId="18" borderId="1" xfId="21" applyFont="1" applyFill="1" applyBorder="1" applyAlignment="1">
      <alignment horizontal="center" vertical="center" wrapText="1"/>
    </xf>
    <xf numFmtId="0" fontId="37" fillId="18" borderId="0" xfId="21" applyFont="1" applyFill="1" applyAlignment="1">
      <alignment horizontal="center" vertical="center" wrapText="1"/>
    </xf>
    <xf numFmtId="0" fontId="37" fillId="18" borderId="5" xfId="21" applyFont="1" applyFill="1" applyBorder="1" applyAlignment="1">
      <alignment horizontal="center" vertical="center" wrapText="1"/>
    </xf>
    <xf numFmtId="0" fontId="90" fillId="15" borderId="0" xfId="18" applyFont="1" applyFill="1" applyAlignment="1">
      <alignment horizontal="center" vertical="center"/>
    </xf>
    <xf numFmtId="0" fontId="91" fillId="15" borderId="0" xfId="18" applyFont="1" applyFill="1" applyAlignment="1">
      <alignment horizontal="left" vertical="center"/>
    </xf>
    <xf numFmtId="0" fontId="93" fillId="15" borderId="0" xfId="18" applyFont="1" applyFill="1" applyAlignment="1">
      <alignment horizontal="center" vertical="center"/>
    </xf>
    <xf numFmtId="0" fontId="93" fillId="15" borderId="0" xfId="18" applyFont="1" applyFill="1" applyAlignment="1">
      <alignment horizontal="left" vertical="center"/>
    </xf>
    <xf numFmtId="0" fontId="343" fillId="15" borderId="0" xfId="18" applyFont="1" applyFill="1" applyAlignment="1">
      <alignment horizontal="center" vertical="center"/>
    </xf>
    <xf numFmtId="0" fontId="41" fillId="12" borderId="169" xfId="18" applyFont="1" applyFill="1" applyBorder="1" applyAlignment="1" applyProtection="1">
      <alignment horizontal="center"/>
      <protection hidden="1"/>
    </xf>
    <xf numFmtId="0" fontId="41" fillId="12" borderId="170" xfId="18" applyFont="1" applyFill="1" applyBorder="1" applyAlignment="1" applyProtection="1">
      <alignment horizontal="center"/>
      <protection hidden="1"/>
    </xf>
    <xf numFmtId="0" fontId="41" fillId="12" borderId="186" xfId="18" applyFont="1" applyFill="1" applyBorder="1" applyAlignment="1" applyProtection="1">
      <alignment horizontal="center"/>
      <protection hidden="1"/>
    </xf>
    <xf numFmtId="0" fontId="308" fillId="4" borderId="169" xfId="38" applyFont="1" applyFill="1" applyBorder="1" applyAlignment="1" applyProtection="1">
      <alignment horizontal="center" vertical="center" wrapText="1"/>
      <protection locked="0"/>
    </xf>
    <xf numFmtId="0" fontId="308" fillId="4" borderId="1" xfId="38" applyFont="1" applyFill="1" applyBorder="1" applyAlignment="1" applyProtection="1">
      <alignment horizontal="center" vertical="center" wrapText="1"/>
      <protection locked="0"/>
    </xf>
    <xf numFmtId="0" fontId="308" fillId="4" borderId="187" xfId="38" applyFont="1" applyFill="1" applyBorder="1" applyAlignment="1" applyProtection="1">
      <alignment horizontal="center" vertical="center" wrapText="1"/>
      <protection locked="0"/>
    </xf>
    <xf numFmtId="0" fontId="32" fillId="58" borderId="194" xfId="0" applyFont="1" applyFill="1" applyBorder="1" applyAlignment="1">
      <alignment horizontal="center" vertical="center"/>
    </xf>
    <xf numFmtId="0" fontId="32" fillId="58" borderId="195" xfId="0" applyFont="1" applyFill="1" applyBorder="1" applyAlignment="1">
      <alignment horizontal="center" vertical="center"/>
    </xf>
    <xf numFmtId="0" fontId="32" fillId="58" borderId="196" xfId="0" applyFont="1" applyFill="1" applyBorder="1" applyAlignment="1">
      <alignment horizontal="center" vertical="center"/>
    </xf>
    <xf numFmtId="0" fontId="27" fillId="4" borderId="0" xfId="0" applyFont="1" applyFill="1" applyAlignment="1">
      <alignment horizontal="center" vertical="center"/>
    </xf>
    <xf numFmtId="0" fontId="27" fillId="4" borderId="5" xfId="0" applyFont="1" applyFill="1" applyBorder="1" applyAlignment="1">
      <alignment horizontal="center" vertical="center"/>
    </xf>
    <xf numFmtId="0" fontId="174" fillId="0" borderId="63" xfId="5" applyFont="1" applyBorder="1" applyAlignment="1">
      <alignment horizontal="center" vertical="center" wrapText="1"/>
    </xf>
    <xf numFmtId="0" fontId="174" fillId="0" borderId="0" xfId="5" applyFont="1" applyAlignment="1">
      <alignment horizontal="center" vertical="center" wrapText="1"/>
    </xf>
    <xf numFmtId="0" fontId="174" fillId="0" borderId="156" xfId="5" applyFont="1" applyBorder="1" applyAlignment="1">
      <alignment horizontal="center" vertical="center" wrapText="1"/>
    </xf>
    <xf numFmtId="0" fontId="170" fillId="7" borderId="164" xfId="3" applyFont="1" applyFill="1" applyBorder="1" applyAlignment="1">
      <alignment horizontal="center" vertical="center"/>
    </xf>
    <xf numFmtId="0" fontId="170" fillId="7" borderId="8" xfId="3" applyFont="1" applyFill="1" applyBorder="1" applyAlignment="1">
      <alignment horizontal="center" vertical="center"/>
    </xf>
    <xf numFmtId="0" fontId="170" fillId="7" borderId="162" xfId="3" applyFont="1" applyFill="1" applyBorder="1" applyAlignment="1">
      <alignment horizontal="center" vertical="center"/>
    </xf>
    <xf numFmtId="0" fontId="321" fillId="32" borderId="174" xfId="12" applyFont="1" applyFill="1" applyBorder="1" applyAlignment="1" applyProtection="1">
      <alignment horizontal="center" vertical="center" wrapText="1"/>
      <protection hidden="1"/>
    </xf>
    <xf numFmtId="0" fontId="321" fillId="32" borderId="201" xfId="12" applyFont="1" applyFill="1" applyBorder="1" applyAlignment="1" applyProtection="1">
      <alignment horizontal="center" vertical="center" wrapText="1"/>
      <protection hidden="1"/>
    </xf>
    <xf numFmtId="0" fontId="85" fillId="32" borderId="200" xfId="12" applyFont="1" applyFill="1" applyBorder="1" applyAlignment="1" applyProtection="1">
      <alignment horizontal="center" vertical="center" wrapText="1"/>
      <protection hidden="1"/>
    </xf>
    <xf numFmtId="0" fontId="85" fillId="32" borderId="199" xfId="12" applyFont="1" applyFill="1" applyBorder="1" applyAlignment="1" applyProtection="1">
      <alignment horizontal="center" vertical="center" wrapText="1"/>
      <protection hidden="1"/>
    </xf>
    <xf numFmtId="0" fontId="35" fillId="33" borderId="174" xfId="12" applyFont="1" applyFill="1" applyBorder="1" applyAlignment="1" applyProtection="1">
      <alignment horizontal="center" vertical="center" wrapText="1"/>
      <protection hidden="1"/>
    </xf>
    <xf numFmtId="0" fontId="35" fillId="33" borderId="201" xfId="12" applyFont="1" applyFill="1" applyBorder="1" applyAlignment="1" applyProtection="1">
      <alignment horizontal="center" vertical="center" wrapText="1"/>
      <protection hidden="1"/>
    </xf>
    <xf numFmtId="0" fontId="37" fillId="33" borderId="200" xfId="12" applyFont="1" applyFill="1" applyBorder="1" applyAlignment="1" applyProtection="1">
      <alignment horizontal="center" vertical="center" wrapText="1"/>
      <protection hidden="1"/>
    </xf>
    <xf numFmtId="0" fontId="37" fillId="33" borderId="199" xfId="12" applyFont="1" applyFill="1" applyBorder="1" applyAlignment="1" applyProtection="1">
      <alignment horizontal="center" vertical="center" wrapText="1"/>
      <protection hidden="1"/>
    </xf>
    <xf numFmtId="0" fontId="169" fillId="0" borderId="159" xfId="3" applyFont="1" applyBorder="1" applyAlignment="1">
      <alignment horizontal="center" vertical="center"/>
    </xf>
    <xf numFmtId="0" fontId="331" fillId="25" borderId="174" xfId="12" applyFont="1" applyFill="1" applyBorder="1" applyAlignment="1" applyProtection="1">
      <alignment horizontal="center" vertical="center" wrapText="1"/>
      <protection hidden="1"/>
    </xf>
    <xf numFmtId="0" fontId="331" fillId="25" borderId="201" xfId="12" applyFont="1" applyFill="1" applyBorder="1" applyAlignment="1" applyProtection="1">
      <alignment horizontal="center" vertical="center" wrapText="1"/>
      <protection hidden="1"/>
    </xf>
    <xf numFmtId="0" fontId="84" fillId="25" borderId="200" xfId="12" applyFont="1" applyFill="1" applyBorder="1" applyAlignment="1" applyProtection="1">
      <alignment horizontal="center" vertical="center" wrapText="1"/>
      <protection hidden="1"/>
    </xf>
    <xf numFmtId="0" fontId="84" fillId="25" borderId="199" xfId="12" applyFont="1" applyFill="1" applyBorder="1" applyAlignment="1" applyProtection="1">
      <alignment horizontal="center" vertical="center" wrapText="1"/>
      <protection hidden="1"/>
    </xf>
    <xf numFmtId="0" fontId="321" fillId="30" borderId="174" xfId="12" applyFont="1" applyFill="1" applyBorder="1" applyAlignment="1" applyProtection="1">
      <alignment horizontal="center" vertical="center" wrapText="1"/>
      <protection hidden="1"/>
    </xf>
    <xf numFmtId="0" fontId="321" fillId="30" borderId="201" xfId="12" applyFont="1" applyFill="1" applyBorder="1" applyAlignment="1" applyProtection="1">
      <alignment horizontal="center" vertical="center" wrapText="1"/>
      <protection hidden="1"/>
    </xf>
    <xf numFmtId="0" fontId="85" fillId="30" borderId="200" xfId="12" applyFont="1" applyFill="1" applyBorder="1" applyAlignment="1" applyProtection="1">
      <alignment horizontal="center" vertical="center" wrapText="1"/>
      <protection hidden="1"/>
    </xf>
    <xf numFmtId="0" fontId="85" fillId="30" borderId="199" xfId="12" applyFont="1" applyFill="1" applyBorder="1" applyAlignment="1" applyProtection="1">
      <alignment horizontal="center" vertical="center" wrapText="1"/>
      <protection hidden="1"/>
    </xf>
    <xf numFmtId="0" fontId="331" fillId="31" borderId="174" xfId="12" applyFont="1" applyFill="1" applyBorder="1" applyAlignment="1" applyProtection="1">
      <alignment horizontal="center" vertical="center" wrapText="1"/>
      <protection hidden="1"/>
    </xf>
    <xf numFmtId="0" fontId="331" fillId="31" borderId="201" xfId="12" applyFont="1" applyFill="1" applyBorder="1" applyAlignment="1" applyProtection="1">
      <alignment horizontal="center" vertical="center" wrapText="1"/>
      <protection hidden="1"/>
    </xf>
    <xf numFmtId="0" fontId="84" fillId="31" borderId="200" xfId="12" applyFont="1" applyFill="1" applyBorder="1" applyAlignment="1" applyProtection="1">
      <alignment horizontal="center" vertical="center" wrapText="1"/>
      <protection hidden="1"/>
    </xf>
    <xf numFmtId="0" fontId="84" fillId="31" borderId="199" xfId="12" applyFont="1" applyFill="1" applyBorder="1" applyAlignment="1" applyProtection="1">
      <alignment horizontal="center" vertical="center" wrapText="1"/>
      <protection hidden="1"/>
    </xf>
    <xf numFmtId="0" fontId="321" fillId="27" borderId="174" xfId="12" applyFont="1" applyFill="1" applyBorder="1" applyAlignment="1" applyProtection="1">
      <alignment horizontal="center" vertical="center" wrapText="1"/>
      <protection hidden="1"/>
    </xf>
    <xf numFmtId="0" fontId="321" fillId="27" borderId="201" xfId="12" applyFont="1" applyFill="1" applyBorder="1" applyAlignment="1" applyProtection="1">
      <alignment horizontal="center" vertical="center" wrapText="1"/>
      <protection hidden="1"/>
    </xf>
    <xf numFmtId="0" fontId="85" fillId="27" borderId="200" xfId="12" applyFont="1" applyFill="1" applyBorder="1" applyAlignment="1" applyProtection="1">
      <alignment horizontal="center" vertical="center" wrapText="1"/>
      <protection hidden="1"/>
    </xf>
    <xf numFmtId="0" fontId="85" fillId="27" borderId="199" xfId="12" applyFont="1" applyFill="1" applyBorder="1" applyAlignment="1" applyProtection="1">
      <alignment horizontal="center" vertical="center" wrapText="1"/>
      <protection hidden="1"/>
    </xf>
    <xf numFmtId="0" fontId="331" fillId="28" borderId="174" xfId="12" applyFont="1" applyFill="1" applyBorder="1" applyAlignment="1" applyProtection="1">
      <alignment horizontal="center" vertical="center" wrapText="1"/>
      <protection hidden="1"/>
    </xf>
    <xf numFmtId="0" fontId="331" fillId="28" borderId="201" xfId="12" applyFont="1" applyFill="1" applyBorder="1" applyAlignment="1" applyProtection="1">
      <alignment horizontal="center" vertical="center" wrapText="1"/>
      <protection hidden="1"/>
    </xf>
    <xf numFmtId="0" fontId="84" fillId="28" borderId="200" xfId="12" applyFont="1" applyFill="1" applyBorder="1" applyAlignment="1" applyProtection="1">
      <alignment horizontal="center" vertical="center" wrapText="1"/>
      <protection hidden="1"/>
    </xf>
    <xf numFmtId="0" fontId="84" fillId="28" borderId="199" xfId="12" applyFont="1" applyFill="1" applyBorder="1" applyAlignment="1" applyProtection="1">
      <alignment horizontal="center" vertical="center" wrapText="1"/>
      <protection hidden="1"/>
    </xf>
    <xf numFmtId="0" fontId="321" fillId="29" borderId="174" xfId="12" applyFont="1" applyFill="1" applyBorder="1" applyAlignment="1" applyProtection="1">
      <alignment horizontal="center" vertical="center" wrapText="1"/>
      <protection hidden="1"/>
    </xf>
    <xf numFmtId="0" fontId="321" fillId="29" borderId="201" xfId="12" applyFont="1" applyFill="1" applyBorder="1" applyAlignment="1" applyProtection="1">
      <alignment horizontal="center" vertical="center" wrapText="1"/>
      <protection hidden="1"/>
    </xf>
    <xf numFmtId="0" fontId="85" fillId="29" borderId="200" xfId="12" applyFont="1" applyFill="1" applyBorder="1" applyAlignment="1" applyProtection="1">
      <alignment horizontal="center" vertical="center" wrapText="1"/>
      <protection hidden="1"/>
    </xf>
    <xf numFmtId="0" fontId="85" fillId="29" borderId="199" xfId="12" applyFont="1" applyFill="1" applyBorder="1" applyAlignment="1" applyProtection="1">
      <alignment horizontal="center" vertical="center" wrapText="1"/>
      <protection hidden="1"/>
    </xf>
    <xf numFmtId="0" fontId="304" fillId="82" borderId="182" xfId="37" applyFont="1" applyFill="1" applyBorder="1" applyAlignment="1">
      <alignment horizontal="left" vertical="center"/>
    </xf>
    <xf numFmtId="0" fontId="304" fillId="82" borderId="0" xfId="37" applyFont="1" applyFill="1" applyAlignment="1">
      <alignment horizontal="left" vertical="center"/>
    </xf>
    <xf numFmtId="0" fontId="304" fillId="82" borderId="4" xfId="37" applyFont="1" applyFill="1" applyBorder="1" applyAlignment="1">
      <alignment horizontal="left" vertical="center"/>
    </xf>
    <xf numFmtId="0" fontId="331" fillId="20" borderId="174" xfId="12" applyFont="1" applyFill="1" applyBorder="1" applyAlignment="1" applyProtection="1">
      <alignment horizontal="center" vertical="center" wrapText="1"/>
      <protection hidden="1"/>
    </xf>
    <xf numFmtId="0" fontId="331" fillId="20" borderId="201" xfId="12" applyFont="1" applyFill="1" applyBorder="1" applyAlignment="1" applyProtection="1">
      <alignment horizontal="center" vertical="center" wrapText="1"/>
      <protection hidden="1"/>
    </xf>
    <xf numFmtId="0" fontId="84" fillId="20" borderId="200" xfId="12" applyFont="1" applyFill="1" applyBorder="1" applyAlignment="1" applyProtection="1">
      <alignment horizontal="center" vertical="center" wrapText="1"/>
      <protection hidden="1"/>
    </xf>
    <xf numFmtId="0" fontId="84" fillId="20" borderId="199" xfId="12" applyFont="1" applyFill="1" applyBorder="1" applyAlignment="1" applyProtection="1">
      <alignment horizontal="center" vertical="center" wrapText="1"/>
      <protection hidden="1"/>
    </xf>
    <xf numFmtId="0" fontId="304" fillId="12" borderId="182" xfId="18" applyFont="1" applyFill="1" applyBorder="1" applyAlignment="1" applyProtection="1">
      <alignment horizontal="center" vertical="center" wrapText="1"/>
      <protection hidden="1"/>
    </xf>
    <xf numFmtId="0" fontId="304" fillId="12" borderId="183" xfId="18" applyFont="1" applyFill="1" applyBorder="1" applyAlignment="1" applyProtection="1">
      <alignment horizontal="center" vertical="center" wrapText="1"/>
      <protection hidden="1"/>
    </xf>
    <xf numFmtId="0" fontId="304" fillId="12" borderId="0" xfId="18" applyFont="1" applyFill="1" applyAlignment="1" applyProtection="1">
      <alignment horizontal="center" vertical="center" wrapText="1"/>
      <protection hidden="1"/>
    </xf>
    <xf numFmtId="0" fontId="304" fillId="12" borderId="184" xfId="18" applyFont="1" applyFill="1" applyBorder="1" applyAlignment="1" applyProtection="1">
      <alignment horizontal="center" vertical="center" wrapText="1"/>
      <protection hidden="1"/>
    </xf>
    <xf numFmtId="0" fontId="267" fillId="12" borderId="4" xfId="18" applyFont="1" applyFill="1" applyBorder="1" applyAlignment="1" applyProtection="1">
      <alignment horizontal="center" vertical="center" wrapText="1"/>
      <protection hidden="1"/>
    </xf>
    <xf numFmtId="0" fontId="267" fillId="12" borderId="185" xfId="18" applyFont="1" applyFill="1" applyBorder="1" applyAlignment="1" applyProtection="1">
      <alignment horizontal="center" vertical="center" wrapText="1"/>
      <protection hidden="1"/>
    </xf>
    <xf numFmtId="0" fontId="321" fillId="26" borderId="174" xfId="12" applyFont="1" applyFill="1" applyBorder="1" applyAlignment="1" applyProtection="1">
      <alignment horizontal="center" vertical="center" wrapText="1"/>
      <protection hidden="1"/>
    </xf>
    <xf numFmtId="0" fontId="321" fillId="26" borderId="201" xfId="12" applyFont="1" applyFill="1" applyBorder="1" applyAlignment="1" applyProtection="1">
      <alignment horizontal="center" vertical="center" wrapText="1"/>
      <protection hidden="1"/>
    </xf>
    <xf numFmtId="0" fontId="85" fillId="26" borderId="200" xfId="12" applyFont="1" applyFill="1" applyBorder="1" applyAlignment="1" applyProtection="1">
      <alignment horizontal="center" vertical="center" wrapText="1"/>
      <protection hidden="1"/>
    </xf>
    <xf numFmtId="0" fontId="85" fillId="26" borderId="199" xfId="12" applyFont="1" applyFill="1" applyBorder="1" applyAlignment="1" applyProtection="1">
      <alignment horizontal="center" vertical="center" wrapText="1"/>
      <protection hidden="1"/>
    </xf>
    <xf numFmtId="0" fontId="331" fillId="24" borderId="174" xfId="12" applyFont="1" applyFill="1" applyBorder="1" applyAlignment="1" applyProtection="1">
      <alignment horizontal="center" vertical="center" wrapText="1"/>
      <protection hidden="1"/>
    </xf>
    <xf numFmtId="0" fontId="331" fillId="24" borderId="201" xfId="12" applyFont="1" applyFill="1" applyBorder="1" applyAlignment="1" applyProtection="1">
      <alignment horizontal="center" vertical="center" wrapText="1"/>
      <protection hidden="1"/>
    </xf>
    <xf numFmtId="0" fontId="84" fillId="24" borderId="200" xfId="12" applyFont="1" applyFill="1" applyBorder="1" applyAlignment="1" applyProtection="1">
      <alignment horizontal="center" vertical="center" wrapText="1"/>
      <protection hidden="1"/>
    </xf>
    <xf numFmtId="0" fontId="84" fillId="24" borderId="199" xfId="12" applyFont="1" applyFill="1" applyBorder="1" applyAlignment="1" applyProtection="1">
      <alignment horizontal="center" vertical="center" wrapText="1"/>
      <protection hidden="1"/>
    </xf>
    <xf numFmtId="0" fontId="321" fillId="39" borderId="174" xfId="12" applyFont="1" applyFill="1" applyBorder="1" applyAlignment="1" applyProtection="1">
      <alignment horizontal="center" vertical="center" wrapText="1"/>
      <protection hidden="1"/>
    </xf>
    <xf numFmtId="0" fontId="321" fillId="39" borderId="201" xfId="12" applyFont="1" applyFill="1" applyBorder="1" applyAlignment="1" applyProtection="1">
      <alignment horizontal="center" vertical="center" wrapText="1"/>
      <protection hidden="1"/>
    </xf>
    <xf numFmtId="0" fontId="85" fillId="39" borderId="200" xfId="12" applyFont="1" applyFill="1" applyBorder="1" applyAlignment="1" applyProtection="1">
      <alignment horizontal="center" vertical="center" wrapText="1"/>
      <protection hidden="1"/>
    </xf>
    <xf numFmtId="0" fontId="85" fillId="39" borderId="199" xfId="12" applyFont="1" applyFill="1" applyBorder="1" applyAlignment="1" applyProtection="1">
      <alignment horizontal="center" vertical="center" wrapText="1"/>
      <protection hidden="1"/>
    </xf>
    <xf numFmtId="0" fontId="321" fillId="40" borderId="174" xfId="12" applyFont="1" applyFill="1" applyBorder="1" applyAlignment="1" applyProtection="1">
      <alignment horizontal="center" vertical="center" wrapText="1"/>
      <protection hidden="1"/>
    </xf>
    <xf numFmtId="0" fontId="321" fillId="40" borderId="201" xfId="12" applyFont="1" applyFill="1" applyBorder="1" applyAlignment="1" applyProtection="1">
      <alignment horizontal="center" vertical="center" wrapText="1"/>
      <protection hidden="1"/>
    </xf>
    <xf numFmtId="0" fontId="85" fillId="40" borderId="200" xfId="12" applyFont="1" applyFill="1" applyBorder="1" applyAlignment="1" applyProtection="1">
      <alignment horizontal="center" vertical="center" wrapText="1"/>
      <protection hidden="1"/>
    </xf>
    <xf numFmtId="0" fontId="85" fillId="40" borderId="199" xfId="12" applyFont="1" applyFill="1" applyBorder="1" applyAlignment="1" applyProtection="1">
      <alignment horizontal="center" vertical="center" wrapText="1"/>
      <protection hidden="1"/>
    </xf>
    <xf numFmtId="0" fontId="321" fillId="21" borderId="174" xfId="12" applyFont="1" applyFill="1" applyBorder="1" applyAlignment="1" applyProtection="1">
      <alignment horizontal="center" vertical="center" wrapText="1"/>
      <protection hidden="1"/>
    </xf>
    <xf numFmtId="0" fontId="321" fillId="21" borderId="201" xfId="12" applyFont="1" applyFill="1" applyBorder="1" applyAlignment="1" applyProtection="1">
      <alignment horizontal="center" vertical="center" wrapText="1"/>
      <protection hidden="1"/>
    </xf>
    <xf numFmtId="0" fontId="85" fillId="21" borderId="200" xfId="12" applyFont="1" applyFill="1" applyBorder="1" applyAlignment="1" applyProtection="1">
      <alignment horizontal="center" vertical="center" wrapText="1"/>
      <protection hidden="1"/>
    </xf>
    <xf numFmtId="0" fontId="85" fillId="21" borderId="199" xfId="12" applyFont="1" applyFill="1" applyBorder="1" applyAlignment="1" applyProtection="1">
      <alignment horizontal="center" vertical="center" wrapText="1"/>
      <protection hidden="1"/>
    </xf>
    <xf numFmtId="0" fontId="19" fillId="15" borderId="0" xfId="9" applyFont="1" applyFill="1" applyAlignment="1">
      <alignment horizontal="center" vertical="center"/>
    </xf>
    <xf numFmtId="0" fontId="331" fillId="22" borderId="174" xfId="12" applyFont="1" applyFill="1" applyBorder="1" applyAlignment="1" applyProtection="1">
      <alignment horizontal="center" vertical="center" wrapText="1"/>
      <protection hidden="1"/>
    </xf>
    <xf numFmtId="0" fontId="331" fillId="22" borderId="201" xfId="12" applyFont="1" applyFill="1" applyBorder="1" applyAlignment="1" applyProtection="1">
      <alignment horizontal="center" vertical="center" wrapText="1"/>
      <protection hidden="1"/>
    </xf>
    <xf numFmtId="0" fontId="84" fillId="22" borderId="200" xfId="12" applyFont="1" applyFill="1" applyBorder="1" applyAlignment="1" applyProtection="1">
      <alignment horizontal="center" vertical="center" wrapText="1"/>
      <protection hidden="1"/>
    </xf>
    <xf numFmtId="0" fontId="84" fillId="22" borderId="199" xfId="12" applyFont="1" applyFill="1" applyBorder="1" applyAlignment="1" applyProtection="1">
      <alignment horizontal="center" vertical="center" wrapText="1"/>
      <protection hidden="1"/>
    </xf>
    <xf numFmtId="0" fontId="276" fillId="4" borderId="174" xfId="3" applyFont="1" applyFill="1" applyBorder="1" applyAlignment="1" applyProtection="1">
      <alignment horizontal="center" vertical="center"/>
      <protection hidden="1"/>
    </xf>
    <xf numFmtId="0" fontId="276" fillId="4" borderId="178" xfId="3" applyFont="1" applyFill="1" applyBorder="1" applyAlignment="1" applyProtection="1">
      <alignment horizontal="center" vertical="center"/>
      <protection hidden="1"/>
    </xf>
    <xf numFmtId="0" fontId="20" fillId="81" borderId="182" xfId="0" applyFont="1" applyFill="1" applyBorder="1" applyAlignment="1">
      <alignment horizontal="center" vertical="center" wrapText="1"/>
    </xf>
    <xf numFmtId="0" fontId="20" fillId="81" borderId="0" xfId="0" applyFont="1" applyFill="1" applyAlignment="1">
      <alignment horizontal="center" vertical="center" wrapText="1"/>
    </xf>
    <xf numFmtId="0" fontId="20" fillId="81" borderId="4" xfId="0" applyFont="1" applyFill="1" applyBorder="1" applyAlignment="1">
      <alignment horizontal="center" vertical="center" wrapText="1"/>
    </xf>
    <xf numFmtId="0" fontId="331" fillId="19" borderId="174" xfId="12" applyFont="1" applyFill="1" applyBorder="1" applyAlignment="1" applyProtection="1">
      <alignment horizontal="center" vertical="center" wrapText="1"/>
      <protection hidden="1"/>
    </xf>
    <xf numFmtId="0" fontId="331" fillId="19" borderId="201" xfId="12" applyFont="1" applyFill="1" applyBorder="1" applyAlignment="1" applyProtection="1">
      <alignment horizontal="center" vertical="center" wrapText="1"/>
      <protection hidden="1"/>
    </xf>
    <xf numFmtId="0" fontId="84" fillId="19" borderId="200" xfId="12" applyFont="1" applyFill="1" applyBorder="1" applyAlignment="1" applyProtection="1">
      <alignment horizontal="center" vertical="center" wrapText="1"/>
      <protection hidden="1"/>
    </xf>
    <xf numFmtId="0" fontId="84" fillId="19" borderId="199" xfId="12" applyFont="1" applyFill="1" applyBorder="1" applyAlignment="1" applyProtection="1">
      <alignment horizontal="center" vertical="center" wrapText="1"/>
      <protection hidden="1"/>
    </xf>
    <xf numFmtId="0" fontId="264" fillId="72" borderId="176" xfId="21" applyFont="1" applyFill="1" applyBorder="1" applyAlignment="1">
      <alignment horizontal="center" vertical="center"/>
    </xf>
    <xf numFmtId="0" fontId="6" fillId="14" borderId="182" xfId="18" applyFont="1" applyFill="1" applyBorder="1" applyAlignment="1">
      <alignment horizontal="center" vertical="center"/>
    </xf>
    <xf numFmtId="0" fontId="6" fillId="14" borderId="0" xfId="18" applyFont="1" applyFill="1" applyAlignment="1">
      <alignment horizontal="center" vertical="center"/>
    </xf>
    <xf numFmtId="0" fontId="6" fillId="14" borderId="4" xfId="18" applyFont="1" applyFill="1" applyBorder="1" applyAlignment="1">
      <alignment horizontal="center" vertical="center"/>
    </xf>
    <xf numFmtId="170" fontId="5" fillId="4" borderId="156" xfId="3" applyNumberFormat="1" applyFont="1" applyFill="1" applyBorder="1" applyAlignment="1">
      <alignment horizontal="center" vertical="center" wrapText="1"/>
    </xf>
    <xf numFmtId="170" fontId="5" fillId="4" borderId="7" xfId="3" applyNumberFormat="1" applyFont="1" applyFill="1" applyBorder="1" applyAlignment="1">
      <alignment horizontal="center" vertical="center" wrapText="1"/>
    </xf>
    <xf numFmtId="1" fontId="263" fillId="0" borderId="0" xfId="21" applyNumberFormat="1" applyFont="1" applyAlignment="1">
      <alignment horizontal="center"/>
    </xf>
    <xf numFmtId="2" fontId="169" fillId="58" borderId="0" xfId="1" applyNumberFormat="1" applyFont="1" applyFill="1" applyAlignment="1" applyProtection="1">
      <alignment horizontal="center" vertical="center" textRotation="90"/>
      <protection locked="0"/>
    </xf>
    <xf numFmtId="2" fontId="270" fillId="0" borderId="151" xfId="3" applyNumberFormat="1" applyFont="1" applyBorder="1" applyAlignment="1" applyProtection="1">
      <alignment horizontal="center" vertical="center"/>
      <protection locked="0"/>
    </xf>
    <xf numFmtId="2" fontId="270" fillId="0" borderId="152" xfId="3" applyNumberFormat="1" applyFont="1" applyBorder="1" applyAlignment="1" applyProtection="1">
      <alignment horizontal="center" vertical="center"/>
      <protection locked="0"/>
    </xf>
    <xf numFmtId="2" fontId="270" fillId="0" borderId="153" xfId="3" applyNumberFormat="1" applyFont="1" applyBorder="1" applyAlignment="1" applyProtection="1">
      <alignment horizontal="center" vertical="center"/>
      <protection locked="0"/>
    </xf>
    <xf numFmtId="168" fontId="272" fillId="0" borderId="151" xfId="3" applyNumberFormat="1" applyFont="1" applyBorder="1" applyAlignment="1" applyProtection="1">
      <alignment horizontal="center" vertical="center"/>
      <protection locked="0"/>
    </xf>
    <xf numFmtId="168" fontId="272" fillId="0" borderId="153" xfId="3" applyNumberFormat="1" applyFont="1" applyBorder="1" applyAlignment="1" applyProtection="1">
      <alignment horizontal="center" vertical="center"/>
      <protection locked="0"/>
    </xf>
    <xf numFmtId="0" fontId="314" fillId="4" borderId="174" xfId="5" applyFont="1" applyFill="1" applyBorder="1" applyAlignment="1">
      <alignment horizontal="right" vertical="center" wrapText="1"/>
    </xf>
    <xf numFmtId="0" fontId="330" fillId="4" borderId="174" xfId="3" applyFont="1" applyFill="1" applyBorder="1" applyAlignment="1" applyProtection="1">
      <alignment horizontal="center" vertical="center"/>
      <protection hidden="1"/>
    </xf>
    <xf numFmtId="0" fontId="330" fillId="4" borderId="178" xfId="3" applyFont="1" applyFill="1" applyBorder="1" applyAlignment="1" applyProtection="1">
      <alignment horizontal="center" vertical="center"/>
      <protection hidden="1"/>
    </xf>
    <xf numFmtId="174" fontId="243" fillId="77" borderId="105" xfId="21" applyNumberFormat="1" applyFont="1" applyFill="1" applyBorder="1" applyAlignment="1">
      <alignment horizontal="left" vertical="center"/>
    </xf>
    <xf numFmtId="174" fontId="243" fillId="77" borderId="166" xfId="21" applyNumberFormat="1" applyFont="1" applyFill="1" applyBorder="1" applyAlignment="1">
      <alignment horizontal="left" vertical="center"/>
    </xf>
    <xf numFmtId="174" fontId="243" fillId="77" borderId="0" xfId="21" applyNumberFormat="1" applyFont="1" applyFill="1" applyAlignment="1">
      <alignment horizontal="left" vertical="center"/>
    </xf>
    <xf numFmtId="174" fontId="243" fillId="77" borderId="5" xfId="21" applyNumberFormat="1" applyFont="1" applyFill="1" applyBorder="1" applyAlignment="1">
      <alignment horizontal="left" vertical="center"/>
    </xf>
    <xf numFmtId="0" fontId="169" fillId="72" borderId="33" xfId="21" applyFont="1" applyFill="1" applyBorder="1" applyAlignment="1">
      <alignment horizontal="center" vertical="center"/>
    </xf>
    <xf numFmtId="0" fontId="169" fillId="72" borderId="43" xfId="21" applyFont="1" applyFill="1" applyBorder="1" applyAlignment="1">
      <alignment horizontal="center" vertical="center"/>
    </xf>
    <xf numFmtId="0" fontId="169" fillId="72" borderId="34" xfId="21" applyFont="1" applyFill="1" applyBorder="1" applyAlignment="1">
      <alignment horizontal="center" vertical="center"/>
    </xf>
    <xf numFmtId="0" fontId="17" fillId="13" borderId="0" xfId="9" applyFont="1" applyFill="1" applyAlignment="1">
      <alignment horizontal="center" vertical="center"/>
    </xf>
    <xf numFmtId="0" fontId="37" fillId="0" borderId="10" xfId="9" applyFont="1" applyBorder="1" applyAlignment="1">
      <alignment horizontal="center" vertical="center"/>
    </xf>
    <xf numFmtId="0" fontId="18" fillId="0" borderId="10" xfId="9" applyFont="1" applyBorder="1" applyAlignment="1">
      <alignment horizontal="center" vertical="center" wrapText="1"/>
    </xf>
    <xf numFmtId="49" fontId="21" fillId="23" borderId="18" xfId="9" applyNumberFormat="1" applyFont="1" applyFill="1" applyBorder="1" applyAlignment="1">
      <alignment horizontal="center" vertical="center" wrapText="1"/>
    </xf>
    <xf numFmtId="49" fontId="21" fillId="23" borderId="22" xfId="9" applyNumberFormat="1" applyFont="1" applyFill="1" applyBorder="1" applyAlignment="1">
      <alignment horizontal="center" vertical="center" wrapText="1"/>
    </xf>
    <xf numFmtId="49" fontId="21" fillId="36" borderId="19" xfId="9" applyNumberFormat="1" applyFont="1" applyFill="1" applyBorder="1" applyAlignment="1">
      <alignment horizontal="center" vertical="center" wrapText="1"/>
    </xf>
    <xf numFmtId="49" fontId="21" fillId="37" borderId="20" xfId="9" applyNumberFormat="1" applyFont="1" applyFill="1" applyBorder="1" applyAlignment="1">
      <alignment horizontal="center" vertical="center" wrapText="1"/>
    </xf>
    <xf numFmtId="49" fontId="21" fillId="37" borderId="21" xfId="9" applyNumberFormat="1" applyFont="1" applyFill="1" applyBorder="1" applyAlignment="1">
      <alignment horizontal="center" vertical="center" wrapText="1"/>
    </xf>
    <xf numFmtId="0" fontId="9" fillId="0" borderId="0" xfId="9" applyFont="1" applyAlignment="1">
      <alignment horizontal="center" vertical="center"/>
    </xf>
    <xf numFmtId="0" fontId="21" fillId="0" borderId="0" xfId="9" applyFont="1" applyAlignment="1">
      <alignment horizontal="center" vertical="center" wrapText="1"/>
    </xf>
    <xf numFmtId="0" fontId="65" fillId="13" borderId="0" xfId="9" applyFont="1" applyFill="1" applyAlignment="1">
      <alignment horizontal="center" vertical="center"/>
    </xf>
    <xf numFmtId="0" fontId="24" fillId="13" borderId="0" xfId="9" applyFont="1" applyFill="1" applyAlignment="1">
      <alignment horizontal="center" vertical="center" wrapText="1"/>
    </xf>
    <xf numFmtId="0" fontId="12" fillId="34" borderId="0" xfId="9" applyFill="1" applyAlignment="1">
      <alignment horizontal="center"/>
    </xf>
    <xf numFmtId="0" fontId="9" fillId="58" borderId="51" xfId="18" applyFont="1" applyFill="1" applyBorder="1" applyAlignment="1">
      <alignment horizontal="center" vertical="center"/>
    </xf>
    <xf numFmtId="0" fontId="9" fillId="58" borderId="52" xfId="18" applyFont="1" applyFill="1" applyBorder="1" applyAlignment="1">
      <alignment horizontal="center" vertical="center"/>
    </xf>
    <xf numFmtId="0" fontId="9" fillId="58" borderId="53" xfId="18" applyFont="1" applyFill="1" applyBorder="1" applyAlignment="1">
      <alignment horizontal="center" vertical="center"/>
    </xf>
    <xf numFmtId="0" fontId="171" fillId="55" borderId="57" xfId="23" applyFont="1" applyFill="1" applyBorder="1" applyAlignment="1">
      <alignment horizontal="center" vertical="center"/>
    </xf>
    <xf numFmtId="0" fontId="171" fillId="55" borderId="0" xfId="23" applyFont="1" applyFill="1" applyAlignment="1">
      <alignment horizontal="center" vertical="center"/>
    </xf>
    <xf numFmtId="0" fontId="171" fillId="55" borderId="4" xfId="23" applyFont="1" applyFill="1" applyBorder="1" applyAlignment="1">
      <alignment horizontal="center" vertical="center"/>
    </xf>
    <xf numFmtId="0" fontId="181" fillId="0" borderId="73" xfId="28" applyFont="1" applyBorder="1" applyAlignment="1">
      <alignment horizontal="center" vertical="center"/>
    </xf>
    <xf numFmtId="0" fontId="181" fillId="0" borderId="56" xfId="28" applyFont="1" applyBorder="1" applyAlignment="1">
      <alignment horizontal="center" vertical="center"/>
    </xf>
    <xf numFmtId="0" fontId="181" fillId="0" borderId="74" xfId="28" applyFont="1" applyBorder="1" applyAlignment="1">
      <alignment horizontal="center" vertical="center"/>
    </xf>
    <xf numFmtId="0" fontId="176" fillId="12" borderId="64" xfId="23" applyFont="1" applyFill="1" applyBorder="1" applyAlignment="1">
      <alignment horizontal="center" vertical="center"/>
    </xf>
    <xf numFmtId="0" fontId="176" fillId="12" borderId="0" xfId="23" applyFont="1" applyFill="1" applyAlignment="1">
      <alignment horizontal="center" vertical="center"/>
    </xf>
    <xf numFmtId="0" fontId="176" fillId="12" borderId="4" xfId="23" applyFont="1" applyFill="1" applyBorder="1" applyAlignment="1">
      <alignment horizontal="center" vertical="center"/>
    </xf>
    <xf numFmtId="0" fontId="252" fillId="43" borderId="148" xfId="21" applyFont="1" applyFill="1" applyBorder="1" applyAlignment="1">
      <alignment horizontal="center" vertical="center"/>
    </xf>
    <xf numFmtId="0" fontId="252" fillId="43" borderId="132" xfId="21" applyFont="1" applyFill="1" applyBorder="1" applyAlignment="1">
      <alignment horizontal="center" vertical="center"/>
    </xf>
    <xf numFmtId="0" fontId="252" fillId="43" borderId="149" xfId="21" applyFont="1" applyFill="1" applyBorder="1" applyAlignment="1">
      <alignment horizontal="center" vertical="center"/>
    </xf>
    <xf numFmtId="0" fontId="252" fillId="43" borderId="150" xfId="21" applyFont="1" applyFill="1" applyBorder="1" applyAlignment="1">
      <alignment horizontal="center" vertical="center"/>
    </xf>
    <xf numFmtId="0" fontId="178" fillId="41" borderId="0" xfId="24" applyFont="1" applyFill="1" applyAlignment="1">
      <alignment horizontal="center" vertical="center" wrapText="1"/>
    </xf>
    <xf numFmtId="0" fontId="242" fillId="4" borderId="73" xfId="21" applyFont="1" applyFill="1" applyBorder="1" applyAlignment="1">
      <alignment horizontal="center" vertical="center" wrapText="1"/>
    </xf>
    <xf numFmtId="0" fontId="242" fillId="4" borderId="56" xfId="21" applyFont="1" applyFill="1" applyBorder="1" applyAlignment="1">
      <alignment horizontal="center" vertical="center" wrapText="1"/>
    </xf>
    <xf numFmtId="0" fontId="242" fillId="4" borderId="74" xfId="21" applyFont="1" applyFill="1" applyBorder="1" applyAlignment="1">
      <alignment horizontal="center" vertical="center" wrapText="1"/>
    </xf>
    <xf numFmtId="0" fontId="242" fillId="4" borderId="137" xfId="21" applyFont="1" applyFill="1" applyBorder="1" applyAlignment="1">
      <alignment horizontal="center" vertical="center" wrapText="1"/>
    </xf>
    <xf numFmtId="0" fontId="242" fillId="4" borderId="138" xfId="21" applyFont="1" applyFill="1" applyBorder="1" applyAlignment="1">
      <alignment horizontal="center" vertical="center" wrapText="1"/>
    </xf>
    <xf numFmtId="0" fontId="242" fillId="4" borderId="139" xfId="21" applyFont="1" applyFill="1" applyBorder="1" applyAlignment="1">
      <alignment horizontal="center" vertical="center" wrapText="1"/>
    </xf>
    <xf numFmtId="174" fontId="243" fillId="42" borderId="105" xfId="6" applyNumberFormat="1" applyFont="1" applyFill="1" applyBorder="1" applyAlignment="1">
      <alignment horizontal="left" vertical="center"/>
    </xf>
    <xf numFmtId="174" fontId="243" fillId="42" borderId="106" xfId="6" applyNumberFormat="1" applyFont="1" applyFill="1" applyBorder="1" applyAlignment="1">
      <alignment horizontal="left" vertical="center"/>
    </xf>
    <xf numFmtId="174" fontId="243" fillId="42" borderId="0" xfId="6" applyNumberFormat="1" applyFont="1" applyFill="1" applyAlignment="1">
      <alignment horizontal="left" vertical="center"/>
    </xf>
    <xf numFmtId="174" fontId="243" fillId="42" borderId="4" xfId="6" applyNumberFormat="1" applyFont="1" applyFill="1" applyBorder="1" applyAlignment="1">
      <alignment horizontal="left" vertical="center"/>
    </xf>
    <xf numFmtId="0" fontId="169" fillId="4" borderId="79" xfId="5" applyFont="1" applyFill="1" applyBorder="1" applyAlignment="1">
      <alignment horizontal="center" vertical="center"/>
    </xf>
    <xf numFmtId="0" fontId="169" fillId="4" borderId="68" xfId="5" applyFont="1" applyFill="1" applyBorder="1" applyAlignment="1">
      <alignment horizontal="center" vertical="center"/>
    </xf>
    <xf numFmtId="0" fontId="169" fillId="4" borderId="55" xfId="5" applyFont="1" applyFill="1" applyBorder="1" applyAlignment="1">
      <alignment horizontal="center" vertical="center"/>
    </xf>
    <xf numFmtId="0" fontId="195" fillId="44" borderId="3" xfId="21" applyFont="1" applyFill="1" applyBorder="1" applyAlignment="1">
      <alignment horizontal="center" vertical="center"/>
    </xf>
    <xf numFmtId="0" fontId="195" fillId="44" borderId="0" xfId="21" applyFont="1" applyFill="1" applyAlignment="1">
      <alignment horizontal="center" vertical="center"/>
    </xf>
    <xf numFmtId="0" fontId="195" fillId="44" borderId="147" xfId="21" applyFont="1" applyFill="1" applyBorder="1" applyAlignment="1">
      <alignment horizontal="center" vertical="center"/>
    </xf>
    <xf numFmtId="0" fontId="195" fillId="44" borderId="45" xfId="21" applyFont="1" applyFill="1" applyBorder="1" applyAlignment="1">
      <alignment horizontal="center" vertical="center"/>
    </xf>
    <xf numFmtId="174" fontId="198" fillId="62" borderId="0" xfId="6" applyNumberFormat="1" applyFont="1" applyFill="1" applyAlignment="1">
      <alignment horizontal="center" vertical="center"/>
    </xf>
    <xf numFmtId="0" fontId="178" fillId="68" borderId="3" xfId="9" applyFont="1" applyFill="1" applyBorder="1" applyAlignment="1">
      <alignment horizontal="center" vertical="center"/>
    </xf>
    <xf numFmtId="0" fontId="178" fillId="68" borderId="0" xfId="9" applyFont="1" applyFill="1" applyAlignment="1">
      <alignment horizontal="center" vertical="center"/>
    </xf>
    <xf numFmtId="0" fontId="178" fillId="68" borderId="4" xfId="9" applyFont="1" applyFill="1" applyBorder="1" applyAlignment="1">
      <alignment horizontal="center" vertical="center"/>
    </xf>
    <xf numFmtId="0" fontId="248" fillId="4" borderId="0" xfId="9" applyFont="1" applyFill="1" applyAlignment="1">
      <alignment horizontal="center" vertical="center"/>
    </xf>
    <xf numFmtId="0" fontId="249" fillId="62" borderId="133" xfId="21" applyFont="1" applyFill="1" applyBorder="1" applyAlignment="1">
      <alignment horizontal="center" vertical="center"/>
    </xf>
    <xf numFmtId="0" fontId="249" fillId="62" borderId="134" xfId="21" applyFont="1" applyFill="1" applyBorder="1" applyAlignment="1">
      <alignment horizontal="center" vertical="center"/>
    </xf>
    <xf numFmtId="0" fontId="159" fillId="54" borderId="77" xfId="5" applyFont="1" applyFill="1" applyBorder="1" applyAlignment="1">
      <alignment horizontal="center" vertical="center"/>
    </xf>
    <xf numFmtId="0" fontId="159" fillId="54" borderId="0" xfId="5" applyFont="1" applyFill="1" applyAlignment="1">
      <alignment horizontal="center" vertical="center"/>
    </xf>
    <xf numFmtId="0" fontId="229" fillId="14" borderId="76" xfId="9" applyFont="1" applyFill="1" applyBorder="1" applyAlignment="1" applyProtection="1">
      <alignment horizontal="center" vertical="center" wrapText="1"/>
      <protection hidden="1"/>
    </xf>
    <xf numFmtId="0" fontId="229" fillId="14" borderId="77" xfId="9" applyFont="1" applyFill="1" applyBorder="1" applyAlignment="1" applyProtection="1">
      <alignment horizontal="center" vertical="center" wrapText="1"/>
      <protection hidden="1"/>
    </xf>
    <xf numFmtId="0" fontId="229" fillId="14" borderId="3" xfId="9" applyFont="1" applyFill="1" applyBorder="1" applyAlignment="1" applyProtection="1">
      <alignment horizontal="center" vertical="center" wrapText="1"/>
      <protection hidden="1"/>
    </xf>
    <xf numFmtId="0" fontId="229" fillId="14" borderId="0" xfId="9" applyFont="1" applyFill="1" applyAlignment="1" applyProtection="1">
      <alignment horizontal="center" vertical="center" wrapText="1"/>
      <protection hidden="1"/>
    </xf>
    <xf numFmtId="0" fontId="182" fillId="14" borderId="78" xfId="5" applyFont="1" applyFill="1" applyBorder="1" applyAlignment="1">
      <alignment horizontal="center" vertical="center"/>
    </xf>
    <xf numFmtId="0" fontId="182" fillId="14" borderId="4" xfId="5" applyFont="1" applyFill="1" applyBorder="1" applyAlignment="1">
      <alignment horizontal="center" vertical="center"/>
    </xf>
    <xf numFmtId="0" fontId="1" fillId="48" borderId="4" xfId="21" applyFill="1" applyBorder="1" applyAlignment="1">
      <alignment horizontal="center"/>
    </xf>
    <xf numFmtId="0" fontId="229" fillId="12" borderId="3" xfId="6" applyFont="1" applyFill="1" applyBorder="1" applyAlignment="1">
      <alignment horizontal="center" vertical="center" wrapText="1"/>
    </xf>
    <xf numFmtId="0" fontId="229" fillId="12" borderId="0" xfId="6" applyFont="1" applyFill="1" applyAlignment="1">
      <alignment horizontal="center" vertical="center" wrapText="1"/>
    </xf>
    <xf numFmtId="0" fontId="229" fillId="12" borderId="4" xfId="6" applyFont="1" applyFill="1" applyBorder="1" applyAlignment="1">
      <alignment horizontal="center" vertical="center" wrapText="1"/>
    </xf>
    <xf numFmtId="0" fontId="230" fillId="12" borderId="3" xfId="6" applyFont="1" applyFill="1" applyBorder="1" applyAlignment="1">
      <alignment horizontal="center" vertical="center" wrapText="1"/>
    </xf>
    <xf numFmtId="0" fontId="230" fillId="12" borderId="0" xfId="6" applyFont="1" applyFill="1" applyAlignment="1">
      <alignment horizontal="center" vertical="center" wrapText="1"/>
    </xf>
    <xf numFmtId="0" fontId="230" fillId="12" borderId="4" xfId="6" applyFont="1" applyFill="1" applyBorder="1" applyAlignment="1">
      <alignment horizontal="center" vertical="center" wrapText="1"/>
    </xf>
    <xf numFmtId="0" fontId="178" fillId="67" borderId="3" xfId="9" applyFont="1" applyFill="1" applyBorder="1" applyAlignment="1">
      <alignment horizontal="left" vertical="center"/>
    </xf>
    <xf numFmtId="0" fontId="178" fillId="67" borderId="0" xfId="9" applyFont="1" applyFill="1" applyAlignment="1">
      <alignment horizontal="left" vertical="center"/>
    </xf>
    <xf numFmtId="0" fontId="178" fillId="67" borderId="4" xfId="9" applyFont="1" applyFill="1" applyBorder="1" applyAlignment="1">
      <alignment horizontal="left" vertical="center"/>
    </xf>
    <xf numFmtId="0" fontId="231" fillId="4" borderId="0" xfId="9" applyFont="1" applyFill="1" applyAlignment="1">
      <alignment horizontal="center" vertical="center"/>
    </xf>
    <xf numFmtId="0" fontId="198" fillId="62" borderId="133" xfId="21" applyFont="1" applyFill="1" applyBorder="1" applyAlignment="1">
      <alignment horizontal="center" vertical="center"/>
    </xf>
    <xf numFmtId="0" fontId="198" fillId="62" borderId="134" xfId="21" applyFont="1" applyFill="1" applyBorder="1" applyAlignment="1">
      <alignment horizontal="center" vertical="center"/>
    </xf>
    <xf numFmtId="0" fontId="65" fillId="13" borderId="132" xfId="9" applyFont="1" applyFill="1" applyBorder="1" applyAlignment="1">
      <alignment horizontal="center" vertical="center"/>
    </xf>
    <xf numFmtId="0" fontId="231" fillId="4" borderId="9" xfId="9" applyFont="1" applyFill="1" applyBorder="1" applyAlignment="1">
      <alignment horizontal="center" vertical="center"/>
    </xf>
    <xf numFmtId="188" fontId="163" fillId="12" borderId="3" xfId="33" applyNumberFormat="1" applyFont="1" applyFill="1" applyBorder="1" applyAlignment="1">
      <alignment horizontal="center" vertical="center"/>
    </xf>
    <xf numFmtId="188" fontId="163" fillId="12" borderId="0" xfId="33" applyNumberFormat="1" applyFont="1" applyFill="1" applyAlignment="1">
      <alignment horizontal="center" vertical="center"/>
    </xf>
    <xf numFmtId="189" fontId="163" fillId="12" borderId="0" xfId="33" applyNumberFormat="1" applyFont="1" applyFill="1" applyAlignment="1">
      <alignment horizontal="center" vertical="center"/>
    </xf>
    <xf numFmtId="188" fontId="163" fillId="12" borderId="3" xfId="33" applyNumberFormat="1" applyFont="1" applyFill="1" applyBorder="1" applyAlignment="1">
      <alignment horizontal="left" vertical="center" wrapText="1"/>
    </xf>
    <xf numFmtId="188" fontId="163" fillId="12" borderId="0" xfId="33" applyNumberFormat="1" applyFont="1" applyFill="1" applyAlignment="1">
      <alignment horizontal="left" vertical="center" wrapText="1"/>
    </xf>
    <xf numFmtId="188" fontId="163" fillId="12" borderId="4" xfId="33" applyNumberFormat="1" applyFont="1" applyFill="1" applyBorder="1" applyAlignment="1">
      <alignment horizontal="left" vertical="center" wrapText="1"/>
    </xf>
    <xf numFmtId="188" fontId="163" fillId="12" borderId="79" xfId="33" applyNumberFormat="1" applyFont="1" applyFill="1" applyBorder="1" applyAlignment="1">
      <alignment horizontal="left" vertical="center" wrapText="1"/>
    </xf>
    <xf numFmtId="188" fontId="163" fillId="12" borderId="68" xfId="33" applyNumberFormat="1" applyFont="1" applyFill="1" applyBorder="1" applyAlignment="1">
      <alignment horizontal="left" vertical="center" wrapText="1"/>
    </xf>
    <xf numFmtId="188" fontId="163" fillId="12" borderId="55" xfId="33" applyNumberFormat="1" applyFont="1" applyFill="1" applyBorder="1" applyAlignment="1">
      <alignment horizontal="left" vertical="center" wrapText="1"/>
    </xf>
    <xf numFmtId="0" fontId="160" fillId="42" borderId="128" xfId="21" applyFont="1" applyFill="1" applyBorder="1" applyAlignment="1">
      <alignment horizontal="center" vertical="center"/>
    </xf>
    <xf numFmtId="0" fontId="160" fillId="42" borderId="129" xfId="21" applyFont="1" applyFill="1" applyBorder="1" applyAlignment="1">
      <alignment horizontal="center" vertical="center"/>
    </xf>
    <xf numFmtId="0" fontId="160" fillId="42" borderId="130" xfId="21" applyFont="1" applyFill="1" applyBorder="1" applyAlignment="1">
      <alignment horizontal="center" vertical="center"/>
    </xf>
    <xf numFmtId="0" fontId="160" fillId="42" borderId="131" xfId="21" applyFont="1" applyFill="1" applyBorder="1" applyAlignment="1">
      <alignment horizontal="center" vertical="center"/>
    </xf>
    <xf numFmtId="188" fontId="198" fillId="60" borderId="3" xfId="33" applyNumberFormat="1" applyFont="1" applyFill="1" applyBorder="1" applyAlignment="1">
      <alignment horizontal="center" vertical="center"/>
    </xf>
    <xf numFmtId="188" fontId="198" fillId="60" borderId="0" xfId="33" applyNumberFormat="1" applyFont="1" applyFill="1" applyAlignment="1">
      <alignment horizontal="center" vertical="center"/>
    </xf>
    <xf numFmtId="189" fontId="200" fillId="23" borderId="0" xfId="33" applyNumberFormat="1" applyFont="1" applyFill="1" applyAlignment="1">
      <alignment horizontal="center" vertical="center"/>
    </xf>
    <xf numFmtId="2" fontId="6" fillId="12" borderId="0" xfId="33" applyNumberFormat="1" applyFont="1" applyFill="1" applyAlignment="1">
      <alignment horizontal="center" vertical="center"/>
    </xf>
    <xf numFmtId="0" fontId="226" fillId="12" borderId="0" xfId="33" applyFont="1" applyFill="1" applyAlignment="1">
      <alignment horizontal="left" vertical="center"/>
    </xf>
    <xf numFmtId="0" fontId="226" fillId="12" borderId="4" xfId="33" applyFont="1" applyFill="1" applyBorder="1" applyAlignment="1">
      <alignment horizontal="left" vertical="center"/>
    </xf>
    <xf numFmtId="188" fontId="6" fillId="49" borderId="3" xfId="33" applyNumberFormat="1" applyFont="1" applyFill="1" applyBorder="1" applyAlignment="1">
      <alignment horizontal="center" vertical="center"/>
    </xf>
    <xf numFmtId="188" fontId="6" fillId="49" borderId="0" xfId="33" applyNumberFormat="1" applyFont="1" applyFill="1" applyAlignment="1">
      <alignment horizontal="center" vertical="center"/>
    </xf>
    <xf numFmtId="188" fontId="6" fillId="49" borderId="4" xfId="33" applyNumberFormat="1" applyFont="1" applyFill="1" applyBorder="1" applyAlignment="1">
      <alignment horizontal="center" vertical="center"/>
    </xf>
    <xf numFmtId="174" fontId="181" fillId="12" borderId="1" xfId="33" applyNumberFormat="1" applyFont="1" applyFill="1" applyBorder="1" applyAlignment="1">
      <alignment horizontal="center" vertical="center"/>
    </xf>
    <xf numFmtId="174" fontId="181" fillId="12" borderId="0" xfId="33" applyNumberFormat="1" applyFont="1" applyFill="1" applyAlignment="1">
      <alignment horizontal="center" vertical="center"/>
    </xf>
    <xf numFmtId="0" fontId="181" fillId="12" borderId="0" xfId="33" applyFont="1" applyFill="1" applyAlignment="1">
      <alignment horizontal="center" vertical="center"/>
    </xf>
    <xf numFmtId="0" fontId="178" fillId="12" borderId="0" xfId="33" applyFont="1" applyFill="1" applyAlignment="1">
      <alignment horizontal="right" vertical="center"/>
    </xf>
    <xf numFmtId="0" fontId="225" fillId="60" borderId="76" xfId="32" applyFont="1" applyFill="1" applyBorder="1" applyAlignment="1">
      <alignment horizontal="center" vertical="center" wrapText="1"/>
    </xf>
    <xf numFmtId="0" fontId="225" fillId="60" borderId="77" xfId="32" applyFont="1" applyFill="1" applyBorder="1" applyAlignment="1">
      <alignment horizontal="center" vertical="center" wrapText="1"/>
    </xf>
    <xf numFmtId="0" fontId="225" fillId="60" borderId="3" xfId="32" applyFont="1" applyFill="1" applyBorder="1" applyAlignment="1">
      <alignment horizontal="center" vertical="center" wrapText="1"/>
    </xf>
    <xf numFmtId="0" fontId="225" fillId="60" borderId="0" xfId="32" applyFont="1" applyFill="1" applyAlignment="1">
      <alignment horizontal="center" vertical="center" wrapText="1"/>
    </xf>
    <xf numFmtId="0" fontId="201" fillId="23" borderId="77" xfId="33" applyFont="1" applyFill="1" applyBorder="1" applyAlignment="1">
      <alignment horizontal="center" vertical="center" wrapText="1"/>
    </xf>
    <xf numFmtId="0" fontId="201" fillId="23" borderId="0" xfId="33" applyFont="1" applyFill="1" applyAlignment="1">
      <alignment horizontal="center" vertical="center" wrapText="1"/>
    </xf>
    <xf numFmtId="0" fontId="7" fillId="12" borderId="77" xfId="33" applyFont="1" applyFill="1" applyBorder="1" applyAlignment="1">
      <alignment horizontal="center" vertical="center" wrapText="1"/>
    </xf>
    <xf numFmtId="0" fontId="7" fillId="12" borderId="0" xfId="33" applyFont="1" applyFill="1" applyAlignment="1">
      <alignment horizontal="center" vertical="center" wrapText="1"/>
    </xf>
    <xf numFmtId="0" fontId="195" fillId="64" borderId="77" xfId="32" applyFont="1" applyFill="1" applyBorder="1" applyAlignment="1">
      <alignment horizontal="center" vertical="center"/>
    </xf>
    <xf numFmtId="0" fontId="195" fillId="64" borderId="78" xfId="32" applyFont="1" applyFill="1" applyBorder="1" applyAlignment="1">
      <alignment horizontal="center" vertical="center"/>
    </xf>
    <xf numFmtId="0" fontId="223" fillId="12" borderId="1" xfId="32" applyFont="1" applyFill="1" applyBorder="1" applyAlignment="1">
      <alignment horizontal="center" vertical="center" wrapText="1"/>
    </xf>
    <xf numFmtId="0" fontId="223" fillId="12" borderId="0" xfId="32" applyFont="1" applyFill="1" applyAlignment="1">
      <alignment horizontal="center" vertical="center" wrapText="1"/>
    </xf>
    <xf numFmtId="0" fontId="223" fillId="12" borderId="0" xfId="33" applyFont="1" applyFill="1" applyAlignment="1">
      <alignment horizontal="center" vertical="center" wrapText="1"/>
    </xf>
    <xf numFmtId="0" fontId="178" fillId="12" borderId="0" xfId="33" applyFont="1" applyFill="1" applyAlignment="1">
      <alignment horizontal="center" vertical="center"/>
    </xf>
    <xf numFmtId="0" fontId="178" fillId="12" borderId="5" xfId="33" applyFont="1" applyFill="1" applyBorder="1" applyAlignment="1">
      <alignment horizontal="center" wrapText="1"/>
    </xf>
    <xf numFmtId="0" fontId="164" fillId="66" borderId="1" xfId="32" applyFont="1" applyFill="1" applyBorder="1" applyAlignment="1">
      <alignment horizontal="center" vertical="center"/>
    </xf>
    <xf numFmtId="0" fontId="164" fillId="66" borderId="0" xfId="32" applyFont="1" applyFill="1" applyAlignment="1">
      <alignment horizontal="center" vertical="center"/>
    </xf>
    <xf numFmtId="0" fontId="164" fillId="66" borderId="5" xfId="32" applyFont="1" applyFill="1" applyBorder="1" applyAlignment="1">
      <alignment horizontal="center" vertical="center"/>
    </xf>
    <xf numFmtId="0" fontId="164" fillId="66" borderId="0" xfId="32" applyFont="1" applyFill="1" applyAlignment="1">
      <alignment horizontal="left" vertical="center"/>
    </xf>
    <xf numFmtId="0" fontId="164" fillId="66" borderId="5" xfId="32" applyFont="1" applyFill="1" applyBorder="1" applyAlignment="1">
      <alignment horizontal="left" vertical="center"/>
    </xf>
    <xf numFmtId="0" fontId="222" fillId="64" borderId="44" xfId="32" applyFont="1" applyFill="1" applyBorder="1" applyAlignment="1">
      <alignment horizontal="center" vertical="center"/>
    </xf>
    <xf numFmtId="0" fontId="222" fillId="64" borderId="45" xfId="32" applyFont="1" applyFill="1" applyBorder="1" applyAlignment="1">
      <alignment horizontal="center" vertical="center"/>
    </xf>
    <xf numFmtId="0" fontId="222" fillId="64" borderId="46" xfId="32" applyFont="1" applyFill="1" applyBorder="1" applyAlignment="1">
      <alignment horizontal="center" vertical="center"/>
    </xf>
    <xf numFmtId="0" fontId="164" fillId="64" borderId="1" xfId="32" applyFont="1" applyFill="1" applyBorder="1" applyAlignment="1">
      <alignment horizontal="center" vertical="center"/>
    </xf>
    <xf numFmtId="0" fontId="164" fillId="64" borderId="0" xfId="32" applyFont="1" applyFill="1" applyAlignment="1">
      <alignment horizontal="center" vertical="center"/>
    </xf>
    <xf numFmtId="0" fontId="164" fillId="64" borderId="5" xfId="32" applyFont="1" applyFill="1" applyBorder="1" applyAlignment="1">
      <alignment horizontal="center" vertical="center"/>
    </xf>
    <xf numFmtId="0" fontId="164" fillId="64" borderId="0" xfId="32" applyFont="1" applyFill="1" applyAlignment="1">
      <alignment horizontal="left" vertical="center"/>
    </xf>
    <xf numFmtId="0" fontId="164" fillId="64" borderId="5" xfId="32" applyFont="1" applyFill="1" applyBorder="1" applyAlignment="1">
      <alignment horizontal="left" vertical="center"/>
    </xf>
    <xf numFmtId="0" fontId="178" fillId="13" borderId="1" xfId="32" applyFont="1" applyFill="1" applyBorder="1" applyAlignment="1">
      <alignment horizontal="center" vertical="center"/>
    </xf>
    <xf numFmtId="0" fontId="178" fillId="13" borderId="0" xfId="32" applyFont="1" applyFill="1" applyAlignment="1">
      <alignment horizontal="center" vertical="center"/>
    </xf>
    <xf numFmtId="0" fontId="178" fillId="13" borderId="5" xfId="32" applyFont="1" applyFill="1" applyBorder="1" applyAlignment="1">
      <alignment horizontal="center" vertical="center"/>
    </xf>
    <xf numFmtId="180" fontId="5" fillId="43" borderId="0" xfId="5" applyNumberFormat="1" applyFont="1" applyFill="1" applyAlignment="1">
      <alignment horizontal="center" vertical="center"/>
    </xf>
    <xf numFmtId="180" fontId="5" fillId="43" borderId="4" xfId="5" applyNumberFormat="1" applyFont="1" applyFill="1" applyBorder="1" applyAlignment="1">
      <alignment horizontal="center" vertical="center"/>
    </xf>
    <xf numFmtId="0" fontId="6" fillId="43" borderId="3" xfId="21" applyFont="1" applyFill="1" applyBorder="1" applyAlignment="1">
      <alignment horizontal="right" vertical="center"/>
    </xf>
    <xf numFmtId="1" fontId="6" fillId="43" borderId="0" xfId="21" applyNumberFormat="1" applyFont="1" applyFill="1" applyAlignment="1">
      <alignment horizontal="center" vertical="center"/>
    </xf>
    <xf numFmtId="0" fontId="5" fillId="43" borderId="0" xfId="21" applyFont="1" applyFill="1" applyAlignment="1">
      <alignment horizontal="center" vertical="center"/>
    </xf>
    <xf numFmtId="0" fontId="6" fillId="34" borderId="0" xfId="21" applyFont="1" applyFill="1" applyAlignment="1">
      <alignment horizontal="center" vertical="center"/>
    </xf>
    <xf numFmtId="0" fontId="179" fillId="43" borderId="0" xfId="21" applyFont="1" applyFill="1" applyAlignment="1">
      <alignment horizontal="center" vertical="center"/>
    </xf>
    <xf numFmtId="1" fontId="6" fillId="43" borderId="0" xfId="5" applyNumberFormat="1" applyFont="1" applyFill="1" applyAlignment="1">
      <alignment horizontal="center" vertical="center"/>
    </xf>
    <xf numFmtId="181" fontId="219" fillId="23" borderId="3" xfId="5" applyNumberFormat="1" applyFont="1" applyFill="1" applyBorder="1" applyAlignment="1">
      <alignment horizontal="center" vertical="center" wrapText="1"/>
    </xf>
    <xf numFmtId="181" fontId="219" fillId="23" borderId="0" xfId="5" applyNumberFormat="1" applyFont="1" applyFill="1" applyAlignment="1">
      <alignment horizontal="center" vertical="center" wrapText="1"/>
    </xf>
    <xf numFmtId="181" fontId="181" fillId="12" borderId="0" xfId="5" applyNumberFormat="1" applyFont="1" applyFill="1" applyAlignment="1">
      <alignment horizontal="right" vertical="center" wrapText="1"/>
    </xf>
    <xf numFmtId="180" fontId="199" fillId="62" borderId="0" xfId="5" applyNumberFormat="1" applyFont="1" applyFill="1" applyAlignment="1">
      <alignment horizontal="center" vertical="center"/>
    </xf>
    <xf numFmtId="181" fontId="220" fillId="12" borderId="0" xfId="5" applyNumberFormat="1" applyFont="1" applyFill="1" applyAlignment="1">
      <alignment horizontal="right" vertical="center" wrapText="1"/>
    </xf>
    <xf numFmtId="180" fontId="198" fillId="62" borderId="4" xfId="5" applyNumberFormat="1" applyFont="1" applyFill="1" applyBorder="1" applyAlignment="1">
      <alignment horizontal="center" vertical="center"/>
    </xf>
    <xf numFmtId="0" fontId="178" fillId="34" borderId="3" xfId="21" applyFont="1" applyFill="1" applyBorder="1" applyAlignment="1">
      <alignment horizontal="right" vertical="center" wrapText="1"/>
    </xf>
    <xf numFmtId="0" fontId="178" fillId="34" borderId="0" xfId="21" applyFont="1" applyFill="1" applyAlignment="1">
      <alignment horizontal="right" vertical="center" wrapText="1"/>
    </xf>
    <xf numFmtId="2" fontId="6" fillId="34" borderId="0" xfId="21" applyNumberFormat="1" applyFont="1" applyFill="1" applyAlignment="1">
      <alignment horizontal="center" vertical="center"/>
    </xf>
    <xf numFmtId="181" fontId="215" fillId="12" borderId="0" xfId="5" applyNumberFormat="1" applyFont="1" applyFill="1" applyAlignment="1">
      <alignment horizontal="right" vertical="center" wrapText="1"/>
    </xf>
    <xf numFmtId="0" fontId="9" fillId="14" borderId="76" xfId="21" applyFont="1" applyFill="1" applyBorder="1" applyAlignment="1">
      <alignment horizontal="center" vertical="center"/>
    </xf>
    <xf numFmtId="0" fontId="9" fillId="14" borderId="77" xfId="21" applyFont="1" applyFill="1" applyBorder="1" applyAlignment="1">
      <alignment horizontal="center" vertical="center"/>
    </xf>
    <xf numFmtId="0" fontId="9" fillId="14" borderId="78" xfId="21" applyFont="1" applyFill="1" applyBorder="1" applyAlignment="1">
      <alignment horizontal="center" vertical="center"/>
    </xf>
    <xf numFmtId="0" fontId="20" fillId="12" borderId="3" xfId="21" applyFont="1" applyFill="1" applyBorder="1" applyAlignment="1">
      <alignment horizontal="left" vertical="center" wrapText="1"/>
    </xf>
    <xf numFmtId="0" fontId="20" fillId="12" borderId="0" xfId="21" applyFont="1" applyFill="1" applyAlignment="1">
      <alignment horizontal="left" vertical="center" wrapText="1"/>
    </xf>
    <xf numFmtId="0" fontId="20" fillId="12" borderId="4" xfId="21" applyFont="1" applyFill="1" applyBorder="1" applyAlignment="1">
      <alignment horizontal="left" vertical="center" wrapText="1"/>
    </xf>
    <xf numFmtId="0" fontId="20" fillId="12" borderId="125" xfId="21" applyFont="1" applyFill="1" applyBorder="1" applyAlignment="1">
      <alignment horizontal="left" vertical="center" wrapText="1"/>
    </xf>
    <xf numFmtId="0" fontId="20" fillId="12" borderId="126" xfId="21" applyFont="1" applyFill="1" applyBorder="1" applyAlignment="1">
      <alignment horizontal="left" vertical="center" wrapText="1"/>
    </xf>
    <xf numFmtId="0" fontId="20" fillId="12" borderId="127" xfId="21" applyFont="1" applyFill="1" applyBorder="1" applyAlignment="1">
      <alignment horizontal="left" vertical="center" wrapText="1"/>
    </xf>
    <xf numFmtId="0" fontId="164" fillId="64" borderId="3" xfId="21" applyFont="1" applyFill="1" applyBorder="1" applyAlignment="1">
      <alignment horizontal="center" vertical="center"/>
    </xf>
    <xf numFmtId="0" fontId="9" fillId="43" borderId="3" xfId="32" applyFont="1" applyFill="1" applyBorder="1" applyAlignment="1">
      <alignment horizontal="center" vertical="center"/>
    </xf>
    <xf numFmtId="0" fontId="9" fillId="43" borderId="0" xfId="32" applyFont="1" applyFill="1" applyAlignment="1">
      <alignment horizontal="center" vertical="center"/>
    </xf>
    <xf numFmtId="0" fontId="9" fillId="43" borderId="4" xfId="32" applyFont="1" applyFill="1" applyBorder="1" applyAlignment="1">
      <alignment horizontal="center" vertical="center"/>
    </xf>
    <xf numFmtId="0" fontId="211" fillId="12" borderId="3" xfId="33" applyFont="1" applyFill="1" applyBorder="1" applyAlignment="1">
      <alignment horizontal="center" vertical="center" wrapText="1"/>
    </xf>
    <xf numFmtId="0" fontId="211" fillId="12" borderId="0" xfId="33" applyFont="1" applyFill="1" applyAlignment="1">
      <alignment horizontal="center" vertical="center" wrapText="1"/>
    </xf>
    <xf numFmtId="0" fontId="211" fillId="12" borderId="4" xfId="33" applyFont="1" applyFill="1" applyBorder="1" applyAlignment="1">
      <alignment horizontal="center" vertical="center" wrapText="1"/>
    </xf>
    <xf numFmtId="0" fontId="212" fillId="62" borderId="3" xfId="32" applyFont="1" applyFill="1" applyBorder="1" applyAlignment="1">
      <alignment horizontal="center" vertical="center"/>
    </xf>
    <xf numFmtId="0" fontId="212" fillId="62" borderId="0" xfId="32" applyFont="1" applyFill="1" applyAlignment="1">
      <alignment horizontal="center" vertical="center"/>
    </xf>
    <xf numFmtId="0" fontId="212" fillId="62" borderId="4" xfId="32" applyFont="1" applyFill="1" applyBorder="1" applyAlignment="1">
      <alignment horizontal="center" vertical="center"/>
    </xf>
    <xf numFmtId="181" fontId="7" fillId="12" borderId="0" xfId="5" applyNumberFormat="1" applyFont="1" applyFill="1" applyAlignment="1">
      <alignment horizontal="right" vertical="center" wrapText="1"/>
    </xf>
    <xf numFmtId="0" fontId="86" fillId="12" borderId="1" xfId="21" applyFont="1" applyFill="1" applyBorder="1" applyAlignment="1">
      <alignment horizontal="right" vertical="center"/>
    </xf>
    <xf numFmtId="0" fontId="86" fillId="12" borderId="0" xfId="21" applyFont="1" applyFill="1" applyAlignment="1">
      <alignment horizontal="right" vertical="center"/>
    </xf>
    <xf numFmtId="180" fontId="12" fillId="12" borderId="0" xfId="21" applyNumberFormat="1" applyFont="1" applyFill="1" applyAlignment="1" applyProtection="1">
      <alignment horizontal="center" vertical="center"/>
      <protection locked="0"/>
    </xf>
    <xf numFmtId="180" fontId="7" fillId="12" borderId="0" xfId="21" applyNumberFormat="1" applyFont="1" applyFill="1" applyAlignment="1" applyProtection="1">
      <alignment horizontal="center" vertical="center"/>
      <protection locked="0"/>
    </xf>
    <xf numFmtId="180" fontId="7" fillId="12" borderId="5" xfId="21" applyNumberFormat="1" applyFont="1" applyFill="1" applyBorder="1" applyAlignment="1" applyProtection="1">
      <alignment horizontal="center" vertical="center"/>
      <protection locked="0"/>
    </xf>
    <xf numFmtId="0" fontId="1" fillId="12" borderId="1" xfId="21" applyFill="1" applyBorder="1" applyAlignment="1">
      <alignment horizontal="right" vertical="center"/>
    </xf>
    <xf numFmtId="0" fontId="1" fillId="12" borderId="0" xfId="21" applyFill="1" applyAlignment="1">
      <alignment horizontal="right" vertical="center"/>
    </xf>
    <xf numFmtId="0" fontId="31" fillId="64" borderId="76" xfId="32" applyFont="1" applyFill="1" applyBorder="1" applyAlignment="1">
      <alignment horizontal="center" vertical="center" wrapText="1"/>
    </xf>
    <xf numFmtId="0" fontId="31" fillId="64" borderId="77" xfId="32" applyFont="1" applyFill="1" applyBorder="1" applyAlignment="1">
      <alignment horizontal="center" vertical="center" wrapText="1"/>
    </xf>
    <xf numFmtId="0" fontId="31" fillId="64" borderId="78" xfId="32" applyFont="1" applyFill="1" applyBorder="1" applyAlignment="1">
      <alignment horizontal="center" vertical="center" wrapText="1"/>
    </xf>
    <xf numFmtId="0" fontId="24" fillId="12" borderId="3" xfId="32" applyFont="1" applyFill="1" applyBorder="1" applyAlignment="1">
      <alignment horizontal="center" vertical="center" wrapText="1"/>
    </xf>
    <xf numFmtId="0" fontId="24" fillId="12" borderId="0" xfId="32" applyFont="1" applyFill="1" applyAlignment="1">
      <alignment horizontal="center" vertical="center" wrapText="1"/>
    </xf>
    <xf numFmtId="0" fontId="24" fillId="12" borderId="4" xfId="32" applyFont="1" applyFill="1" applyBorder="1" applyAlignment="1">
      <alignment horizontal="center" vertical="center" wrapText="1"/>
    </xf>
    <xf numFmtId="0" fontId="195" fillId="44" borderId="115" xfId="21" applyFont="1" applyFill="1" applyBorder="1" applyAlignment="1">
      <alignment horizontal="center" vertical="center" wrapText="1"/>
    </xf>
    <xf numFmtId="0" fontId="195" fillId="44" borderId="116" xfId="21" applyFont="1" applyFill="1" applyBorder="1" applyAlignment="1">
      <alignment horizontal="center" vertical="center" wrapText="1"/>
    </xf>
    <xf numFmtId="0" fontId="195" fillId="44" borderId="117" xfId="21" applyFont="1" applyFill="1" applyBorder="1" applyAlignment="1">
      <alignment horizontal="center" vertical="center" wrapText="1"/>
    </xf>
    <xf numFmtId="0" fontId="196" fillId="63" borderId="9" xfId="9" applyFont="1" applyFill="1" applyBorder="1" applyAlignment="1" applyProtection="1">
      <alignment horizontal="center" vertical="center"/>
      <protection hidden="1"/>
    </xf>
    <xf numFmtId="0" fontId="165" fillId="0" borderId="1" xfId="5" applyFont="1" applyBorder="1" applyAlignment="1" applyProtection="1">
      <alignment horizontal="center" vertical="center"/>
      <protection locked="0"/>
    </xf>
    <xf numFmtId="0" fontId="165" fillId="0" borderId="0" xfId="5" applyFont="1" applyAlignment="1" applyProtection="1">
      <alignment horizontal="center" vertical="center"/>
      <protection locked="0"/>
    </xf>
    <xf numFmtId="0" fontId="165" fillId="0" borderId="5" xfId="5" applyFont="1" applyBorder="1" applyAlignment="1" applyProtection="1">
      <alignment horizontal="center" vertical="center"/>
      <protection locked="0"/>
    </xf>
    <xf numFmtId="0" fontId="178" fillId="12" borderId="0" xfId="5" applyFont="1" applyFill="1" applyAlignment="1">
      <alignment horizontal="center" vertical="center"/>
    </xf>
    <xf numFmtId="0" fontId="6" fillId="14" borderId="44" xfId="21" applyFont="1" applyFill="1" applyBorder="1" applyAlignment="1">
      <alignment horizontal="center" vertical="center"/>
    </xf>
    <xf numFmtId="0" fontId="6" fillId="14" borderId="45" xfId="21" applyFont="1" applyFill="1" applyBorder="1" applyAlignment="1">
      <alignment horizontal="center" vertical="center"/>
    </xf>
    <xf numFmtId="0" fontId="6" fillId="14" borderId="46" xfId="21" applyFont="1" applyFill="1" applyBorder="1" applyAlignment="1">
      <alignment horizontal="center" vertical="center"/>
    </xf>
    <xf numFmtId="0" fontId="7" fillId="12" borderId="1" xfId="21" applyFont="1" applyFill="1" applyBorder="1" applyAlignment="1">
      <alignment horizontal="center" vertical="center" wrapText="1"/>
    </xf>
    <xf numFmtId="0" fontId="7" fillId="12" borderId="0" xfId="21" applyFont="1" applyFill="1" applyAlignment="1">
      <alignment horizontal="center" vertical="center" wrapText="1"/>
    </xf>
    <xf numFmtId="0" fontId="7" fillId="12" borderId="0" xfId="21" applyFont="1" applyFill="1" applyAlignment="1">
      <alignment horizontal="center" vertical="center"/>
    </xf>
    <xf numFmtId="180" fontId="187" fillId="12" borderId="0" xfId="21" applyNumberFormat="1" applyFont="1" applyFill="1" applyAlignment="1" applyProtection="1">
      <alignment horizontal="center" vertical="center" wrapText="1"/>
      <protection locked="0"/>
    </xf>
    <xf numFmtId="180" fontId="187" fillId="12" borderId="5" xfId="21" applyNumberFormat="1" applyFont="1" applyFill="1" applyBorder="1" applyAlignment="1" applyProtection="1">
      <alignment horizontal="center" vertical="center" wrapText="1"/>
      <protection locked="0"/>
    </xf>
    <xf numFmtId="180" fontId="1" fillId="12" borderId="111" xfId="21" applyNumberFormat="1" applyFill="1" applyBorder="1" applyAlignment="1">
      <alignment horizontal="center" vertical="center"/>
    </xf>
    <xf numFmtId="181" fontId="193" fillId="61" borderId="112" xfId="5" applyNumberFormat="1" applyFont="1" applyFill="1" applyBorder="1" applyAlignment="1">
      <alignment horizontal="right" vertical="center"/>
    </xf>
    <xf numFmtId="181" fontId="193" fillId="61" borderId="83" xfId="5" applyNumberFormat="1" applyFont="1" applyFill="1" applyBorder="1" applyAlignment="1">
      <alignment horizontal="right" vertical="center"/>
    </xf>
    <xf numFmtId="0" fontId="194" fillId="61" borderId="113" xfId="21" applyFont="1" applyFill="1" applyBorder="1" applyAlignment="1">
      <alignment horizontal="center" vertical="center"/>
    </xf>
    <xf numFmtId="0" fontId="194" fillId="61" borderId="9" xfId="21" applyFont="1" applyFill="1" applyBorder="1" applyAlignment="1">
      <alignment horizontal="center" vertical="center"/>
    </xf>
    <xf numFmtId="0" fontId="167" fillId="61" borderId="113" xfId="21" applyFont="1" applyFill="1" applyBorder="1" applyAlignment="1">
      <alignment horizontal="right" vertical="center"/>
    </xf>
    <xf numFmtId="0" fontId="167" fillId="61" borderId="9" xfId="21" applyFont="1" applyFill="1" applyBorder="1" applyAlignment="1">
      <alignment horizontal="right" vertical="center"/>
    </xf>
    <xf numFmtId="171" fontId="159" fillId="61" borderId="114" xfId="21" applyNumberFormat="1" applyFont="1" applyFill="1" applyBorder="1" applyAlignment="1">
      <alignment horizontal="center" vertical="center"/>
    </xf>
    <xf numFmtId="171" fontId="159" fillId="61" borderId="84" xfId="21" applyNumberFormat="1" applyFont="1" applyFill="1" applyBorder="1" applyAlignment="1">
      <alignment horizontal="center" vertical="center"/>
    </xf>
    <xf numFmtId="0" fontId="195" fillId="44" borderId="79" xfId="21" applyFont="1" applyFill="1" applyBorder="1" applyAlignment="1">
      <alignment horizontal="center" vertical="center"/>
    </xf>
    <xf numFmtId="0" fontId="195" fillId="44" borderId="68" xfId="21" applyFont="1" applyFill="1" applyBorder="1" applyAlignment="1">
      <alignment horizontal="center" vertical="center"/>
    </xf>
    <xf numFmtId="0" fontId="195" fillId="44" borderId="55" xfId="21" applyFont="1" applyFill="1" applyBorder="1" applyAlignment="1">
      <alignment horizontal="center" vertical="center"/>
    </xf>
    <xf numFmtId="180" fontId="1" fillId="12" borderId="50" xfId="21" applyNumberFormat="1" applyFill="1" applyBorder="1" applyAlignment="1">
      <alignment horizontal="center" vertical="center"/>
    </xf>
    <xf numFmtId="180" fontId="1" fillId="12" borderId="110" xfId="21" applyNumberFormat="1" applyFill="1" applyBorder="1" applyAlignment="1">
      <alignment horizontal="center" vertical="center"/>
    </xf>
    <xf numFmtId="180" fontId="12" fillId="0" borderId="0" xfId="21" applyNumberFormat="1" applyFont="1" applyAlignment="1">
      <alignment horizontal="center" vertical="center"/>
    </xf>
    <xf numFmtId="182" fontId="89" fillId="2" borderId="4" xfId="21" applyNumberFormat="1" applyFont="1" applyFill="1" applyBorder="1" applyAlignment="1" applyProtection="1">
      <alignment horizontal="center" vertical="center"/>
      <protection locked="0"/>
    </xf>
    <xf numFmtId="0" fontId="192" fillId="62" borderId="3" xfId="5" applyFont="1" applyFill="1" applyBorder="1" applyAlignment="1">
      <alignment horizontal="center" vertical="center"/>
    </xf>
    <xf numFmtId="0" fontId="192" fillId="62" borderId="107" xfId="5" applyFont="1" applyFill="1" applyBorder="1" applyAlignment="1">
      <alignment horizontal="center" vertical="center"/>
    </xf>
    <xf numFmtId="0" fontId="192" fillId="62" borderId="0" xfId="5" applyFont="1" applyFill="1" applyAlignment="1">
      <alignment horizontal="center" vertical="center"/>
    </xf>
    <xf numFmtId="0" fontId="192" fillId="62" borderId="108" xfId="5" applyFont="1" applyFill="1" applyBorder="1" applyAlignment="1">
      <alignment horizontal="center" vertical="center"/>
    </xf>
    <xf numFmtId="0" fontId="192" fillId="62" borderId="4" xfId="5" applyFont="1" applyFill="1" applyBorder="1" applyAlignment="1">
      <alignment horizontal="center" vertical="center"/>
    </xf>
    <xf numFmtId="0" fontId="192" fillId="62" borderId="109" xfId="5" applyFont="1" applyFill="1" applyBorder="1" applyAlignment="1">
      <alignment horizontal="center" vertical="center"/>
    </xf>
    <xf numFmtId="180" fontId="12" fillId="12" borderId="104" xfId="21" applyNumberFormat="1" applyFont="1" applyFill="1" applyBorder="1" applyAlignment="1">
      <alignment horizontal="center" vertical="center"/>
    </xf>
    <xf numFmtId="180" fontId="12" fillId="12" borderId="105" xfId="21" applyNumberFormat="1" applyFont="1" applyFill="1" applyBorder="1" applyAlignment="1">
      <alignment horizontal="center" vertical="center"/>
    </xf>
    <xf numFmtId="180" fontId="12" fillId="12" borderId="106" xfId="21" applyNumberFormat="1" applyFont="1" applyFill="1" applyBorder="1" applyAlignment="1">
      <alignment horizontal="center" vertical="center"/>
    </xf>
    <xf numFmtId="180" fontId="191" fillId="62" borderId="0" xfId="21" applyNumberFormat="1" applyFont="1" applyFill="1" applyAlignment="1" applyProtection="1">
      <alignment horizontal="center" vertical="center"/>
      <protection locked="0"/>
    </xf>
    <xf numFmtId="180" fontId="1" fillId="0" borderId="4" xfId="21" applyNumberFormat="1" applyBorder="1" applyAlignment="1">
      <alignment horizontal="center" vertical="center"/>
    </xf>
    <xf numFmtId="180" fontId="88" fillId="62" borderId="101" xfId="5" applyNumberFormat="1" applyFont="1" applyFill="1" applyBorder="1" applyAlignment="1">
      <alignment horizontal="center" vertical="center"/>
    </xf>
    <xf numFmtId="180" fontId="88" fillId="62" borderId="3" xfId="5" applyNumberFormat="1" applyFont="1" applyFill="1" applyBorder="1" applyAlignment="1">
      <alignment horizontal="center" vertical="center"/>
    </xf>
    <xf numFmtId="180" fontId="88" fillId="62" borderId="102" xfId="5" applyNumberFormat="1" applyFont="1" applyFill="1" applyBorder="1" applyAlignment="1">
      <alignment horizontal="center" vertical="center"/>
    </xf>
    <xf numFmtId="180" fontId="88" fillId="62" borderId="0" xfId="5" applyNumberFormat="1" applyFont="1" applyFill="1" applyAlignment="1">
      <alignment horizontal="center" vertical="center"/>
    </xf>
    <xf numFmtId="180" fontId="88" fillId="62" borderId="103" xfId="5" applyNumberFormat="1" applyFont="1" applyFill="1" applyBorder="1" applyAlignment="1">
      <alignment horizontal="center" vertical="center"/>
    </xf>
    <xf numFmtId="180" fontId="88" fillId="62" borderId="4" xfId="5" applyNumberFormat="1" applyFont="1" applyFill="1" applyBorder="1" applyAlignment="1">
      <alignment horizontal="center" vertical="center"/>
    </xf>
    <xf numFmtId="180" fontId="12" fillId="0" borderId="3" xfId="21" applyNumberFormat="1" applyFont="1" applyBorder="1" applyAlignment="1">
      <alignment horizontal="center" vertical="center"/>
    </xf>
    <xf numFmtId="0" fontId="12" fillId="12" borderId="1" xfId="9" applyFill="1" applyBorder="1" applyAlignment="1">
      <alignment horizontal="center" vertical="center" wrapText="1"/>
    </xf>
    <xf numFmtId="0" fontId="12" fillId="12" borderId="33" xfId="9" applyFill="1" applyBorder="1" applyAlignment="1">
      <alignment horizontal="center" vertical="center" wrapText="1"/>
    </xf>
    <xf numFmtId="0" fontId="12" fillId="12" borderId="0" xfId="9" applyFill="1" applyAlignment="1">
      <alignment horizontal="center" vertical="center" wrapText="1"/>
    </xf>
    <xf numFmtId="0" fontId="12" fillId="12" borderId="5" xfId="9" applyFill="1" applyBorder="1" applyAlignment="1">
      <alignment horizontal="center" vertical="center" wrapText="1"/>
    </xf>
    <xf numFmtId="0" fontId="12" fillId="12" borderId="43" xfId="9" applyFill="1" applyBorder="1" applyAlignment="1">
      <alignment horizontal="center" vertical="center" wrapText="1"/>
    </xf>
    <xf numFmtId="0" fontId="12" fillId="12" borderId="34" xfId="9" applyFill="1" applyBorder="1" applyAlignment="1">
      <alignment horizontal="center" vertical="center" wrapText="1"/>
    </xf>
    <xf numFmtId="0" fontId="12" fillId="12" borderId="3" xfId="9" applyFill="1" applyBorder="1" applyAlignment="1">
      <alignment horizontal="center" vertical="center"/>
    </xf>
    <xf numFmtId="0" fontId="12" fillId="12" borderId="0" xfId="9" applyFill="1" applyAlignment="1">
      <alignment horizontal="center" vertical="center"/>
    </xf>
    <xf numFmtId="0" fontId="12" fillId="12" borderId="79" xfId="9" applyFill="1" applyBorder="1" applyAlignment="1">
      <alignment horizontal="center" vertical="center"/>
    </xf>
    <xf numFmtId="0" fontId="12" fillId="12" borderId="68" xfId="9" applyFill="1" applyBorder="1" applyAlignment="1">
      <alignment horizontal="center" vertical="center"/>
    </xf>
    <xf numFmtId="181" fontId="189" fillId="0" borderId="3" xfId="5" applyNumberFormat="1" applyFont="1" applyBorder="1" applyAlignment="1">
      <alignment horizontal="center" vertical="center"/>
    </xf>
    <xf numFmtId="181" fontId="189" fillId="0" borderId="0" xfId="5" applyNumberFormat="1" applyFont="1" applyAlignment="1">
      <alignment horizontal="center" vertical="center"/>
    </xf>
    <xf numFmtId="181" fontId="189" fillId="0" borderId="98" xfId="5" applyNumberFormat="1" applyFont="1" applyBorder="1" applyAlignment="1">
      <alignment horizontal="center" vertical="center"/>
    </xf>
    <xf numFmtId="181" fontId="189" fillId="0" borderId="99" xfId="5" applyNumberFormat="1" applyFont="1" applyBorder="1" applyAlignment="1">
      <alignment horizontal="center" vertical="center"/>
    </xf>
    <xf numFmtId="165" fontId="190" fillId="61" borderId="0" xfId="21" applyNumberFormat="1" applyFont="1" applyFill="1" applyAlignment="1" applyProtection="1">
      <alignment horizontal="right" vertical="center" wrapText="1"/>
      <protection locked="0"/>
    </xf>
    <xf numFmtId="165" fontId="190" fillId="61" borderId="99" xfId="21" applyNumberFormat="1" applyFont="1" applyFill="1" applyBorder="1" applyAlignment="1" applyProtection="1">
      <alignment horizontal="right" vertical="center" wrapText="1"/>
      <protection locked="0"/>
    </xf>
    <xf numFmtId="2" fontId="159" fillId="61" borderId="4" xfId="5" applyNumberFormat="1" applyFont="1" applyFill="1" applyBorder="1" applyAlignment="1">
      <alignment horizontal="center" vertical="center"/>
    </xf>
    <xf numFmtId="2" fontId="159" fillId="61" borderId="100" xfId="5" applyNumberFormat="1" applyFont="1" applyFill="1" applyBorder="1" applyAlignment="1">
      <alignment horizontal="center" vertical="center"/>
    </xf>
    <xf numFmtId="180" fontId="89" fillId="2" borderId="3" xfId="21" applyNumberFormat="1" applyFont="1" applyFill="1" applyBorder="1" applyAlignment="1" applyProtection="1">
      <alignment horizontal="center" vertical="center"/>
      <protection locked="0"/>
    </xf>
    <xf numFmtId="0" fontId="12" fillId="12" borderId="0" xfId="9" applyFill="1" applyAlignment="1">
      <alignment horizontal="left" vertical="center"/>
    </xf>
    <xf numFmtId="0" fontId="12" fillId="12" borderId="5" xfId="9" applyFill="1" applyBorder="1" applyAlignment="1">
      <alignment horizontal="left" vertical="center"/>
    </xf>
    <xf numFmtId="0" fontId="7" fillId="12" borderId="3" xfId="9" applyFont="1" applyFill="1" applyBorder="1" applyAlignment="1">
      <alignment horizontal="center" vertical="center"/>
    </xf>
    <xf numFmtId="0" fontId="7" fillId="12" borderId="0" xfId="9" applyFont="1" applyFill="1" applyAlignment="1">
      <alignment horizontal="center" vertical="center"/>
    </xf>
    <xf numFmtId="0" fontId="7" fillId="14" borderId="76" xfId="9" applyFont="1" applyFill="1" applyBorder="1" applyAlignment="1">
      <alignment horizontal="center" vertical="center" wrapText="1"/>
    </xf>
    <xf numFmtId="0" fontId="7" fillId="14" borderId="77" xfId="9" applyFont="1" applyFill="1" applyBorder="1" applyAlignment="1">
      <alignment horizontal="center" vertical="center" wrapText="1"/>
    </xf>
    <xf numFmtId="0" fontId="7" fillId="14" borderId="3" xfId="9" applyFont="1" applyFill="1" applyBorder="1" applyAlignment="1">
      <alignment horizontal="center" vertical="center" wrapText="1"/>
    </xf>
    <xf numFmtId="0" fontId="7" fillId="14" borderId="0" xfId="9" applyFont="1" applyFill="1" applyAlignment="1">
      <alignment horizontal="center" vertical="center" wrapText="1"/>
    </xf>
    <xf numFmtId="0" fontId="187" fillId="14" borderId="77" xfId="9" applyFont="1" applyFill="1" applyBorder="1" applyAlignment="1">
      <alignment horizontal="center" vertical="center" wrapText="1"/>
    </xf>
    <xf numFmtId="0" fontId="187" fillId="14" borderId="0" xfId="9" applyFont="1" applyFill="1" applyAlignment="1">
      <alignment horizontal="center" vertical="center" wrapText="1"/>
    </xf>
    <xf numFmtId="0" fontId="161" fillId="14" borderId="77" xfId="9" applyFont="1" applyFill="1" applyBorder="1" applyAlignment="1">
      <alignment horizontal="center" vertical="center" wrapText="1"/>
    </xf>
    <xf numFmtId="0" fontId="161" fillId="14" borderId="0" xfId="9" applyFont="1" applyFill="1" applyAlignment="1">
      <alignment horizontal="center" vertical="center" wrapText="1"/>
    </xf>
    <xf numFmtId="0" fontId="187" fillId="14" borderId="78" xfId="9" applyFont="1" applyFill="1" applyBorder="1" applyAlignment="1">
      <alignment horizontal="center" vertical="center"/>
    </xf>
    <xf numFmtId="0" fontId="187" fillId="14" borderId="4" xfId="9" applyFont="1" applyFill="1" applyBorder="1" applyAlignment="1">
      <alignment horizontal="center" vertical="center"/>
    </xf>
    <xf numFmtId="49" fontId="186" fillId="43" borderId="89" xfId="21" applyNumberFormat="1" applyFont="1" applyFill="1" applyBorder="1" applyAlignment="1">
      <alignment horizontal="center" vertical="center"/>
    </xf>
    <xf numFmtId="49" fontId="186" fillId="43" borderId="93" xfId="21" applyNumberFormat="1" applyFont="1" applyFill="1" applyBorder="1" applyAlignment="1">
      <alignment horizontal="center" vertical="center"/>
    </xf>
    <xf numFmtId="49" fontId="186" fillId="43" borderId="97" xfId="21" applyNumberFormat="1" applyFont="1" applyFill="1" applyBorder="1" applyAlignment="1">
      <alignment horizontal="center" vertical="center"/>
    </xf>
    <xf numFmtId="49" fontId="184" fillId="0" borderId="85" xfId="21" applyNumberFormat="1" applyFont="1" applyBorder="1" applyAlignment="1">
      <alignment horizontal="center" vertical="center" wrapText="1"/>
    </xf>
    <xf numFmtId="49" fontId="184" fillId="0" borderId="3" xfId="21" applyNumberFormat="1" applyFont="1" applyBorder="1" applyAlignment="1">
      <alignment horizontal="center" vertical="center" wrapText="1"/>
    </xf>
    <xf numFmtId="49" fontId="184" fillId="0" borderId="86" xfId="21" applyNumberFormat="1" applyFont="1" applyBorder="1" applyAlignment="1">
      <alignment horizontal="center" vertical="center" wrapText="1"/>
    </xf>
    <xf numFmtId="49" fontId="184" fillId="0" borderId="0" xfId="21" applyNumberFormat="1" applyFont="1" applyAlignment="1">
      <alignment horizontal="center" vertical="center" wrapText="1"/>
    </xf>
    <xf numFmtId="49" fontId="184" fillId="0" borderId="87" xfId="21" applyNumberFormat="1" applyFont="1" applyBorder="1" applyAlignment="1">
      <alignment horizontal="center" vertical="center" wrapText="1"/>
    </xf>
    <xf numFmtId="49" fontId="184" fillId="0" borderId="4" xfId="21" applyNumberFormat="1" applyFont="1" applyBorder="1" applyAlignment="1">
      <alignment horizontal="center" vertical="center" wrapText="1"/>
    </xf>
    <xf numFmtId="49" fontId="8" fillId="0" borderId="3" xfId="11" applyNumberFormat="1" applyBorder="1" applyAlignment="1">
      <alignment horizontal="center" vertical="center" wrapText="1"/>
    </xf>
    <xf numFmtId="49" fontId="8" fillId="0" borderId="0" xfId="11" applyNumberFormat="1" applyBorder="1" applyAlignment="1">
      <alignment horizontal="center" vertical="center" wrapText="1"/>
    </xf>
    <xf numFmtId="49" fontId="8" fillId="0" borderId="4" xfId="11" applyNumberFormat="1" applyBorder="1" applyAlignment="1">
      <alignment horizontal="center" vertical="center" wrapText="1"/>
    </xf>
    <xf numFmtId="49" fontId="8" fillId="0" borderId="79" xfId="11" applyNumberFormat="1" applyBorder="1" applyAlignment="1">
      <alignment horizontal="center" vertical="center" wrapText="1"/>
    </xf>
    <xf numFmtId="49" fontId="8" fillId="0" borderId="68" xfId="11" applyNumberFormat="1" applyBorder="1" applyAlignment="1">
      <alignment horizontal="center" vertical="center" wrapText="1"/>
    </xf>
    <xf numFmtId="49" fontId="8" fillId="0" borderId="55" xfId="11" applyNumberFormat="1" applyBorder="1" applyAlignment="1">
      <alignment horizontal="center" vertical="center" wrapText="1"/>
    </xf>
    <xf numFmtId="0" fontId="7" fillId="14" borderId="44" xfId="9" applyFont="1" applyFill="1" applyBorder="1" applyAlignment="1">
      <alignment horizontal="center" vertical="center"/>
    </xf>
    <xf numFmtId="0" fontId="7" fillId="14" borderId="45" xfId="9" applyFont="1" applyFill="1" applyBorder="1" applyAlignment="1">
      <alignment horizontal="center" vertical="center"/>
    </xf>
    <xf numFmtId="0" fontId="7" fillId="14" borderId="46" xfId="9" applyFont="1" applyFill="1" applyBorder="1" applyAlignment="1">
      <alignment horizontal="center" vertical="center"/>
    </xf>
    <xf numFmtId="0" fontId="7" fillId="14" borderId="1" xfId="9" applyFont="1" applyFill="1" applyBorder="1" applyAlignment="1">
      <alignment horizontal="center" vertical="center"/>
    </xf>
    <xf numFmtId="0" fontId="7" fillId="14" borderId="0" xfId="9" applyFont="1" applyFill="1" applyAlignment="1">
      <alignment horizontal="center" vertical="center"/>
    </xf>
    <xf numFmtId="0" fontId="7" fillId="14" borderId="5" xfId="9" applyFont="1" applyFill="1" applyBorder="1" applyAlignment="1">
      <alignment horizontal="center" vertical="center"/>
    </xf>
    <xf numFmtId="49" fontId="183" fillId="44" borderId="76" xfId="9" applyNumberFormat="1" applyFont="1" applyFill="1" applyBorder="1" applyAlignment="1">
      <alignment horizontal="center"/>
    </xf>
    <xf numFmtId="49" fontId="183" fillId="44" borderId="77" xfId="9" applyNumberFormat="1" applyFont="1" applyFill="1" applyBorder="1" applyAlignment="1">
      <alignment horizontal="center"/>
    </xf>
    <xf numFmtId="49" fontId="183" fillId="44" borderId="78" xfId="9" applyNumberFormat="1" applyFont="1" applyFill="1" applyBorder="1" applyAlignment="1">
      <alignment horizontal="center"/>
    </xf>
    <xf numFmtId="49" fontId="12" fillId="0" borderId="83" xfId="9" applyNumberFormat="1" applyBorder="1" applyAlignment="1">
      <alignment horizontal="center"/>
    </xf>
    <xf numFmtId="49" fontId="12" fillId="0" borderId="43" xfId="9" applyNumberFormat="1" applyBorder="1" applyAlignment="1">
      <alignment horizontal="center"/>
    </xf>
    <xf numFmtId="49" fontId="12" fillId="0" borderId="84" xfId="9" applyNumberFormat="1" applyBorder="1" applyAlignment="1">
      <alignment horizontal="center"/>
    </xf>
    <xf numFmtId="0" fontId="182" fillId="59" borderId="76" xfId="9" applyFont="1" applyFill="1" applyBorder="1" applyAlignment="1" applyProtection="1">
      <alignment horizontal="center" vertical="center"/>
      <protection hidden="1"/>
    </xf>
    <xf numFmtId="0" fontId="182" fillId="59" borderId="77" xfId="9" applyFont="1" applyFill="1" applyBorder="1" applyAlignment="1" applyProtection="1">
      <alignment horizontal="center" vertical="center"/>
      <protection hidden="1"/>
    </xf>
    <xf numFmtId="0" fontId="182" fillId="59" borderId="78" xfId="9" applyFont="1" applyFill="1" applyBorder="1" applyAlignment="1" applyProtection="1">
      <alignment horizontal="center" vertical="center"/>
      <protection hidden="1"/>
    </xf>
    <xf numFmtId="0" fontId="6" fillId="12" borderId="3" xfId="9" applyFont="1" applyFill="1" applyBorder="1" applyAlignment="1" applyProtection="1">
      <alignment horizontal="center" vertical="center"/>
      <protection hidden="1"/>
    </xf>
    <xf numFmtId="0" fontId="6" fillId="12" borderId="0" xfId="9" applyFont="1" applyFill="1" applyAlignment="1" applyProtection="1">
      <alignment horizontal="center" vertical="center"/>
      <protection hidden="1"/>
    </xf>
    <xf numFmtId="0" fontId="6" fillId="12" borderId="4" xfId="9" applyFont="1" applyFill="1" applyBorder="1" applyAlignment="1" applyProtection="1">
      <alignment horizontal="center" vertical="center"/>
      <protection hidden="1"/>
    </xf>
    <xf numFmtId="0" fontId="6" fillId="12" borderId="79" xfId="9" applyFont="1" applyFill="1" applyBorder="1" applyAlignment="1" applyProtection="1">
      <alignment horizontal="center" vertical="center"/>
      <protection hidden="1"/>
    </xf>
    <xf numFmtId="0" fontId="6" fillId="12" borderId="68" xfId="9" applyFont="1" applyFill="1" applyBorder="1" applyAlignment="1" applyProtection="1">
      <alignment horizontal="center" vertical="center"/>
      <protection hidden="1"/>
    </xf>
    <xf numFmtId="0" fontId="6" fillId="12" borderId="55" xfId="9" applyFont="1" applyFill="1" applyBorder="1" applyAlignment="1" applyProtection="1">
      <alignment horizontal="center" vertical="center"/>
      <protection hidden="1"/>
    </xf>
    <xf numFmtId="49" fontId="1" fillId="12" borderId="80" xfId="21" applyNumberFormat="1" applyFill="1" applyBorder="1" applyAlignment="1">
      <alignment horizontal="center" vertical="center"/>
    </xf>
    <xf numFmtId="49" fontId="1" fillId="12" borderId="81" xfId="21" applyNumberFormat="1" applyFill="1" applyBorder="1" applyAlignment="1">
      <alignment horizontal="center" vertical="center"/>
    </xf>
    <xf numFmtId="49" fontId="1" fillId="12" borderId="82" xfId="21" applyNumberFormat="1" applyFill="1" applyBorder="1" applyAlignment="1">
      <alignment horizontal="center" vertical="center"/>
    </xf>
    <xf numFmtId="171" fontId="268" fillId="16" borderId="63" xfId="1" applyNumberFormat="1" applyFont="1" applyFill="1" applyBorder="1" applyAlignment="1" applyProtection="1">
      <alignment horizontal="center" vertical="center"/>
      <protection locked="0"/>
    </xf>
    <xf numFmtId="0" fontId="268" fillId="16" borderId="0" xfId="1" applyFont="1" applyFill="1" applyAlignment="1" applyProtection="1">
      <alignment horizontal="left" vertical="center"/>
      <protection locked="0"/>
    </xf>
    <xf numFmtId="174" fontId="293" fillId="16" borderId="0" xfId="1" applyNumberFormat="1" applyFont="1" applyFill="1" applyAlignment="1" applyProtection="1">
      <alignment horizontal="center" vertical="center"/>
      <protection locked="0"/>
    </xf>
  </cellXfs>
  <cellStyles count="39">
    <cellStyle name="Euro" xfId="4" xr:uid="{00000000-0005-0000-0000-000000000000}"/>
    <cellStyle name="Lien hypertexte" xfId="2" builtinId="8"/>
    <cellStyle name="Lien hypertexte 2" xfId="16" xr:uid="{00000000-0005-0000-0000-000002000000}"/>
    <cellStyle name="Lien hypertexte 2 2" xfId="25" xr:uid="{573A52DD-F8C4-4B9B-9332-704BDE314F3D}"/>
    <cellStyle name="Lien hypertexte 3 2 2" xfId="27" xr:uid="{C32DC589-8FB4-449F-830D-7BAC54B05F75}"/>
    <cellStyle name="Lien hypertexte 4" xfId="36" xr:uid="{03BEDD1D-6285-487D-8734-625E4DD439EB}"/>
    <cellStyle name="Lien hypertexte 5" xfId="11" xr:uid="{00000000-0005-0000-0000-000003000000}"/>
    <cellStyle name="Lien hypertexte_PG Positionnement 2009 2" xfId="30" xr:uid="{AEBEAA13-A49E-46F4-B333-B073A0396560}"/>
    <cellStyle name="Non d‚fini" xfId="7" xr:uid="{00000000-0005-0000-0000-000004000000}"/>
    <cellStyle name="Normal" xfId="0" builtinId="0"/>
    <cellStyle name="Normal 12" xfId="10" xr:uid="{00000000-0005-0000-0000-000006000000}"/>
    <cellStyle name="Normal 12 2" xfId="37" xr:uid="{6198AFDA-0E97-452F-B40D-E48942F47AA6}"/>
    <cellStyle name="Normal 2" xfId="14" xr:uid="{00000000-0005-0000-0000-000007000000}"/>
    <cellStyle name="Normal 2 2" xfId="9" xr:uid="{00000000-0005-0000-0000-000008000000}"/>
    <cellStyle name="Normal 2 2 2" xfId="12" xr:uid="{00000000-0005-0000-0000-000009000000}"/>
    <cellStyle name="Normal 2 2 2 2" xfId="18" xr:uid="{00000000-0005-0000-0000-00000A000000}"/>
    <cellStyle name="Normal 2 3" xfId="13" xr:uid="{00000000-0005-0000-0000-00000B000000}"/>
    <cellStyle name="Normal 3" xfId="19" xr:uid="{00000000-0005-0000-0000-00000C000000}"/>
    <cellStyle name="Normal 3 2" xfId="23" xr:uid="{89BCBD0C-B396-4837-941E-57460BDF0868}"/>
    <cellStyle name="Normal 4" xfId="8" xr:uid="{00000000-0005-0000-0000-00000D000000}"/>
    <cellStyle name="Normal 4 2" xfId="20" xr:uid="{00000000-0005-0000-0000-00000E000000}"/>
    <cellStyle name="Normal 4 3" xfId="21" xr:uid="{2AFAB32D-C17C-453B-B732-2C0A1936D9F6}"/>
    <cellStyle name="Normal 4 3 4" xfId="31" xr:uid="{B91190FF-44F7-4E33-8555-D4F998BC0768}"/>
    <cellStyle name="Normal 4 3 4 3" xfId="38" xr:uid="{2B8AB8DB-4E51-4900-AA19-16DF67282862}"/>
    <cellStyle name="Normal 5" xfId="22" xr:uid="{5A265A6C-C820-4247-91BB-219C6B6F3BF1}"/>
    <cellStyle name="Normal_Base de données recettes (1)" xfId="17" xr:uid="{00000000-0005-0000-0000-00000F000000}"/>
    <cellStyle name="Normal_Bases Cuisine" xfId="3" xr:uid="{00000000-0005-0000-0000-000010000000}"/>
    <cellStyle name="Normal_Bons de commande livraison" xfId="33" xr:uid="{4529184C-9B25-4734-968A-F4E6423C951A}"/>
    <cellStyle name="Normal_Comparer recettes 2009 OK" xfId="1" xr:uid="{00000000-0005-0000-0000-000011000000}"/>
    <cellStyle name="Normal_Comparer recettes 2009 OK 2" xfId="6" xr:uid="{00000000-0005-0000-0000-000012000000}"/>
    <cellStyle name="Normal_Comparer recettes 2009 OK 2 2" xfId="26" xr:uid="{3E9CB922-5BD0-416B-8302-476F6A0256B0}"/>
    <cellStyle name="Normal_Conditionnement 3 décembre" xfId="32" xr:uid="{78779FD6-1A14-4289-A0C3-4D32E6A3F97B}"/>
    <cellStyle name="Normal_Cuissons Températures portait16-11-2006" xfId="34" xr:uid="{2A172256-8C2F-42F7-B4E1-BDD261AE718C}"/>
    <cellStyle name="Normal_Forum Marais 15 09 2001" xfId="5" xr:uid="{00000000-0005-0000-0000-000014000000}"/>
    <cellStyle name="Normal_Forum Marais 15 09 2001 2" xfId="15" xr:uid="{00000000-0005-0000-0000-000015000000}"/>
    <cellStyle name="Normal_Forum Marais 15 09 2001_Fiche technique C2 Mars 2008 " xfId="28" xr:uid="{B04F5EC9-1452-4836-8E8D-2CC4C971FD79}"/>
    <cellStyle name="Normal_Gantt 27 janvier 2" xfId="29" xr:uid="{09EB8DC5-6BC9-4286-A068-7D3B73CF5716}"/>
    <cellStyle name="Normal_MS Définitions_1" xfId="35" xr:uid="{F2215626-E8B7-4003-BA05-08D0896E512B}"/>
    <cellStyle name="Normal_space" xfId="24" xr:uid="{F65C493F-6DB4-4CFB-86CC-809E67F916AE}"/>
  </cellStyles>
  <dxfs count="24">
    <dxf>
      <font>
        <b/>
        <i val="0"/>
        <condense val="0"/>
        <extend val="0"/>
        <color auto="1"/>
      </font>
      <fill>
        <patternFill patternType="solid">
          <fgColor indexed="22"/>
          <bgColor indexed="22"/>
        </patternFill>
      </fill>
    </dxf>
    <dxf>
      <font>
        <b val="0"/>
        <i val="0"/>
        <condense val="0"/>
        <extend val="0"/>
        <color indexed="12"/>
      </font>
      <fill>
        <patternFill>
          <bgColor indexed="43"/>
        </patternFill>
      </fill>
    </dxf>
    <dxf>
      <font>
        <b val="0"/>
        <i val="0"/>
        <condense val="0"/>
        <extend val="0"/>
        <color indexed="12"/>
      </font>
      <fill>
        <patternFill>
          <bgColor indexed="43"/>
        </patternFill>
      </fill>
    </dxf>
    <dxf>
      <font>
        <b val="0"/>
        <i val="0"/>
        <condense val="0"/>
        <extend val="0"/>
        <color indexed="12"/>
      </font>
      <fill>
        <patternFill>
          <bgColor indexed="43"/>
        </patternFill>
      </fill>
    </dxf>
    <dxf>
      <font>
        <b/>
        <i val="0"/>
        <condense val="0"/>
        <extend val="0"/>
        <color indexed="10"/>
      </font>
      <fill>
        <patternFill>
          <bgColor indexed="43"/>
        </patternFill>
      </fill>
    </dxf>
    <dxf>
      <font>
        <b val="0"/>
        <i val="0"/>
        <condense val="0"/>
        <extend val="0"/>
        <color indexed="12"/>
      </font>
      <fill>
        <patternFill>
          <bgColor indexed="43"/>
        </patternFill>
      </fill>
    </dxf>
    <dxf>
      <font>
        <b/>
        <i val="0"/>
        <condense val="0"/>
        <extend val="0"/>
        <color auto="1"/>
      </font>
      <fill>
        <patternFill patternType="solid">
          <fgColor indexed="22"/>
          <bgColor indexed="22"/>
        </patternFill>
      </fill>
    </dxf>
    <dxf>
      <font>
        <b val="0"/>
        <i val="0"/>
        <condense val="0"/>
        <extend val="0"/>
        <color indexed="12"/>
      </font>
      <fill>
        <patternFill>
          <bgColor indexed="43"/>
        </patternFill>
      </fill>
    </dxf>
    <dxf>
      <font>
        <b val="0"/>
        <i val="0"/>
        <condense val="0"/>
        <extend val="0"/>
        <color indexed="12"/>
      </font>
      <fill>
        <patternFill>
          <bgColor indexed="43"/>
        </patternFill>
      </fill>
    </dxf>
    <dxf>
      <font>
        <b val="0"/>
        <i val="0"/>
        <condense val="0"/>
        <extend val="0"/>
        <color indexed="12"/>
      </font>
      <fill>
        <patternFill>
          <bgColor indexed="43"/>
        </patternFill>
      </fill>
    </dxf>
    <dxf>
      <font>
        <b/>
        <i val="0"/>
        <condense val="0"/>
        <extend val="0"/>
        <color indexed="10"/>
      </font>
      <fill>
        <patternFill>
          <bgColor indexed="43"/>
        </patternFill>
      </fill>
    </dxf>
    <dxf>
      <font>
        <b val="0"/>
        <i val="0"/>
        <condense val="0"/>
        <extend val="0"/>
        <color indexed="12"/>
      </font>
      <fill>
        <patternFill>
          <bgColor indexed="43"/>
        </patternFill>
      </fill>
    </dxf>
    <dxf>
      <font>
        <b/>
        <i val="0"/>
        <condense val="0"/>
        <extend val="0"/>
        <color auto="1"/>
      </font>
      <fill>
        <patternFill patternType="solid">
          <fgColor indexed="22"/>
          <bgColor indexed="22"/>
        </patternFill>
      </fill>
    </dxf>
    <dxf>
      <font>
        <b val="0"/>
        <i val="0"/>
        <condense val="0"/>
        <extend val="0"/>
        <color indexed="12"/>
      </font>
      <fill>
        <patternFill>
          <bgColor indexed="43"/>
        </patternFill>
      </fill>
    </dxf>
    <dxf>
      <font>
        <b val="0"/>
        <i val="0"/>
        <condense val="0"/>
        <extend val="0"/>
        <color indexed="12"/>
      </font>
      <fill>
        <patternFill>
          <bgColor indexed="43"/>
        </patternFill>
      </fill>
    </dxf>
    <dxf>
      <font>
        <b val="0"/>
        <i val="0"/>
        <condense val="0"/>
        <extend val="0"/>
        <color indexed="12"/>
      </font>
      <fill>
        <patternFill>
          <bgColor indexed="43"/>
        </patternFill>
      </fill>
    </dxf>
    <dxf>
      <font>
        <b/>
        <i val="0"/>
        <condense val="0"/>
        <extend val="0"/>
        <color indexed="10"/>
      </font>
      <fill>
        <patternFill>
          <bgColor indexed="43"/>
        </patternFill>
      </fill>
    </dxf>
    <dxf>
      <font>
        <b val="0"/>
        <i val="0"/>
        <condense val="0"/>
        <extend val="0"/>
        <color indexed="12"/>
      </font>
      <fill>
        <patternFill>
          <bgColor indexed="43"/>
        </patternFill>
      </fill>
    </dxf>
    <dxf>
      <font>
        <b/>
        <i val="0"/>
        <condense val="0"/>
        <extend val="0"/>
        <color auto="1"/>
      </font>
      <fill>
        <patternFill patternType="solid">
          <fgColor indexed="22"/>
          <bgColor indexed="22"/>
        </patternFill>
      </fill>
    </dxf>
    <dxf>
      <font>
        <b val="0"/>
        <i val="0"/>
        <condense val="0"/>
        <extend val="0"/>
        <color indexed="12"/>
      </font>
      <fill>
        <patternFill>
          <bgColor indexed="43"/>
        </patternFill>
      </fill>
    </dxf>
    <dxf>
      <font>
        <b val="0"/>
        <i val="0"/>
        <condense val="0"/>
        <extend val="0"/>
        <color indexed="12"/>
      </font>
      <fill>
        <patternFill>
          <bgColor indexed="43"/>
        </patternFill>
      </fill>
    </dxf>
    <dxf>
      <font>
        <b val="0"/>
        <i val="0"/>
        <condense val="0"/>
        <extend val="0"/>
        <color indexed="12"/>
      </font>
      <fill>
        <patternFill>
          <bgColor indexed="43"/>
        </patternFill>
      </fill>
    </dxf>
    <dxf>
      <font>
        <b/>
        <i val="0"/>
        <condense val="0"/>
        <extend val="0"/>
        <color indexed="10"/>
      </font>
      <fill>
        <patternFill>
          <bgColor indexed="43"/>
        </patternFill>
      </fill>
    </dxf>
    <dxf>
      <font>
        <b val="0"/>
        <i val="0"/>
        <condense val="0"/>
        <extend val="0"/>
        <color indexed="12"/>
      </font>
      <fill>
        <patternFill>
          <bgColor indexed="43"/>
        </patternFill>
      </fill>
    </dxf>
  </dxfs>
  <tableStyles count="0" defaultTableStyle="TableStyleMedium2" defaultPivotStyle="PivotStyleLight16"/>
  <colors>
    <mruColors>
      <color rgb="FFCC99FF"/>
      <color rgb="FF0066CC"/>
      <color rgb="FF99CCFF"/>
      <color rgb="FF0000FF"/>
      <color rgb="FF00FF00"/>
      <color rgb="FF993300"/>
      <color rgb="FF99CC00"/>
      <color rgb="FF008000"/>
      <color rgb="FFFF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26</xdr:col>
      <xdr:colOff>204918</xdr:colOff>
      <xdr:row>103</xdr:row>
      <xdr:rowOff>117213</xdr:rowOff>
    </xdr:from>
    <xdr:to>
      <xdr:col>28</xdr:col>
      <xdr:colOff>203200</xdr:colOff>
      <xdr:row>108</xdr:row>
      <xdr:rowOff>9524</xdr:rowOff>
    </xdr:to>
    <xdr:pic>
      <xdr:nvPicPr>
        <xdr:cNvPr id="3" name="Picture 1">
          <a:extLst>
            <a:ext uri="{FF2B5EF4-FFF2-40B4-BE49-F238E27FC236}">
              <a16:creationId xmlns:a16="http://schemas.microsoft.com/office/drawing/2014/main" id="{FE92203F-79FD-4C49-B1E7-22684B1F5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12293" y="34321488"/>
          <a:ext cx="1522282" cy="1702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180975</xdr:colOff>
      <xdr:row>46</xdr:row>
      <xdr:rowOff>38100</xdr:rowOff>
    </xdr:from>
    <xdr:to>
      <xdr:col>10</xdr:col>
      <xdr:colOff>342900</xdr:colOff>
      <xdr:row>53</xdr:row>
      <xdr:rowOff>114300</xdr:rowOff>
    </xdr:to>
    <xdr:pic>
      <xdr:nvPicPr>
        <xdr:cNvPr id="3" name="Image 2">
          <a:extLst>
            <a:ext uri="{FF2B5EF4-FFF2-40B4-BE49-F238E27FC236}">
              <a16:creationId xmlns:a16="http://schemas.microsoft.com/office/drawing/2014/main" id="{4D1DCBB8-691A-48E2-99AD-06CB854E9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1575" y="10115550"/>
          <a:ext cx="21717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590550</xdr:colOff>
      <xdr:row>45</xdr:row>
      <xdr:rowOff>28575</xdr:rowOff>
    </xdr:from>
    <xdr:to>
      <xdr:col>13</xdr:col>
      <xdr:colOff>421585</xdr:colOff>
      <xdr:row>53</xdr:row>
      <xdr:rowOff>28575</xdr:rowOff>
    </xdr:to>
    <xdr:pic>
      <xdr:nvPicPr>
        <xdr:cNvPr id="4" name="Image 3">
          <a:extLst>
            <a:ext uri="{FF2B5EF4-FFF2-40B4-BE49-F238E27FC236}">
              <a16:creationId xmlns:a16="http://schemas.microsoft.com/office/drawing/2014/main" id="{146EFB7E-B6E7-49E2-B406-464C7F6BA6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0925" y="9906000"/>
          <a:ext cx="1774135"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390525</xdr:colOff>
      <xdr:row>7</xdr:row>
      <xdr:rowOff>114300</xdr:rowOff>
    </xdr:from>
    <xdr:to>
      <xdr:col>6</xdr:col>
      <xdr:colOff>123825</xdr:colOff>
      <xdr:row>16</xdr:row>
      <xdr:rowOff>161925</xdr:rowOff>
    </xdr:to>
    <xdr:pic>
      <xdr:nvPicPr>
        <xdr:cNvPr id="2" name="Picture 3">
          <a:extLst>
            <a:ext uri="{FF2B5EF4-FFF2-40B4-BE49-F238E27FC236}">
              <a16:creationId xmlns:a16="http://schemas.microsoft.com/office/drawing/2014/main" id="{51622A28-C304-407A-9F6F-29A394F1D4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2495550"/>
          <a:ext cx="347662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272</xdr:row>
      <xdr:rowOff>171450</xdr:rowOff>
    </xdr:from>
    <xdr:to>
      <xdr:col>3</xdr:col>
      <xdr:colOff>333375</xdr:colOff>
      <xdr:row>278</xdr:row>
      <xdr:rowOff>1095375</xdr:rowOff>
    </xdr:to>
    <xdr:pic>
      <xdr:nvPicPr>
        <xdr:cNvPr id="3" name="Image 2">
          <a:extLst>
            <a:ext uri="{FF2B5EF4-FFF2-40B4-BE49-F238E27FC236}">
              <a16:creationId xmlns:a16="http://schemas.microsoft.com/office/drawing/2014/main" id="{4E550409-00D8-48D8-9E28-02E932A0C5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 y="58531125"/>
          <a:ext cx="1590675" cy="212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xdr:colOff>
      <xdr:row>281</xdr:row>
      <xdr:rowOff>9525</xdr:rowOff>
    </xdr:from>
    <xdr:to>
      <xdr:col>2</xdr:col>
      <xdr:colOff>400050</xdr:colOff>
      <xdr:row>283</xdr:row>
      <xdr:rowOff>0</xdr:rowOff>
    </xdr:to>
    <xdr:pic>
      <xdr:nvPicPr>
        <xdr:cNvPr id="4" name="Image 3">
          <a:extLst>
            <a:ext uri="{FF2B5EF4-FFF2-40B4-BE49-F238E27FC236}">
              <a16:creationId xmlns:a16="http://schemas.microsoft.com/office/drawing/2014/main" id="{43EB61BB-8BFD-4B76-A34A-D7CAD0514EC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8700" y="61302900"/>
          <a:ext cx="371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288</xdr:row>
      <xdr:rowOff>28575</xdr:rowOff>
    </xdr:from>
    <xdr:to>
      <xdr:col>2</xdr:col>
      <xdr:colOff>409575</xdr:colOff>
      <xdr:row>290</xdr:row>
      <xdr:rowOff>19050</xdr:rowOff>
    </xdr:to>
    <xdr:pic>
      <xdr:nvPicPr>
        <xdr:cNvPr id="5" name="Image 4">
          <a:extLst>
            <a:ext uri="{FF2B5EF4-FFF2-40B4-BE49-F238E27FC236}">
              <a16:creationId xmlns:a16="http://schemas.microsoft.com/office/drawing/2014/main" id="{D1A85A3C-80E5-4FCF-810A-9F37637277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8225" y="63188850"/>
          <a:ext cx="371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295</xdr:row>
      <xdr:rowOff>19050</xdr:rowOff>
    </xdr:from>
    <xdr:to>
      <xdr:col>2</xdr:col>
      <xdr:colOff>409575</xdr:colOff>
      <xdr:row>297</xdr:row>
      <xdr:rowOff>9525</xdr:rowOff>
    </xdr:to>
    <xdr:pic>
      <xdr:nvPicPr>
        <xdr:cNvPr id="6" name="Image 5">
          <a:extLst>
            <a:ext uri="{FF2B5EF4-FFF2-40B4-BE49-F238E27FC236}">
              <a16:creationId xmlns:a16="http://schemas.microsoft.com/office/drawing/2014/main" id="{C9017E45-150C-4188-8B51-5F77DEFE2C3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38225" y="65046225"/>
          <a:ext cx="371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279</xdr:row>
      <xdr:rowOff>0</xdr:rowOff>
    </xdr:from>
    <xdr:to>
      <xdr:col>1</xdr:col>
      <xdr:colOff>676275</xdr:colOff>
      <xdr:row>281</xdr:row>
      <xdr:rowOff>171450</xdr:rowOff>
    </xdr:to>
    <xdr:pic>
      <xdr:nvPicPr>
        <xdr:cNvPr id="7" name="Image 8">
          <a:extLst>
            <a:ext uri="{FF2B5EF4-FFF2-40B4-BE49-F238E27FC236}">
              <a16:creationId xmlns:a16="http://schemas.microsoft.com/office/drawing/2014/main" id="{FD533DFE-24A3-4DDE-9F89-B51A0475EB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60836175"/>
          <a:ext cx="6000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504825</xdr:colOff>
      <xdr:row>282</xdr:row>
      <xdr:rowOff>0</xdr:rowOff>
    </xdr:from>
    <xdr:to>
      <xdr:col>4</xdr:col>
      <xdr:colOff>28575</xdr:colOff>
      <xdr:row>284</xdr:row>
      <xdr:rowOff>152400</xdr:rowOff>
    </xdr:to>
    <xdr:pic>
      <xdr:nvPicPr>
        <xdr:cNvPr id="8" name="Image 9">
          <a:extLst>
            <a:ext uri="{FF2B5EF4-FFF2-40B4-BE49-F238E27FC236}">
              <a16:creationId xmlns:a16="http://schemas.microsoft.com/office/drawing/2014/main" id="{3E11D856-714F-48CF-9E5E-1F7F4DD4940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615600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282</xdr:row>
      <xdr:rowOff>295275</xdr:rowOff>
    </xdr:from>
    <xdr:to>
      <xdr:col>4</xdr:col>
      <xdr:colOff>19050</xdr:colOff>
      <xdr:row>285</xdr:row>
      <xdr:rowOff>152400</xdr:rowOff>
    </xdr:to>
    <xdr:pic>
      <xdr:nvPicPr>
        <xdr:cNvPr id="9" name="Image 11">
          <a:extLst>
            <a:ext uri="{FF2B5EF4-FFF2-40B4-BE49-F238E27FC236}">
              <a16:creationId xmlns:a16="http://schemas.microsoft.com/office/drawing/2014/main" id="{2EBDC458-7C72-4043-B68B-19900225A3A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57425" y="618267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283</xdr:row>
      <xdr:rowOff>276225</xdr:rowOff>
    </xdr:from>
    <xdr:to>
      <xdr:col>4</xdr:col>
      <xdr:colOff>19050</xdr:colOff>
      <xdr:row>286</xdr:row>
      <xdr:rowOff>152400</xdr:rowOff>
    </xdr:to>
    <xdr:pic>
      <xdr:nvPicPr>
        <xdr:cNvPr id="10" name="Image 12">
          <a:extLst>
            <a:ext uri="{FF2B5EF4-FFF2-40B4-BE49-F238E27FC236}">
              <a16:creationId xmlns:a16="http://schemas.microsoft.com/office/drawing/2014/main" id="{705085A9-56AC-45E4-8085-78A66B3C866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57425" y="620934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457200</xdr:colOff>
      <xdr:row>285</xdr:row>
      <xdr:rowOff>28575</xdr:rowOff>
    </xdr:from>
    <xdr:to>
      <xdr:col>3</xdr:col>
      <xdr:colOff>742950</xdr:colOff>
      <xdr:row>287</xdr:row>
      <xdr:rowOff>180975</xdr:rowOff>
    </xdr:to>
    <xdr:pic>
      <xdr:nvPicPr>
        <xdr:cNvPr id="11" name="Image 13">
          <a:extLst>
            <a:ext uri="{FF2B5EF4-FFF2-40B4-BE49-F238E27FC236}">
              <a16:creationId xmlns:a16="http://schemas.microsoft.com/office/drawing/2014/main" id="{E09D599C-2625-4CD9-A135-2CD16A4B96A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19325" y="62388750"/>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504825</xdr:colOff>
      <xdr:row>289</xdr:row>
      <xdr:rowOff>0</xdr:rowOff>
    </xdr:from>
    <xdr:to>
      <xdr:col>4</xdr:col>
      <xdr:colOff>28575</xdr:colOff>
      <xdr:row>291</xdr:row>
      <xdr:rowOff>152400</xdr:rowOff>
    </xdr:to>
    <xdr:pic>
      <xdr:nvPicPr>
        <xdr:cNvPr id="12" name="Image 15">
          <a:extLst>
            <a:ext uri="{FF2B5EF4-FFF2-40B4-BE49-F238E27FC236}">
              <a16:creationId xmlns:a16="http://schemas.microsoft.com/office/drawing/2014/main" id="{AB9D14C2-A536-4DEE-867B-73427131445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634269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289</xdr:row>
      <xdr:rowOff>295275</xdr:rowOff>
    </xdr:from>
    <xdr:to>
      <xdr:col>4</xdr:col>
      <xdr:colOff>19050</xdr:colOff>
      <xdr:row>292</xdr:row>
      <xdr:rowOff>152400</xdr:rowOff>
    </xdr:to>
    <xdr:pic>
      <xdr:nvPicPr>
        <xdr:cNvPr id="13" name="Image 16">
          <a:extLst>
            <a:ext uri="{FF2B5EF4-FFF2-40B4-BE49-F238E27FC236}">
              <a16:creationId xmlns:a16="http://schemas.microsoft.com/office/drawing/2014/main" id="{386A9815-1F5A-4988-A4AA-BF1F70A4D92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57425" y="636936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290</xdr:row>
      <xdr:rowOff>276225</xdr:rowOff>
    </xdr:from>
    <xdr:to>
      <xdr:col>4</xdr:col>
      <xdr:colOff>19050</xdr:colOff>
      <xdr:row>293</xdr:row>
      <xdr:rowOff>152400</xdr:rowOff>
    </xdr:to>
    <xdr:pic>
      <xdr:nvPicPr>
        <xdr:cNvPr id="14" name="Image 17">
          <a:extLst>
            <a:ext uri="{FF2B5EF4-FFF2-40B4-BE49-F238E27FC236}">
              <a16:creationId xmlns:a16="http://schemas.microsoft.com/office/drawing/2014/main" id="{B39BE681-7A86-4ABE-ABD2-5538169E8A9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57425" y="639603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291</xdr:row>
      <xdr:rowOff>257175</xdr:rowOff>
    </xdr:from>
    <xdr:to>
      <xdr:col>4</xdr:col>
      <xdr:colOff>19050</xdr:colOff>
      <xdr:row>294</xdr:row>
      <xdr:rowOff>161925</xdr:rowOff>
    </xdr:to>
    <xdr:pic>
      <xdr:nvPicPr>
        <xdr:cNvPr id="15" name="Image 18">
          <a:extLst>
            <a:ext uri="{FF2B5EF4-FFF2-40B4-BE49-F238E27FC236}">
              <a16:creationId xmlns:a16="http://schemas.microsoft.com/office/drawing/2014/main" id="{0B756CFE-939B-452A-A0EE-044B350F406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57425" y="64217550"/>
          <a:ext cx="285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295</xdr:row>
      <xdr:rowOff>28575</xdr:rowOff>
    </xdr:from>
    <xdr:to>
      <xdr:col>2</xdr:col>
      <xdr:colOff>409575</xdr:colOff>
      <xdr:row>297</xdr:row>
      <xdr:rowOff>19050</xdr:rowOff>
    </xdr:to>
    <xdr:pic>
      <xdr:nvPicPr>
        <xdr:cNvPr id="16" name="Image 19">
          <a:extLst>
            <a:ext uri="{FF2B5EF4-FFF2-40B4-BE49-F238E27FC236}">
              <a16:creationId xmlns:a16="http://schemas.microsoft.com/office/drawing/2014/main" id="{3329BEC0-CD8E-4017-A014-4C46555854E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8225" y="65055750"/>
          <a:ext cx="371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504825</xdr:colOff>
      <xdr:row>296</xdr:row>
      <xdr:rowOff>0</xdr:rowOff>
    </xdr:from>
    <xdr:to>
      <xdr:col>4</xdr:col>
      <xdr:colOff>28575</xdr:colOff>
      <xdr:row>298</xdr:row>
      <xdr:rowOff>152400</xdr:rowOff>
    </xdr:to>
    <xdr:pic>
      <xdr:nvPicPr>
        <xdr:cNvPr id="17" name="Image 20">
          <a:extLst>
            <a:ext uri="{FF2B5EF4-FFF2-40B4-BE49-F238E27FC236}">
              <a16:creationId xmlns:a16="http://schemas.microsoft.com/office/drawing/2014/main" id="{E49C5980-110E-4C25-8C50-C7ABDED1726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652938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296</xdr:row>
      <xdr:rowOff>295275</xdr:rowOff>
    </xdr:from>
    <xdr:to>
      <xdr:col>4</xdr:col>
      <xdr:colOff>19050</xdr:colOff>
      <xdr:row>299</xdr:row>
      <xdr:rowOff>152400</xdr:rowOff>
    </xdr:to>
    <xdr:pic>
      <xdr:nvPicPr>
        <xdr:cNvPr id="18" name="Image 21">
          <a:extLst>
            <a:ext uri="{FF2B5EF4-FFF2-40B4-BE49-F238E27FC236}">
              <a16:creationId xmlns:a16="http://schemas.microsoft.com/office/drawing/2014/main" id="{25F7D34D-F441-4899-A9D2-545C43B0782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57425" y="655605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297</xdr:row>
      <xdr:rowOff>276225</xdr:rowOff>
    </xdr:from>
    <xdr:to>
      <xdr:col>4</xdr:col>
      <xdr:colOff>19050</xdr:colOff>
      <xdr:row>300</xdr:row>
      <xdr:rowOff>76200</xdr:rowOff>
    </xdr:to>
    <xdr:pic>
      <xdr:nvPicPr>
        <xdr:cNvPr id="19" name="Image 22">
          <a:extLst>
            <a:ext uri="{FF2B5EF4-FFF2-40B4-BE49-F238E27FC236}">
              <a16:creationId xmlns:a16="http://schemas.microsoft.com/office/drawing/2014/main" id="{7866A405-9EA9-4ECF-84BB-F2852C4A776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57425" y="65827275"/>
          <a:ext cx="2857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476250</xdr:colOff>
      <xdr:row>299</xdr:row>
      <xdr:rowOff>266700</xdr:rowOff>
    </xdr:from>
    <xdr:to>
      <xdr:col>4</xdr:col>
      <xdr:colOff>0</xdr:colOff>
      <xdr:row>302</xdr:row>
      <xdr:rowOff>152400</xdr:rowOff>
    </xdr:to>
    <xdr:pic>
      <xdr:nvPicPr>
        <xdr:cNvPr id="20" name="Image 23">
          <a:extLst>
            <a:ext uri="{FF2B5EF4-FFF2-40B4-BE49-F238E27FC236}">
              <a16:creationId xmlns:a16="http://schemas.microsoft.com/office/drawing/2014/main" id="{1E8BD464-A062-489B-92DF-5628E09EE6D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38375" y="662844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303</xdr:row>
      <xdr:rowOff>19050</xdr:rowOff>
    </xdr:from>
    <xdr:to>
      <xdr:col>2</xdr:col>
      <xdr:colOff>409575</xdr:colOff>
      <xdr:row>305</xdr:row>
      <xdr:rowOff>9525</xdr:rowOff>
    </xdr:to>
    <xdr:pic>
      <xdr:nvPicPr>
        <xdr:cNvPr id="21" name="Image 30">
          <a:extLst>
            <a:ext uri="{FF2B5EF4-FFF2-40B4-BE49-F238E27FC236}">
              <a16:creationId xmlns:a16="http://schemas.microsoft.com/office/drawing/2014/main" id="{463E4A65-0E58-46E6-A4DA-D171E3693E1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38225" y="67103625"/>
          <a:ext cx="371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303</xdr:row>
      <xdr:rowOff>28575</xdr:rowOff>
    </xdr:from>
    <xdr:to>
      <xdr:col>2</xdr:col>
      <xdr:colOff>409575</xdr:colOff>
      <xdr:row>305</xdr:row>
      <xdr:rowOff>19050</xdr:rowOff>
    </xdr:to>
    <xdr:pic>
      <xdr:nvPicPr>
        <xdr:cNvPr id="22" name="Image 31">
          <a:extLst>
            <a:ext uri="{FF2B5EF4-FFF2-40B4-BE49-F238E27FC236}">
              <a16:creationId xmlns:a16="http://schemas.microsoft.com/office/drawing/2014/main" id="{AD265E62-DEF6-48CA-A267-6B494F72372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8225" y="67113150"/>
          <a:ext cx="371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504825</xdr:colOff>
      <xdr:row>304</xdr:row>
      <xdr:rowOff>0</xdr:rowOff>
    </xdr:from>
    <xdr:to>
      <xdr:col>4</xdr:col>
      <xdr:colOff>28575</xdr:colOff>
      <xdr:row>306</xdr:row>
      <xdr:rowOff>152400</xdr:rowOff>
    </xdr:to>
    <xdr:pic>
      <xdr:nvPicPr>
        <xdr:cNvPr id="23" name="Image 32">
          <a:extLst>
            <a:ext uri="{FF2B5EF4-FFF2-40B4-BE49-F238E27FC236}">
              <a16:creationId xmlns:a16="http://schemas.microsoft.com/office/drawing/2014/main" id="{112560CA-7487-4BB3-8993-E4C7081B3C1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673512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304</xdr:row>
      <xdr:rowOff>295275</xdr:rowOff>
    </xdr:from>
    <xdr:to>
      <xdr:col>4</xdr:col>
      <xdr:colOff>19050</xdr:colOff>
      <xdr:row>307</xdr:row>
      <xdr:rowOff>152400</xdr:rowOff>
    </xdr:to>
    <xdr:pic>
      <xdr:nvPicPr>
        <xdr:cNvPr id="24" name="Image 33">
          <a:extLst>
            <a:ext uri="{FF2B5EF4-FFF2-40B4-BE49-F238E27FC236}">
              <a16:creationId xmlns:a16="http://schemas.microsoft.com/office/drawing/2014/main" id="{65AA20A7-1021-4D5E-9178-9E2A3078BA1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57425" y="676179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305</xdr:row>
      <xdr:rowOff>276225</xdr:rowOff>
    </xdr:from>
    <xdr:to>
      <xdr:col>4</xdr:col>
      <xdr:colOff>19050</xdr:colOff>
      <xdr:row>308</xdr:row>
      <xdr:rowOff>152400</xdr:rowOff>
    </xdr:to>
    <xdr:pic>
      <xdr:nvPicPr>
        <xdr:cNvPr id="25" name="Image 34">
          <a:extLst>
            <a:ext uri="{FF2B5EF4-FFF2-40B4-BE49-F238E27FC236}">
              <a16:creationId xmlns:a16="http://schemas.microsoft.com/office/drawing/2014/main" id="{A605A530-5EA9-4CD1-A835-79605B8BFB6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57425" y="67884675"/>
          <a:ext cx="285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306</xdr:row>
      <xdr:rowOff>257175</xdr:rowOff>
    </xdr:from>
    <xdr:to>
      <xdr:col>4</xdr:col>
      <xdr:colOff>19050</xdr:colOff>
      <xdr:row>309</xdr:row>
      <xdr:rowOff>161925</xdr:rowOff>
    </xdr:to>
    <xdr:pic>
      <xdr:nvPicPr>
        <xdr:cNvPr id="26" name="Image 35">
          <a:extLst>
            <a:ext uri="{FF2B5EF4-FFF2-40B4-BE49-F238E27FC236}">
              <a16:creationId xmlns:a16="http://schemas.microsoft.com/office/drawing/2014/main" id="{82E1EEFA-93C4-436D-BD67-B59B2600206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57425" y="68141850"/>
          <a:ext cx="285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85725</xdr:colOff>
      <xdr:row>279</xdr:row>
      <xdr:rowOff>76200</xdr:rowOff>
    </xdr:from>
    <xdr:to>
      <xdr:col>7</xdr:col>
      <xdr:colOff>438150</xdr:colOff>
      <xdr:row>281</xdr:row>
      <xdr:rowOff>104775</xdr:rowOff>
    </xdr:to>
    <xdr:pic>
      <xdr:nvPicPr>
        <xdr:cNvPr id="27" name="Image 2">
          <a:extLst>
            <a:ext uri="{FF2B5EF4-FFF2-40B4-BE49-F238E27FC236}">
              <a16:creationId xmlns:a16="http://schemas.microsoft.com/office/drawing/2014/main" id="{2DCB84CA-914D-4F3A-B66C-63EAE2CCC60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95850" y="60912375"/>
          <a:ext cx="3524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xdr:colOff>
      <xdr:row>281</xdr:row>
      <xdr:rowOff>295275</xdr:rowOff>
    </xdr:from>
    <xdr:to>
      <xdr:col>7</xdr:col>
      <xdr:colOff>371475</xdr:colOff>
      <xdr:row>284</xdr:row>
      <xdr:rowOff>28575</xdr:rowOff>
    </xdr:to>
    <xdr:pic>
      <xdr:nvPicPr>
        <xdr:cNvPr id="28" name="Image 37">
          <a:extLst>
            <a:ext uri="{FF2B5EF4-FFF2-40B4-BE49-F238E27FC236}">
              <a16:creationId xmlns:a16="http://schemas.microsoft.com/office/drawing/2014/main" id="{858CD257-042E-48BC-A36A-2065AA9D801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67275" y="61560075"/>
          <a:ext cx="314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285</xdr:row>
      <xdr:rowOff>0</xdr:rowOff>
    </xdr:from>
    <xdr:to>
      <xdr:col>7</xdr:col>
      <xdr:colOff>314325</xdr:colOff>
      <xdr:row>287</xdr:row>
      <xdr:rowOff>28575</xdr:rowOff>
    </xdr:to>
    <xdr:pic>
      <xdr:nvPicPr>
        <xdr:cNvPr id="29" name="Image 39">
          <a:extLst>
            <a:ext uri="{FF2B5EF4-FFF2-40B4-BE49-F238E27FC236}">
              <a16:creationId xmlns:a16="http://schemas.microsoft.com/office/drawing/2014/main" id="{1338BDAD-36ED-4164-8C39-A70BB60AF29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10125" y="62360175"/>
          <a:ext cx="314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287</xdr:row>
      <xdr:rowOff>0</xdr:rowOff>
    </xdr:from>
    <xdr:to>
      <xdr:col>7</xdr:col>
      <xdr:colOff>314325</xdr:colOff>
      <xdr:row>289</xdr:row>
      <xdr:rowOff>28575</xdr:rowOff>
    </xdr:to>
    <xdr:pic>
      <xdr:nvPicPr>
        <xdr:cNvPr id="30" name="Image 40">
          <a:extLst>
            <a:ext uri="{FF2B5EF4-FFF2-40B4-BE49-F238E27FC236}">
              <a16:creationId xmlns:a16="http://schemas.microsoft.com/office/drawing/2014/main" id="{8228CBBB-F0FF-41C2-97C4-A3916AC04CB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10125" y="62893575"/>
          <a:ext cx="314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289</xdr:row>
      <xdr:rowOff>0</xdr:rowOff>
    </xdr:from>
    <xdr:to>
      <xdr:col>7</xdr:col>
      <xdr:colOff>314325</xdr:colOff>
      <xdr:row>291</xdr:row>
      <xdr:rowOff>28575</xdr:rowOff>
    </xdr:to>
    <xdr:pic>
      <xdr:nvPicPr>
        <xdr:cNvPr id="31" name="Image 41">
          <a:extLst>
            <a:ext uri="{FF2B5EF4-FFF2-40B4-BE49-F238E27FC236}">
              <a16:creationId xmlns:a16="http://schemas.microsoft.com/office/drawing/2014/main" id="{460016D8-04BF-4EC1-896D-3E91DB649EC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10125" y="63426975"/>
          <a:ext cx="314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291</xdr:row>
      <xdr:rowOff>0</xdr:rowOff>
    </xdr:from>
    <xdr:to>
      <xdr:col>7</xdr:col>
      <xdr:colOff>314325</xdr:colOff>
      <xdr:row>293</xdr:row>
      <xdr:rowOff>28575</xdr:rowOff>
    </xdr:to>
    <xdr:pic>
      <xdr:nvPicPr>
        <xdr:cNvPr id="32" name="Image 43">
          <a:extLst>
            <a:ext uri="{FF2B5EF4-FFF2-40B4-BE49-F238E27FC236}">
              <a16:creationId xmlns:a16="http://schemas.microsoft.com/office/drawing/2014/main" id="{0D1C0835-7429-4FC7-B7CB-CA5D32FB9BE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10125" y="63960375"/>
          <a:ext cx="314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292</xdr:row>
      <xdr:rowOff>276225</xdr:rowOff>
    </xdr:from>
    <xdr:to>
      <xdr:col>7</xdr:col>
      <xdr:colOff>352425</xdr:colOff>
      <xdr:row>295</xdr:row>
      <xdr:rowOff>28575</xdr:rowOff>
    </xdr:to>
    <xdr:pic>
      <xdr:nvPicPr>
        <xdr:cNvPr id="33" name="Image 44">
          <a:extLst>
            <a:ext uri="{FF2B5EF4-FFF2-40B4-BE49-F238E27FC236}">
              <a16:creationId xmlns:a16="http://schemas.microsoft.com/office/drawing/2014/main" id="{3BB3C6DD-BE89-47FD-A001-810DDB2A64A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48225" y="64493775"/>
          <a:ext cx="314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ogle.fr/search?q=piffom%C3%A9trie&amp;ie=utf-8&amp;oe=utf-8&amp;client=firefox-b&amp;gfe_rd=cr&amp;dcr=0&amp;ei=yYrYWZrKMYfAaMTIipgK" TargetMode="External"/><Relationship Id="rId2" Type="http://schemas.openxmlformats.org/officeDocument/2006/relationships/hyperlink" Target="http://www.excel-downloads.com/remository/Download/Professionnels/Planification-et-gestion-de-projets/SPACE.html" TargetMode="External"/><Relationship Id="rId1" Type="http://schemas.openxmlformats.org/officeDocument/2006/relationships/hyperlink" Target="http://www.excel-downloads.com/forum/111720-space.html" TargetMode="External"/><Relationship Id="rId5" Type="http://schemas.openxmlformats.org/officeDocument/2006/relationships/drawing" Target="../drawings/drawing1.xml"/><Relationship Id="rId4" Type="http://schemas.openxmlformats.org/officeDocument/2006/relationships/hyperlink" Target="https://www.google.fr/search?q=piffom%C3%A9trie&amp;ie=utf-8&amp;oe=utf-8&amp;client=firefox-b&amp;gfe_rd=cr&amp;dcr=0&amp;ei=yYrYWZrKMYfAaMTIipgK"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yumpu.com/fr/document/view/2245108/livret-vop-mise-en-page-1-bel-food-service-catalogues-interactifs-/19" TargetMode="External"/><Relationship Id="rId7" Type="http://schemas.openxmlformats.org/officeDocument/2006/relationships/hyperlink" Target="http://unsiphonfonfon.ladymilonguera.fr/" TargetMode="External"/><Relationship Id="rId2" Type="http://schemas.openxmlformats.org/officeDocument/2006/relationships/hyperlink" Target="https://recettes.de/vache-qui-rit/7" TargetMode="External"/><Relationship Id="rId1" Type="http://schemas.openxmlformats.org/officeDocument/2006/relationships/hyperlink" Target="https://www.belfoodservice.be/recettes.php" TargetMode="External"/><Relationship Id="rId6" Type="http://schemas.openxmlformats.org/officeDocument/2006/relationships/hyperlink" Target="http://unsiphonfonfon.ladymilonguera.fr/2012/09/puree-vache-qui-rit/" TargetMode="External"/><Relationship Id="rId5" Type="http://schemas.openxmlformats.org/officeDocument/2006/relationships/hyperlink" Target="https://www.facebook.com/LaVachequiritCanada/" TargetMode="External"/><Relationship Id="rId4" Type="http://schemas.openxmlformats.org/officeDocument/2006/relationships/hyperlink" Target="http://www.paperblog.fr/4683938/tarte-a-la-vache-qui-ri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fr.wiktionary.org/wiki/Cat%C3%A9gorie:Lexique_en_fran%C3%A7ais_de_la_boucherie" TargetMode="External"/><Relationship Id="rId3" Type="http://schemas.openxmlformats.org/officeDocument/2006/relationships/hyperlink" Target="http://devenir.patissier.free.fr/cours-CAP-vocabulaire-professionnel-eleve.pdf" TargetMode="External"/><Relationship Id="rId7" Type="http://schemas.openxmlformats.org/officeDocument/2006/relationships/hyperlink" Target="https://www.unamur.be/services/sevrexe/prodoc/documents-mission-accompagnement-prodoc-AL/verbes-actions" TargetMode="External"/><Relationship Id="rId2" Type="http://schemas.openxmlformats.org/officeDocument/2006/relationships/hyperlink" Target="https://www.passionpatisserie.fr/lexique" TargetMode="External"/><Relationship Id="rId1" Type="http://schemas.openxmlformats.org/officeDocument/2006/relationships/hyperlink" Target="http://www.juliemyrtille.com/lexique_du_patissier/" TargetMode="External"/><Relationship Id="rId6" Type="http://schemas.openxmlformats.org/officeDocument/2006/relationships/hyperlink" Target="https://www.encoreungateau.com/pourquoi-un-blog-de-patisserie/vocabulaire-du-patissier/" TargetMode="External"/><Relationship Id="rId5" Type="http://schemas.openxmlformats.org/officeDocument/2006/relationships/hyperlink" Target="https://devenirpatissier.fr/vocabulaire-professionnel/" TargetMode="External"/><Relationship Id="rId4" Type="http://schemas.openxmlformats.org/officeDocument/2006/relationships/hyperlink" Target="http://technologiepatisserie.blogspot.com/p/le-vocabulaire-professionnel-en.html" TargetMode="External"/><Relationship Id="rId9" Type="http://schemas.openxmlformats.org/officeDocument/2006/relationships/hyperlink" Target="https://pdfhall.com/le-dictionnaire-du-boucher-1s2-lambert_5bda93d3097c47a4028b45c4.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portal.health.fgov.be/pls/portal/docs/PAGE/INTERNET_PG/HOMEPAGE_MENU/ABOUTUS1_MENU/INSTITUTIONSAPPARENTEES1_MENU/HOGEGEZONDHEIDSRAAD1_MENU/ADVIEZENENAANBEVELINGEN1_MENU/ADVIEZENENAANBEVELINGEN1_DOCS/6545-2_POIDSETMESURES_FR_2005_2.PDF" TargetMode="External"/><Relationship Id="rId3" Type="http://schemas.openxmlformats.org/officeDocument/2006/relationships/hyperlink" Target="http://www.basesdelacuisine.com/Cadre1/z1/pp80.htm" TargetMode="External"/><Relationship Id="rId7" Type="http://schemas.openxmlformats.org/officeDocument/2006/relationships/hyperlink" Target="https://www.google.fr/webhp?sourceid=chrome-instant&amp;ion=1&amp;espv=2&amp;ie=UTF-8" TargetMode="External"/><Relationship Id="rId2" Type="http://schemas.openxmlformats.org/officeDocument/2006/relationships/hyperlink" Target="https://www.nubel.be/fra/default.aspx" TargetMode="External"/><Relationship Id="rId1" Type="http://schemas.openxmlformats.org/officeDocument/2006/relationships/hyperlink" Target="http://www.nubel.be/fra/manual/liste_des_denrees_alimentaires.asp" TargetMode="External"/><Relationship Id="rId6" Type="http://schemas.openxmlformats.org/officeDocument/2006/relationships/hyperlink" Target="http://dmcwilshim.canalblog.com/archives/2009/01/18/12131475.html" TargetMode="External"/><Relationship Id="rId11" Type="http://schemas.openxmlformats.org/officeDocument/2006/relationships/hyperlink" Target="https://www.lanutrition.fr/bien-dans-son-assiette/bien-manger/les-recommandations-de-lanutrition.fr/une-portion-cest-combien-" TargetMode="External"/><Relationship Id="rId5" Type="http://schemas.openxmlformats.org/officeDocument/2006/relationships/hyperlink" Target="http://etab.ac-poitiers.fr/lycee-hotelier-la-rochelle/IMG/pdf/Grammage_4.pdf" TargetMode="External"/><Relationship Id="rId10" Type="http://schemas.openxmlformats.org/officeDocument/2006/relationships/hyperlink" Target="http://www.astro.ulg.ac.be/cours/magain/stat/stat52.html" TargetMode="External"/><Relationship Id="rId4" Type="http://schemas.openxmlformats.org/officeDocument/2006/relationships/hyperlink" Target="http://lahalledepessac.com/content/14-fruits-et-legumes-frais-poids-moyen-d-une-piece" TargetMode="External"/><Relationship Id="rId9" Type="http://schemas.openxmlformats.org/officeDocument/2006/relationships/hyperlink" Target="http://www.aliments.org/poids.htm" TargetMode="External"/></Relationships>
</file>

<file path=xl/worksheets/_rels/sheet7.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facebook.com/leboucher.joel?ref=br_rs" TargetMode="External"/><Relationship Id="rId7" Type="http://schemas.openxmlformats.org/officeDocument/2006/relationships/vmlDrawing" Target="../drawings/vmlDrawing1.vml"/><Relationship Id="rId2" Type="http://schemas.openxmlformats.org/officeDocument/2006/relationships/hyperlink" Target="https://www.facebook.com/UPRT.fr/?ref=settings" TargetMode="External"/><Relationship Id="rId1" Type="http://schemas.openxmlformats.org/officeDocument/2006/relationships/hyperlink" Target="http://www.cuisinealafrancaise.com/fr/2-poids-et-mesures" TargetMode="External"/><Relationship Id="rId6" Type="http://schemas.openxmlformats.org/officeDocument/2006/relationships/drawing" Target="../drawings/drawing3.xml"/><Relationship Id="rId5" Type="http://schemas.openxmlformats.org/officeDocument/2006/relationships/printerSettings" Target="../printerSettings/printerSettings1.bin"/><Relationship Id="rId4" Type="http://schemas.openxmlformats.org/officeDocument/2006/relationships/hyperlink" Target="http://www.uprt.fr/detail.php?id=6&amp;titre=plan-du-s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93506-23A8-45BA-BEF1-8770C4CB5002}">
  <sheetPr codeName="Feuil2"/>
  <dimension ref="A1:AR165"/>
  <sheetViews>
    <sheetView tabSelected="1" zoomScale="70" zoomScaleNormal="70" workbookViewId="0">
      <selection activeCell="U23" sqref="U23"/>
    </sheetView>
  </sheetViews>
  <sheetFormatPr baseColWidth="10" defaultRowHeight="15"/>
  <cols>
    <col min="1" max="1" width="14.5703125" style="206" customWidth="1"/>
    <col min="2" max="2" width="11.42578125" style="206"/>
    <col min="3" max="3" width="18.42578125" style="206" customWidth="1"/>
    <col min="4" max="4" width="11.42578125" style="206"/>
    <col min="5" max="5" width="12.85546875" style="206" customWidth="1"/>
    <col min="6" max="6" width="11.42578125" style="206"/>
    <col min="7" max="7" width="8" style="206" customWidth="1"/>
    <col min="8" max="11" width="11.42578125" style="206"/>
    <col min="12" max="13" width="11.42578125" style="214"/>
    <col min="14" max="15" width="17" style="214" customWidth="1"/>
    <col min="16" max="16" width="11.42578125" style="214"/>
    <col min="17" max="17" width="11.42578125" style="213"/>
    <col min="18" max="18" width="7.140625" style="213" customWidth="1"/>
    <col min="19" max="19" width="19.5703125" style="213" customWidth="1"/>
    <col min="20" max="20" width="10.140625" style="213" customWidth="1"/>
    <col min="21" max="21" width="15.42578125" style="213" bestFit="1" customWidth="1"/>
    <col min="22" max="22" width="11.28515625" style="213" customWidth="1"/>
    <col min="23" max="23" width="18.28515625" style="213" customWidth="1"/>
    <col min="24" max="24" width="36.42578125" style="213" bestFit="1" customWidth="1"/>
    <col min="25" max="29" width="11.42578125" style="213"/>
    <col min="30" max="16384" width="11.42578125" style="149"/>
  </cols>
  <sheetData>
    <row r="1" spans="1:29" ht="27" customHeight="1">
      <c r="A1" s="146"/>
      <c r="B1" s="146"/>
      <c r="C1" s="929" t="s">
        <v>1793</v>
      </c>
      <c r="D1" s="929"/>
      <c r="E1" s="929"/>
      <c r="F1" s="929"/>
      <c r="G1" s="929"/>
      <c r="H1" s="929"/>
      <c r="I1" s="929"/>
      <c r="J1" s="929"/>
      <c r="K1" s="929"/>
      <c r="L1" s="929"/>
      <c r="M1" s="929"/>
      <c r="N1" s="929"/>
      <c r="O1" s="929"/>
      <c r="P1" s="147"/>
      <c r="Q1" s="146"/>
      <c r="R1" s="146"/>
      <c r="S1" s="930" t="s">
        <v>1174</v>
      </c>
      <c r="T1" s="930"/>
      <c r="U1" s="930"/>
      <c r="V1" s="146"/>
      <c r="W1" s="148"/>
      <c r="X1" s="931" t="s">
        <v>1788</v>
      </c>
      <c r="Y1" s="931"/>
      <c r="Z1" s="931"/>
      <c r="AA1" s="932"/>
      <c r="AB1" s="932"/>
      <c r="AC1" s="932"/>
    </row>
    <row r="2" spans="1:29" ht="27" customHeight="1">
      <c r="A2" s="146"/>
      <c r="B2" s="146"/>
      <c r="C2" s="929"/>
      <c r="D2" s="929"/>
      <c r="E2" s="929"/>
      <c r="F2" s="929"/>
      <c r="G2" s="929"/>
      <c r="H2" s="929"/>
      <c r="I2" s="929"/>
      <c r="J2" s="929"/>
      <c r="K2" s="929"/>
      <c r="L2" s="929"/>
      <c r="M2" s="929"/>
      <c r="N2" s="929"/>
      <c r="O2" s="929"/>
      <c r="P2" s="147"/>
      <c r="Q2" s="146"/>
      <c r="R2" s="146"/>
      <c r="S2" s="930"/>
      <c r="T2" s="930"/>
      <c r="U2" s="930"/>
      <c r="V2" s="146"/>
      <c r="W2" s="148"/>
      <c r="X2" s="931"/>
      <c r="Y2" s="931"/>
      <c r="Z2" s="931"/>
      <c r="AA2" s="932"/>
      <c r="AB2" s="932"/>
      <c r="AC2" s="932"/>
    </row>
    <row r="3" spans="1:29" ht="27" customHeight="1">
      <c r="A3" s="146"/>
      <c r="B3" s="146"/>
      <c r="C3" s="929"/>
      <c r="D3" s="929"/>
      <c r="E3" s="929"/>
      <c r="F3" s="929"/>
      <c r="G3" s="929"/>
      <c r="H3" s="929"/>
      <c r="I3" s="929"/>
      <c r="J3" s="929"/>
      <c r="K3" s="929"/>
      <c r="L3" s="929"/>
      <c r="M3" s="929"/>
      <c r="N3" s="929"/>
      <c r="O3" s="929"/>
      <c r="P3" s="147"/>
      <c r="Q3" s="146"/>
      <c r="R3" s="146"/>
      <c r="S3" s="150" t="s">
        <v>1792</v>
      </c>
      <c r="T3" s="151"/>
      <c r="U3" s="146"/>
      <c r="V3" s="146"/>
      <c r="W3" s="148"/>
      <c r="X3" s="152" t="s">
        <v>1789</v>
      </c>
      <c r="Y3" s="152"/>
      <c r="Z3" s="152"/>
      <c r="AA3" s="150"/>
      <c r="AB3" s="153"/>
      <c r="AC3" s="153"/>
    </row>
    <row r="4" spans="1:29" ht="28.5">
      <c r="A4" s="146"/>
      <c r="B4" s="146"/>
      <c r="C4" s="154" t="str">
        <f ca="1">"Page "&amp;_xlfn.SHEET()&amp;" sur "&amp;_xlfn.SHEETS()</f>
        <v>Page 1 sur 7</v>
      </c>
      <c r="D4" s="154"/>
      <c r="E4" s="146"/>
      <c r="F4" s="146"/>
      <c r="G4" s="146"/>
      <c r="H4" s="146"/>
      <c r="I4" s="147"/>
      <c r="J4" s="146"/>
      <c r="K4" s="146"/>
      <c r="L4" s="147"/>
      <c r="M4" s="147"/>
      <c r="N4" s="147"/>
      <c r="O4" s="147"/>
      <c r="P4" s="147"/>
      <c r="Q4" s="146"/>
      <c r="R4" s="146"/>
      <c r="S4" s="150" t="s">
        <v>1175</v>
      </c>
      <c r="T4" s="151"/>
      <c r="U4" s="146"/>
      <c r="V4" s="146"/>
      <c r="W4" s="148"/>
      <c r="X4" s="155" t="s">
        <v>1176</v>
      </c>
      <c r="Y4" s="150"/>
      <c r="Z4" s="150"/>
      <c r="AA4" s="150"/>
      <c r="AB4" s="153"/>
      <c r="AC4" s="153"/>
    </row>
    <row r="5" spans="1:29" ht="27">
      <c r="A5" s="146"/>
      <c r="B5" s="146"/>
      <c r="C5" s="146"/>
      <c r="D5" s="146"/>
      <c r="E5" s="146"/>
      <c r="F5" s="146"/>
      <c r="G5" s="146"/>
      <c r="H5" s="146"/>
      <c r="I5" s="147"/>
      <c r="J5" s="146"/>
      <c r="K5" s="146"/>
      <c r="L5" s="147"/>
      <c r="M5" s="147"/>
      <c r="N5" s="147"/>
      <c r="O5" s="147"/>
      <c r="P5" s="147"/>
      <c r="Q5" s="146"/>
      <c r="R5" s="146"/>
      <c r="S5" s="150" t="s">
        <v>1177</v>
      </c>
      <c r="T5" s="151"/>
      <c r="U5" s="146"/>
      <c r="V5" s="146"/>
      <c r="W5" s="148"/>
      <c r="X5" s="150"/>
      <c r="Y5" s="150"/>
      <c r="Z5" s="150"/>
      <c r="AA5" s="150"/>
      <c r="AB5" s="153"/>
      <c r="AC5" s="153"/>
    </row>
    <row r="6" spans="1:29" ht="27">
      <c r="A6" s="156"/>
      <c r="B6" s="157"/>
      <c r="C6" s="158"/>
      <c r="D6" s="156"/>
      <c r="E6" s="156"/>
      <c r="F6" s="156"/>
      <c r="G6" s="156"/>
      <c r="H6" s="156"/>
      <c r="I6" s="159"/>
      <c r="J6" s="156"/>
      <c r="K6" s="156"/>
      <c r="L6" s="159"/>
      <c r="M6" s="159"/>
      <c r="N6" s="159"/>
      <c r="O6" s="159"/>
      <c r="P6" s="159"/>
      <c r="Q6" s="160"/>
      <c r="R6" s="160"/>
      <c r="S6" s="160"/>
      <c r="T6" s="160"/>
      <c r="U6" s="160"/>
      <c r="V6" s="160"/>
      <c r="W6" s="161"/>
      <c r="X6" s="160"/>
      <c r="Y6" s="160"/>
      <c r="Z6" s="160"/>
      <c r="AA6" s="160"/>
      <c r="AB6" s="160"/>
      <c r="AC6" s="160"/>
    </row>
    <row r="7" spans="1:29" ht="37.5" customHeight="1">
      <c r="A7" s="146"/>
      <c r="B7" s="146"/>
      <c r="C7" s="146"/>
      <c r="D7" s="146"/>
      <c r="E7" s="146"/>
      <c r="F7" s="146"/>
      <c r="G7" s="146"/>
      <c r="H7" s="146"/>
      <c r="I7" s="146"/>
      <c r="J7" s="146"/>
      <c r="K7" s="146"/>
      <c r="L7" s="147"/>
      <c r="M7" s="147"/>
      <c r="N7" s="147"/>
      <c r="O7" s="147"/>
      <c r="P7" s="147"/>
      <c r="Q7" s="153"/>
      <c r="R7" s="153"/>
      <c r="S7" s="153"/>
      <c r="T7" s="153"/>
      <c r="U7" s="153"/>
      <c r="V7" s="153"/>
      <c r="W7" s="153"/>
      <c r="X7" s="153"/>
      <c r="Y7" s="153"/>
      <c r="Z7" s="153"/>
      <c r="AA7" s="153"/>
      <c r="AB7" s="933" t="s">
        <v>1178</v>
      </c>
      <c r="AC7" s="933"/>
    </row>
    <row r="8" spans="1:29" ht="27.75">
      <c r="A8" s="146"/>
      <c r="B8" s="162" t="s">
        <v>1179</v>
      </c>
      <c r="C8" s="146"/>
      <c r="D8" s="146"/>
      <c r="E8" s="146"/>
      <c r="F8" s="146"/>
      <c r="G8" s="146"/>
      <c r="H8" s="146"/>
      <c r="I8" s="147"/>
      <c r="J8" s="146"/>
      <c r="K8" s="146"/>
      <c r="L8" s="147"/>
      <c r="M8" s="147"/>
      <c r="N8" s="147"/>
      <c r="O8" s="147"/>
      <c r="P8" s="147"/>
      <c r="Q8" s="153"/>
      <c r="R8" s="153"/>
      <c r="S8" s="153"/>
      <c r="T8" s="153"/>
      <c r="U8" s="153"/>
      <c r="V8" s="153"/>
      <c r="W8" s="153"/>
      <c r="X8" s="153"/>
      <c r="Y8" s="153"/>
      <c r="Z8" s="153"/>
      <c r="AA8" s="153"/>
      <c r="AB8" s="933"/>
      <c r="AC8" s="933"/>
    </row>
    <row r="9" spans="1:29" ht="27.75">
      <c r="A9" s="146"/>
      <c r="B9" s="162" t="s">
        <v>1180</v>
      </c>
      <c r="C9" s="151"/>
      <c r="D9" s="146"/>
      <c r="E9" s="146"/>
      <c r="F9" s="146"/>
      <c r="G9" s="146"/>
      <c r="H9" s="146"/>
      <c r="I9" s="147"/>
      <c r="J9" s="146"/>
      <c r="K9" s="146"/>
      <c r="L9" s="147"/>
      <c r="M9" s="147"/>
      <c r="N9" s="147"/>
      <c r="O9" s="147"/>
      <c r="P9" s="147"/>
      <c r="Q9" s="153"/>
      <c r="R9" s="153"/>
      <c r="S9" s="153"/>
      <c r="T9" s="153"/>
      <c r="U9" s="153"/>
      <c r="V9" s="153"/>
      <c r="W9" s="153"/>
      <c r="X9" s="153"/>
      <c r="Y9" s="153"/>
      <c r="Z9" s="153"/>
      <c r="AA9" s="153"/>
      <c r="AB9" s="153"/>
      <c r="AC9" s="153"/>
    </row>
    <row r="10" spans="1:29" ht="27">
      <c r="A10" s="146"/>
      <c r="B10" s="148"/>
      <c r="C10" s="151"/>
      <c r="D10" s="146"/>
      <c r="E10" s="146"/>
      <c r="F10" s="146"/>
      <c r="G10" s="146"/>
      <c r="H10" s="146"/>
      <c r="I10" s="147"/>
      <c r="J10" s="146"/>
      <c r="K10" s="146"/>
      <c r="L10" s="147"/>
      <c r="M10" s="147"/>
      <c r="N10" s="147"/>
      <c r="O10" s="147"/>
      <c r="P10" s="147"/>
      <c r="Q10" s="153"/>
      <c r="R10" s="153"/>
      <c r="S10" s="153"/>
      <c r="T10" s="153"/>
      <c r="U10" s="153"/>
      <c r="V10" s="153"/>
      <c r="W10" s="153"/>
      <c r="X10" s="153"/>
      <c r="Y10" s="153"/>
      <c r="Z10" s="153"/>
      <c r="AA10" s="153"/>
      <c r="AB10" s="153"/>
      <c r="AC10" s="153"/>
    </row>
    <row r="11" spans="1:29" ht="27">
      <c r="A11" s="146"/>
      <c r="B11" s="148" t="s">
        <v>1181</v>
      </c>
      <c r="C11" s="151"/>
      <c r="D11" s="146"/>
      <c r="E11" s="146"/>
      <c r="F11" s="146"/>
      <c r="G11" s="146"/>
      <c r="H11" s="146"/>
      <c r="I11" s="147"/>
      <c r="J11" s="146"/>
      <c r="K11" s="146"/>
      <c r="L11" s="147"/>
      <c r="M11" s="147"/>
      <c r="N11" s="147"/>
      <c r="O11" s="147"/>
      <c r="P11" s="147"/>
      <c r="Q11" s="153"/>
      <c r="R11" s="153"/>
      <c r="S11" s="153"/>
      <c r="T11" s="153"/>
      <c r="U11" s="153"/>
      <c r="V11" s="153"/>
      <c r="W11" s="153"/>
      <c r="X11" s="153"/>
      <c r="Y11" s="153"/>
      <c r="Z11" s="153"/>
      <c r="AA11" s="153"/>
      <c r="AB11" s="153"/>
      <c r="AC11" s="153"/>
    </row>
    <row r="12" spans="1:29" ht="27">
      <c r="A12" s="146"/>
      <c r="B12" s="148"/>
      <c r="C12" s="151"/>
      <c r="D12" s="146"/>
      <c r="E12" s="146"/>
      <c r="F12" s="146"/>
      <c r="G12" s="146"/>
      <c r="H12" s="146"/>
      <c r="I12" s="147"/>
      <c r="J12" s="146"/>
      <c r="K12" s="146"/>
      <c r="L12" s="147"/>
      <c r="M12" s="147"/>
      <c r="N12" s="147"/>
      <c r="O12" s="147"/>
      <c r="P12" s="147"/>
      <c r="Q12" s="153"/>
      <c r="R12" s="153"/>
      <c r="S12" s="153"/>
      <c r="T12" s="153"/>
      <c r="U12" s="153"/>
      <c r="V12" s="153"/>
      <c r="W12" s="153"/>
      <c r="X12" s="153"/>
      <c r="Y12" s="153"/>
      <c r="Z12" s="153"/>
      <c r="AA12" s="153"/>
      <c r="AB12" s="153"/>
      <c r="AC12" s="153"/>
    </row>
    <row r="13" spans="1:29" ht="27">
      <c r="A13" s="146"/>
      <c r="B13" s="148" t="s">
        <v>1182</v>
      </c>
      <c r="C13" s="151"/>
      <c r="D13" s="146"/>
      <c r="E13" s="146"/>
      <c r="F13" s="146"/>
      <c r="G13" s="146"/>
      <c r="H13" s="146"/>
      <c r="I13" s="147"/>
      <c r="J13" s="146"/>
      <c r="K13" s="146"/>
      <c r="L13" s="147"/>
      <c r="M13" s="147"/>
      <c r="N13" s="147"/>
      <c r="O13" s="147"/>
      <c r="P13" s="147"/>
      <c r="Q13" s="153"/>
      <c r="R13" s="153"/>
      <c r="S13" s="153"/>
      <c r="T13" s="153"/>
      <c r="U13" s="153"/>
      <c r="V13" s="153"/>
      <c r="W13" s="153"/>
      <c r="X13" s="153"/>
      <c r="Y13" s="153"/>
      <c r="Z13" s="153"/>
      <c r="AA13" s="153"/>
      <c r="AB13" s="153"/>
      <c r="AC13" s="153"/>
    </row>
    <row r="14" spans="1:29" ht="27">
      <c r="A14" s="146"/>
      <c r="B14" s="148" t="s">
        <v>1183</v>
      </c>
      <c r="C14" s="151"/>
      <c r="D14" s="146"/>
      <c r="E14" s="146"/>
      <c r="F14" s="146"/>
      <c r="G14" s="146"/>
      <c r="H14" s="146"/>
      <c r="I14" s="147"/>
      <c r="J14" s="146"/>
      <c r="K14" s="146"/>
      <c r="L14" s="147"/>
      <c r="M14" s="147"/>
      <c r="N14" s="147"/>
      <c r="O14" s="147"/>
      <c r="P14" s="147"/>
      <c r="Q14" s="153"/>
      <c r="R14" s="153"/>
      <c r="S14" s="153"/>
      <c r="T14" s="153"/>
      <c r="U14" s="153"/>
      <c r="V14" s="153"/>
      <c r="W14" s="153"/>
      <c r="X14" s="153"/>
      <c r="Y14" s="153"/>
      <c r="Z14" s="153"/>
      <c r="AA14" s="153"/>
      <c r="AB14" s="153"/>
      <c r="AC14" s="153"/>
    </row>
    <row r="15" spans="1:29" ht="27">
      <c r="A15" s="146"/>
      <c r="B15" s="148"/>
      <c r="C15" s="151"/>
      <c r="D15" s="146"/>
      <c r="E15" s="146"/>
      <c r="F15" s="146"/>
      <c r="G15" s="146"/>
      <c r="H15" s="146"/>
      <c r="I15" s="147"/>
      <c r="J15" s="146"/>
      <c r="K15" s="146"/>
      <c r="L15" s="147"/>
      <c r="M15" s="147"/>
      <c r="N15" s="147"/>
      <c r="O15" s="147"/>
      <c r="P15" s="147"/>
      <c r="Q15" s="153"/>
      <c r="R15" s="153"/>
      <c r="S15" s="153"/>
      <c r="T15" s="153"/>
      <c r="U15" s="153"/>
      <c r="V15" s="153"/>
      <c r="W15" s="153"/>
      <c r="X15" s="153"/>
      <c r="Y15" s="153"/>
      <c r="Z15" s="153"/>
      <c r="AA15" s="153"/>
      <c r="AB15" s="153"/>
      <c r="AC15" s="153"/>
    </row>
    <row r="16" spans="1:29" ht="27">
      <c r="A16" s="146"/>
      <c r="B16" s="148" t="s">
        <v>1184</v>
      </c>
      <c r="C16" s="151"/>
      <c r="D16" s="146"/>
      <c r="E16" s="146"/>
      <c r="F16" s="146"/>
      <c r="G16" s="146"/>
      <c r="H16" s="146"/>
      <c r="I16" s="147"/>
      <c r="J16" s="146"/>
      <c r="K16" s="146"/>
      <c r="L16" s="147"/>
      <c r="M16" s="147"/>
      <c r="N16" s="147"/>
      <c r="O16" s="147"/>
      <c r="P16" s="147"/>
      <c r="Q16" s="153"/>
      <c r="R16" s="153"/>
      <c r="S16" s="153"/>
      <c r="T16" s="153"/>
      <c r="U16" s="153"/>
      <c r="V16" s="153"/>
      <c r="W16" s="153"/>
      <c r="X16" s="153"/>
      <c r="Y16" s="153"/>
      <c r="Z16" s="153"/>
      <c r="AA16" s="153"/>
      <c r="AB16" s="153"/>
      <c r="AC16" s="153"/>
    </row>
    <row r="17" spans="1:29" ht="27">
      <c r="A17" s="146"/>
      <c r="B17" s="148" t="s">
        <v>1185</v>
      </c>
      <c r="C17" s="151"/>
      <c r="D17" s="146"/>
      <c r="E17" s="146"/>
      <c r="F17" s="146"/>
      <c r="G17" s="146"/>
      <c r="H17" s="146"/>
      <c r="I17" s="147"/>
      <c r="J17" s="146"/>
      <c r="K17" s="146"/>
      <c r="L17" s="147"/>
      <c r="M17" s="147"/>
      <c r="N17" s="147"/>
      <c r="O17" s="147"/>
      <c r="P17" s="147"/>
      <c r="Q17" s="153"/>
      <c r="R17" s="153"/>
      <c r="S17" s="153"/>
      <c r="T17" s="153"/>
      <c r="U17" s="153"/>
      <c r="V17" s="153"/>
      <c r="W17" s="153"/>
      <c r="X17" s="153"/>
      <c r="Y17" s="153"/>
      <c r="Z17" s="153"/>
      <c r="AA17" s="153"/>
      <c r="AB17" s="153"/>
      <c r="AC17" s="153"/>
    </row>
    <row r="18" spans="1:29" ht="27">
      <c r="A18" s="146"/>
      <c r="B18" s="148"/>
      <c r="C18" s="151"/>
      <c r="D18" s="146"/>
      <c r="E18" s="146"/>
      <c r="F18" s="146"/>
      <c r="G18" s="146"/>
      <c r="H18" s="146"/>
      <c r="I18" s="147"/>
      <c r="J18" s="146"/>
      <c r="K18" s="146"/>
      <c r="L18" s="147"/>
      <c r="M18" s="147"/>
      <c r="N18" s="147"/>
      <c r="O18" s="147"/>
      <c r="P18" s="147"/>
      <c r="Q18" s="153"/>
      <c r="R18" s="153"/>
      <c r="S18" s="153"/>
      <c r="T18" s="153"/>
      <c r="U18" s="153"/>
      <c r="V18" s="153"/>
      <c r="W18" s="163"/>
      <c r="X18" s="153"/>
      <c r="Y18" s="163"/>
      <c r="Z18" s="163"/>
      <c r="AA18" s="163"/>
      <c r="AB18" s="163"/>
      <c r="AC18" s="153"/>
    </row>
    <row r="19" spans="1:29" ht="27">
      <c r="A19" s="146"/>
      <c r="B19" s="148" t="s">
        <v>1186</v>
      </c>
      <c r="C19" s="151"/>
      <c r="D19" s="146"/>
      <c r="E19" s="146"/>
      <c r="F19" s="146"/>
      <c r="G19" s="146"/>
      <c r="H19" s="146"/>
      <c r="I19" s="147"/>
      <c r="J19" s="146"/>
      <c r="K19" s="146"/>
      <c r="L19" s="147"/>
      <c r="M19" s="147"/>
      <c r="N19" s="147"/>
      <c r="O19" s="147"/>
      <c r="P19" s="147"/>
      <c r="Q19" s="153"/>
      <c r="R19" s="153"/>
      <c r="S19" s="153"/>
      <c r="T19" s="153"/>
      <c r="U19" s="153"/>
      <c r="V19" s="153"/>
      <c r="W19" s="163"/>
      <c r="X19" s="153"/>
      <c r="Y19" s="163"/>
      <c r="Z19" s="163"/>
      <c r="AA19" s="163"/>
      <c r="AB19" s="163"/>
      <c r="AC19" s="153"/>
    </row>
    <row r="20" spans="1:29" ht="27">
      <c r="A20" s="146"/>
      <c r="B20" s="148" t="s">
        <v>1187</v>
      </c>
      <c r="C20" s="151"/>
      <c r="D20" s="146"/>
      <c r="E20" s="146"/>
      <c r="F20" s="146"/>
      <c r="G20" s="146"/>
      <c r="H20" s="146"/>
      <c r="I20" s="147"/>
      <c r="J20" s="146"/>
      <c r="K20" s="146"/>
      <c r="L20" s="147"/>
      <c r="M20" s="147"/>
      <c r="N20" s="147"/>
      <c r="O20" s="147"/>
      <c r="P20" s="147"/>
      <c r="Q20" s="153"/>
      <c r="R20" s="153"/>
      <c r="S20" s="153"/>
      <c r="T20" s="153"/>
      <c r="U20" s="153"/>
      <c r="V20" s="153"/>
      <c r="W20" s="163"/>
      <c r="X20" s="153"/>
      <c r="Y20" s="153"/>
      <c r="Z20" s="153"/>
      <c r="AA20" s="153"/>
      <c r="AB20" s="153"/>
      <c r="AC20" s="153"/>
    </row>
    <row r="21" spans="1:29" ht="27">
      <c r="A21" s="146"/>
      <c r="B21" s="148" t="s">
        <v>1188</v>
      </c>
      <c r="C21" s="151"/>
      <c r="D21" s="146"/>
      <c r="E21" s="146"/>
      <c r="F21" s="146"/>
      <c r="G21" s="146"/>
      <c r="H21" s="146"/>
      <c r="I21" s="147"/>
      <c r="J21" s="146"/>
      <c r="K21" s="146"/>
      <c r="L21" s="147"/>
      <c r="M21" s="147"/>
      <c r="N21" s="147"/>
      <c r="O21" s="147"/>
      <c r="P21" s="147"/>
      <c r="Q21" s="153"/>
      <c r="R21" s="153"/>
      <c r="S21" s="153"/>
      <c r="T21" s="153"/>
      <c r="U21" s="153"/>
      <c r="V21" s="153"/>
      <c r="W21" s="163"/>
      <c r="X21" s="153"/>
      <c r="Y21" s="153"/>
      <c r="Z21" s="153"/>
      <c r="AA21" s="153"/>
      <c r="AB21" s="153"/>
      <c r="AC21" s="153"/>
    </row>
    <row r="22" spans="1:29" ht="27">
      <c r="A22" s="146"/>
      <c r="B22" s="148" t="s">
        <v>1189</v>
      </c>
      <c r="C22" s="151"/>
      <c r="D22" s="146"/>
      <c r="E22" s="146"/>
      <c r="F22" s="146"/>
      <c r="G22" s="146"/>
      <c r="H22" s="146"/>
      <c r="I22" s="147"/>
      <c r="J22" s="146"/>
      <c r="K22" s="146"/>
      <c r="L22" s="147"/>
      <c r="M22" s="147"/>
      <c r="N22" s="147"/>
      <c r="O22" s="147"/>
      <c r="P22" s="147"/>
      <c r="Q22" s="153"/>
      <c r="R22" s="153"/>
      <c r="S22" s="153"/>
      <c r="T22" s="153"/>
      <c r="U22" s="153"/>
      <c r="V22" s="153"/>
      <c r="W22" s="163"/>
      <c r="X22" s="153"/>
      <c r="Y22" s="153"/>
      <c r="Z22" s="153"/>
      <c r="AA22" s="153"/>
      <c r="AB22" s="153"/>
      <c r="AC22" s="153"/>
    </row>
    <row r="23" spans="1:29" ht="27">
      <c r="A23" s="146"/>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53"/>
      <c r="AA23" s="153"/>
      <c r="AB23" s="153"/>
      <c r="AC23" s="153"/>
    </row>
    <row r="24" spans="1:29" ht="27">
      <c r="A24" s="146"/>
      <c r="B24" s="164" t="s">
        <v>1190</v>
      </c>
      <c r="C24" s="165"/>
      <c r="D24" s="165"/>
      <c r="E24" s="165"/>
      <c r="F24" s="165"/>
      <c r="G24" s="165"/>
      <c r="H24" s="165"/>
      <c r="I24" s="165"/>
      <c r="J24" s="165"/>
      <c r="K24" s="165"/>
      <c r="L24" s="165"/>
      <c r="M24" s="165"/>
      <c r="N24" s="165"/>
      <c r="O24" s="165"/>
      <c r="P24" s="148"/>
      <c r="Q24" s="148"/>
      <c r="R24" s="148"/>
      <c r="S24" s="148"/>
      <c r="T24" s="148"/>
      <c r="U24" s="148"/>
      <c r="V24" s="148"/>
      <c r="W24" s="148"/>
      <c r="X24" s="148"/>
      <c r="Y24" s="148"/>
      <c r="Z24" s="153"/>
      <c r="AA24" s="153"/>
      <c r="AB24" s="153"/>
      <c r="AC24" s="153"/>
    </row>
    <row r="25" spans="1:29" ht="27">
      <c r="A25" s="146"/>
      <c r="B25" s="165"/>
      <c r="C25" s="165"/>
      <c r="D25" s="165"/>
      <c r="E25" s="165"/>
      <c r="F25" s="165"/>
      <c r="G25" s="165"/>
      <c r="H25" s="165"/>
      <c r="I25" s="165"/>
      <c r="J25" s="165"/>
      <c r="K25" s="165"/>
      <c r="L25" s="165"/>
      <c r="M25" s="165"/>
      <c r="N25" s="165"/>
      <c r="O25" s="165"/>
      <c r="P25" s="148"/>
      <c r="Q25" s="148"/>
      <c r="R25" s="148"/>
      <c r="S25" s="148"/>
      <c r="T25" s="148"/>
      <c r="U25" s="148"/>
      <c r="V25" s="148"/>
      <c r="W25" s="148"/>
      <c r="X25" s="148"/>
      <c r="Y25" s="148"/>
      <c r="Z25" s="153"/>
      <c r="AA25" s="153"/>
      <c r="AB25" s="153"/>
      <c r="AC25" s="153"/>
    </row>
    <row r="26" spans="1:29" ht="27">
      <c r="A26" s="146"/>
      <c r="B26" s="165"/>
      <c r="C26" s="165" t="s">
        <v>1790</v>
      </c>
      <c r="D26" s="165"/>
      <c r="E26" s="165"/>
      <c r="F26" s="165"/>
      <c r="G26" s="165"/>
      <c r="H26" s="165"/>
      <c r="I26" s="165"/>
      <c r="J26" s="165"/>
      <c r="K26" s="165"/>
      <c r="L26" s="165"/>
      <c r="M26" s="165"/>
      <c r="N26" s="165"/>
      <c r="O26" s="165"/>
      <c r="P26" s="148"/>
      <c r="Q26" s="148"/>
      <c r="R26" s="148"/>
      <c r="S26" s="148"/>
      <c r="T26" s="148"/>
      <c r="U26" s="148"/>
      <c r="V26" s="148"/>
      <c r="W26" s="148"/>
      <c r="X26" s="148"/>
      <c r="Y26" s="148"/>
      <c r="Z26" s="153"/>
      <c r="AA26" s="153"/>
      <c r="AB26" s="153"/>
      <c r="AC26" s="153"/>
    </row>
    <row r="27" spans="1:29" ht="27">
      <c r="A27" s="146"/>
      <c r="B27" s="165"/>
      <c r="C27" s="165" t="s">
        <v>1791</v>
      </c>
      <c r="D27" s="165"/>
      <c r="E27" s="165"/>
      <c r="F27" s="165"/>
      <c r="G27" s="165"/>
      <c r="H27" s="165"/>
      <c r="I27" s="165"/>
      <c r="J27" s="165"/>
      <c r="K27" s="165"/>
      <c r="L27" s="165"/>
      <c r="M27" s="165"/>
      <c r="N27" s="165"/>
      <c r="O27" s="165"/>
      <c r="P27" s="148"/>
      <c r="Q27" s="148"/>
      <c r="R27" s="148"/>
      <c r="S27" s="148"/>
      <c r="T27" s="148"/>
      <c r="U27" s="148"/>
      <c r="V27" s="148"/>
      <c r="W27" s="148"/>
      <c r="X27" s="148"/>
      <c r="Y27" s="148"/>
      <c r="Z27" s="153"/>
      <c r="AA27" s="153"/>
      <c r="AB27" s="153"/>
      <c r="AC27" s="153"/>
    </row>
    <row r="28" spans="1:29" ht="27">
      <c r="A28" s="146"/>
      <c r="B28" s="165"/>
      <c r="C28" s="165" t="s">
        <v>1781</v>
      </c>
      <c r="D28" s="165"/>
      <c r="E28" s="165"/>
      <c r="F28" s="165"/>
      <c r="G28" s="165"/>
      <c r="H28" s="165"/>
      <c r="I28" s="165"/>
      <c r="J28" s="165"/>
      <c r="K28" s="165"/>
      <c r="L28" s="165"/>
      <c r="M28" s="165"/>
      <c r="N28" s="165"/>
      <c r="O28" s="165"/>
      <c r="P28" s="148"/>
      <c r="Q28" s="148"/>
      <c r="R28" s="148"/>
      <c r="S28" s="148"/>
      <c r="T28" s="148"/>
      <c r="U28" s="148"/>
      <c r="V28" s="148"/>
      <c r="W28" s="148"/>
      <c r="X28" s="148"/>
      <c r="Y28" s="148"/>
      <c r="Z28" s="153"/>
      <c r="AA28" s="153"/>
      <c r="AB28" s="153"/>
      <c r="AC28" s="153"/>
    </row>
    <row r="29" spans="1:29" ht="27">
      <c r="A29" s="146"/>
      <c r="B29" s="166" t="s">
        <v>1191</v>
      </c>
      <c r="C29" s="165" t="s">
        <v>1782</v>
      </c>
      <c r="D29" s="165"/>
      <c r="E29" s="165"/>
      <c r="F29" s="165"/>
      <c r="G29" s="165"/>
      <c r="H29" s="165"/>
      <c r="I29" s="165"/>
      <c r="J29" s="165"/>
      <c r="K29" s="165"/>
      <c r="L29" s="165"/>
      <c r="M29" s="165"/>
      <c r="N29" s="165"/>
      <c r="O29" s="165"/>
      <c r="P29" s="148"/>
      <c r="Q29" s="148"/>
      <c r="R29" s="148"/>
      <c r="S29" s="148"/>
      <c r="T29" s="148"/>
      <c r="U29" s="148"/>
      <c r="V29" s="148"/>
      <c r="W29" s="148"/>
      <c r="X29" s="148"/>
      <c r="Y29" s="148"/>
      <c r="Z29" s="153"/>
      <c r="AA29" s="153"/>
      <c r="AB29" s="153"/>
      <c r="AC29" s="153"/>
    </row>
    <row r="30" spans="1:29" ht="27">
      <c r="A30" s="146"/>
      <c r="B30" s="165"/>
      <c r="C30" s="165" t="s">
        <v>1783</v>
      </c>
      <c r="D30" s="165"/>
      <c r="E30" s="165"/>
      <c r="F30" s="165"/>
      <c r="G30" s="165"/>
      <c r="H30" s="165"/>
      <c r="I30" s="165"/>
      <c r="J30" s="165"/>
      <c r="K30" s="165"/>
      <c r="L30" s="165"/>
      <c r="M30" s="165"/>
      <c r="N30" s="165"/>
      <c r="O30" s="165"/>
      <c r="P30" s="148"/>
      <c r="Q30" s="148"/>
      <c r="R30" s="148"/>
      <c r="S30" s="148"/>
      <c r="T30" s="148"/>
      <c r="U30" s="148"/>
      <c r="V30" s="148"/>
      <c r="W30" s="148"/>
      <c r="X30" s="148"/>
      <c r="Y30" s="148"/>
      <c r="Z30" s="153"/>
      <c r="AA30" s="153"/>
      <c r="AB30" s="153"/>
      <c r="AC30" s="153"/>
    </row>
    <row r="31" spans="1:29" ht="27">
      <c r="A31" s="146"/>
      <c r="B31" s="165"/>
      <c r="C31" s="165" t="s">
        <v>1784</v>
      </c>
      <c r="D31" s="165"/>
      <c r="E31" s="165"/>
      <c r="F31" s="165"/>
      <c r="G31" s="165"/>
      <c r="H31" s="165"/>
      <c r="I31" s="165"/>
      <c r="J31" s="165"/>
      <c r="K31" s="165"/>
      <c r="L31" s="165"/>
      <c r="M31" s="165"/>
      <c r="N31" s="165"/>
      <c r="O31" s="165"/>
      <c r="P31" s="148"/>
      <c r="Q31" s="148"/>
      <c r="R31" s="148"/>
      <c r="S31" s="148"/>
      <c r="T31" s="148"/>
      <c r="U31" s="148"/>
      <c r="V31" s="148"/>
      <c r="W31" s="148"/>
      <c r="X31" s="148"/>
      <c r="Y31" s="148"/>
      <c r="Z31" s="153"/>
      <c r="AA31" s="153"/>
      <c r="AB31" s="153"/>
      <c r="AC31" s="153"/>
    </row>
    <row r="32" spans="1:29" ht="27">
      <c r="A32" s="146"/>
      <c r="B32" s="165"/>
      <c r="C32" s="165"/>
      <c r="D32" s="165"/>
      <c r="E32" s="165"/>
      <c r="F32" s="165"/>
      <c r="G32" s="165"/>
      <c r="H32" s="165"/>
      <c r="I32" s="165"/>
      <c r="J32" s="165"/>
      <c r="K32" s="165"/>
      <c r="L32" s="165"/>
      <c r="M32" s="165"/>
      <c r="N32" s="165"/>
      <c r="O32" s="165"/>
      <c r="P32" s="148"/>
      <c r="Q32" s="148"/>
      <c r="R32" s="148"/>
      <c r="S32" s="148"/>
      <c r="T32" s="148"/>
      <c r="U32" s="148"/>
      <c r="V32" s="148"/>
      <c r="W32" s="148"/>
      <c r="X32" s="148"/>
      <c r="Y32" s="148"/>
      <c r="Z32" s="153"/>
      <c r="AA32" s="153"/>
      <c r="AB32" s="153"/>
      <c r="AC32" s="153"/>
    </row>
    <row r="33" spans="1:29" ht="27">
      <c r="A33" s="146"/>
      <c r="B33" s="167"/>
      <c r="C33" s="151"/>
      <c r="D33" s="146"/>
      <c r="E33" s="146"/>
      <c r="F33" s="146"/>
      <c r="G33" s="146"/>
      <c r="H33" s="146"/>
      <c r="I33" s="147"/>
      <c r="J33" s="146"/>
      <c r="K33" s="146"/>
      <c r="L33" s="147"/>
      <c r="M33" s="147"/>
      <c r="N33" s="147"/>
      <c r="O33" s="147"/>
      <c r="P33" s="147"/>
      <c r="Q33" s="153"/>
      <c r="R33" s="153"/>
      <c r="S33" s="153"/>
      <c r="T33" s="153"/>
      <c r="U33" s="153"/>
      <c r="V33" s="153"/>
      <c r="W33" s="163"/>
      <c r="X33" s="153"/>
      <c r="Y33" s="153"/>
      <c r="Z33" s="153"/>
      <c r="AA33" s="153"/>
      <c r="AB33" s="153"/>
      <c r="AC33" s="153"/>
    </row>
    <row r="34" spans="1:29" ht="27">
      <c r="A34" s="146"/>
      <c r="B34" s="148" t="s">
        <v>1192</v>
      </c>
      <c r="C34" s="151"/>
      <c r="D34" s="146"/>
      <c r="E34" s="146"/>
      <c r="F34" s="146"/>
      <c r="G34" s="146"/>
      <c r="H34" s="146"/>
      <c r="I34" s="147"/>
      <c r="J34" s="146"/>
      <c r="K34" s="146"/>
      <c r="L34" s="147"/>
      <c r="M34" s="147"/>
      <c r="N34" s="147"/>
      <c r="O34" s="147"/>
      <c r="P34" s="147"/>
      <c r="Q34" s="153"/>
      <c r="R34" s="153"/>
      <c r="S34" s="153"/>
      <c r="T34" s="153"/>
      <c r="U34" s="153"/>
      <c r="V34" s="153"/>
      <c r="W34" s="163"/>
      <c r="X34" s="153"/>
      <c r="Y34" s="153"/>
      <c r="Z34" s="153"/>
      <c r="AA34" s="153"/>
      <c r="AB34" s="153"/>
      <c r="AC34" s="153"/>
    </row>
    <row r="35" spans="1:29" ht="27">
      <c r="A35" s="146"/>
      <c r="B35" s="148"/>
      <c r="C35" s="151"/>
      <c r="D35" s="146"/>
      <c r="E35" s="146"/>
      <c r="F35" s="146"/>
      <c r="G35" s="146"/>
      <c r="H35" s="146"/>
      <c r="I35" s="147"/>
      <c r="J35" s="146"/>
      <c r="K35" s="146"/>
      <c r="L35" s="147"/>
      <c r="M35" s="147"/>
      <c r="N35" s="147"/>
      <c r="O35" s="147"/>
      <c r="P35" s="147"/>
      <c r="Q35" s="153"/>
      <c r="R35" s="153"/>
      <c r="S35" s="153"/>
      <c r="T35" s="153"/>
      <c r="U35" s="153"/>
      <c r="V35" s="153"/>
      <c r="W35" s="163"/>
      <c r="X35" s="153"/>
      <c r="Y35" s="153"/>
      <c r="Z35" s="153"/>
      <c r="AA35" s="153"/>
      <c r="AB35" s="153"/>
      <c r="AC35" s="153"/>
    </row>
    <row r="36" spans="1:29" ht="27.75">
      <c r="A36" s="146"/>
      <c r="B36" s="162" t="s">
        <v>1193</v>
      </c>
      <c r="C36" s="146"/>
      <c r="D36" s="146"/>
      <c r="E36" s="146"/>
      <c r="F36" s="146"/>
      <c r="G36" s="146"/>
      <c r="H36" s="146"/>
      <c r="I36" s="146"/>
      <c r="J36" s="146"/>
      <c r="K36" s="146"/>
      <c r="L36" s="146"/>
      <c r="M36" s="146"/>
      <c r="N36" s="146"/>
      <c r="O36" s="146"/>
      <c r="P36" s="146"/>
      <c r="Q36" s="146"/>
      <c r="R36" s="146"/>
      <c r="S36" s="153"/>
      <c r="T36" s="153"/>
      <c r="U36" s="153"/>
      <c r="V36" s="153"/>
      <c r="W36" s="153"/>
      <c r="X36" s="153"/>
      <c r="Y36" s="153"/>
      <c r="Z36" s="153"/>
      <c r="AA36" s="153"/>
      <c r="AB36" s="153"/>
      <c r="AC36" s="153"/>
    </row>
    <row r="37" spans="1:29" ht="27.75">
      <c r="A37" s="146"/>
      <c r="B37" s="168" t="s">
        <v>1194</v>
      </c>
      <c r="C37" s="146"/>
      <c r="D37" s="146"/>
      <c r="E37" s="146"/>
      <c r="F37" s="146"/>
      <c r="G37" s="146"/>
      <c r="H37" s="146"/>
      <c r="I37" s="146"/>
      <c r="J37" s="146"/>
      <c r="K37" s="146"/>
      <c r="L37" s="146"/>
      <c r="M37" s="146"/>
      <c r="N37" s="146"/>
      <c r="O37" s="146"/>
      <c r="P37" s="146"/>
      <c r="Q37" s="146"/>
      <c r="R37" s="146"/>
      <c r="S37" s="153"/>
      <c r="T37" s="153"/>
      <c r="U37" s="153"/>
      <c r="V37" s="153"/>
      <c r="W37" s="153"/>
      <c r="X37" s="153"/>
      <c r="Y37" s="153"/>
      <c r="Z37" s="153"/>
      <c r="AA37" s="153"/>
      <c r="AB37" s="153"/>
      <c r="AC37" s="153"/>
    </row>
    <row r="38" spans="1:29" ht="27">
      <c r="A38" s="146"/>
      <c r="B38" s="148"/>
      <c r="C38" s="151"/>
      <c r="D38" s="146"/>
      <c r="E38" s="146"/>
      <c r="F38" s="146"/>
      <c r="G38" s="146"/>
      <c r="H38" s="146"/>
      <c r="I38" s="147"/>
      <c r="J38" s="146"/>
      <c r="K38" s="146"/>
      <c r="L38" s="147"/>
      <c r="M38" s="147"/>
      <c r="N38" s="147"/>
      <c r="O38" s="147"/>
      <c r="P38" s="147"/>
      <c r="Q38" s="153"/>
      <c r="R38" s="153"/>
      <c r="S38" s="153"/>
      <c r="T38" s="153"/>
      <c r="U38" s="153"/>
      <c r="V38" s="153"/>
      <c r="W38" s="163"/>
      <c r="X38" s="153"/>
      <c r="Y38" s="153"/>
      <c r="Z38" s="153"/>
      <c r="AA38" s="153"/>
      <c r="AB38" s="153"/>
      <c r="AC38" s="153"/>
    </row>
    <row r="39" spans="1:29" ht="27">
      <c r="A39" s="156"/>
      <c r="B39" s="157"/>
      <c r="C39" s="158"/>
      <c r="D39" s="156"/>
      <c r="E39" s="156"/>
      <c r="F39" s="156"/>
      <c r="G39" s="156"/>
      <c r="H39" s="156"/>
      <c r="I39" s="159"/>
      <c r="J39" s="156"/>
      <c r="K39" s="156"/>
      <c r="L39" s="159"/>
      <c r="M39" s="159"/>
      <c r="N39" s="159"/>
      <c r="O39" s="159"/>
      <c r="P39" s="159"/>
      <c r="Q39" s="160"/>
      <c r="R39" s="160"/>
      <c r="S39" s="160"/>
      <c r="T39" s="160"/>
      <c r="U39" s="160"/>
      <c r="V39" s="160"/>
      <c r="W39" s="161"/>
      <c r="X39" s="160"/>
      <c r="Y39" s="160"/>
      <c r="Z39" s="160"/>
      <c r="AA39" s="160"/>
      <c r="AB39" s="160"/>
      <c r="AC39" s="160"/>
    </row>
    <row r="40" spans="1:29" ht="27">
      <c r="A40" s="146"/>
      <c r="B40" s="148"/>
      <c r="C40" s="151"/>
      <c r="D40" s="146"/>
      <c r="E40" s="146"/>
      <c r="F40" s="146"/>
      <c r="G40" s="146"/>
      <c r="H40" s="146"/>
      <c r="I40" s="147"/>
      <c r="J40" s="146"/>
      <c r="K40" s="146"/>
      <c r="L40" s="147"/>
      <c r="M40" s="147"/>
      <c r="N40" s="147"/>
      <c r="O40" s="147"/>
      <c r="P40" s="147"/>
      <c r="Q40" s="153"/>
      <c r="R40" s="153"/>
      <c r="S40" s="153"/>
      <c r="T40" s="153"/>
      <c r="U40" s="153"/>
      <c r="V40" s="153"/>
      <c r="W40" s="163"/>
      <c r="X40" s="153"/>
      <c r="Y40" s="153"/>
      <c r="Z40" s="153"/>
      <c r="AA40" s="153"/>
      <c r="AB40" s="153"/>
      <c r="AC40" s="153"/>
    </row>
    <row r="41" spans="1:29" ht="27">
      <c r="A41" s="146"/>
      <c r="B41" s="169" t="s">
        <v>1195</v>
      </c>
      <c r="C41" s="151"/>
      <c r="D41" s="146"/>
      <c r="E41" s="146"/>
      <c r="F41" s="146"/>
      <c r="G41" s="146"/>
      <c r="H41" s="146"/>
      <c r="I41" s="147"/>
      <c r="J41" s="146"/>
      <c r="K41" s="146"/>
      <c r="L41" s="147"/>
      <c r="M41" s="147"/>
      <c r="N41" s="147"/>
      <c r="O41" s="147"/>
      <c r="P41" s="147"/>
      <c r="Q41" s="153"/>
      <c r="R41" s="153"/>
      <c r="S41" s="153"/>
      <c r="T41" s="153"/>
      <c r="U41" s="153"/>
      <c r="V41" s="153"/>
      <c r="W41" s="163"/>
      <c r="X41" s="153"/>
      <c r="Y41" s="153"/>
      <c r="Z41" s="153"/>
      <c r="AA41" s="153"/>
      <c r="AB41" s="933" t="s">
        <v>1196</v>
      </c>
      <c r="AC41" s="933"/>
    </row>
    <row r="42" spans="1:29" ht="27">
      <c r="A42" s="146"/>
      <c r="B42" s="148"/>
      <c r="C42" s="148" t="s">
        <v>1197</v>
      </c>
      <c r="D42" s="146"/>
      <c r="E42" s="146"/>
      <c r="F42" s="146"/>
      <c r="G42" s="146"/>
      <c r="H42" s="146"/>
      <c r="I42" s="147"/>
      <c r="J42" s="146"/>
      <c r="K42" s="146"/>
      <c r="L42" s="147"/>
      <c r="M42" s="147"/>
      <c r="N42" s="147"/>
      <c r="O42" s="147"/>
      <c r="P42" s="147"/>
      <c r="Q42" s="153"/>
      <c r="R42" s="153"/>
      <c r="S42" s="153"/>
      <c r="T42" s="153"/>
      <c r="U42" s="153"/>
      <c r="V42" s="153"/>
      <c r="W42" s="163"/>
      <c r="X42" s="153"/>
      <c r="Y42" s="153"/>
      <c r="Z42" s="153"/>
      <c r="AA42" s="153"/>
      <c r="AB42" s="933"/>
      <c r="AC42" s="933"/>
    </row>
    <row r="43" spans="1:29" ht="27">
      <c r="A43" s="146"/>
      <c r="B43" s="148"/>
      <c r="C43" s="148" t="s">
        <v>1198</v>
      </c>
      <c r="D43" s="146"/>
      <c r="E43" s="146"/>
      <c r="F43" s="146"/>
      <c r="G43" s="146"/>
      <c r="H43" s="146"/>
      <c r="I43" s="147"/>
      <c r="J43" s="146"/>
      <c r="K43" s="146"/>
      <c r="L43" s="147"/>
      <c r="M43" s="147"/>
      <c r="N43" s="147"/>
      <c r="O43" s="147"/>
      <c r="P43" s="147"/>
      <c r="Q43" s="153"/>
      <c r="R43" s="153"/>
      <c r="S43" s="153"/>
      <c r="T43" s="153"/>
      <c r="U43" s="153"/>
      <c r="V43" s="153"/>
      <c r="W43" s="163"/>
      <c r="X43" s="153"/>
      <c r="Y43" s="153"/>
      <c r="Z43" s="153"/>
      <c r="AA43" s="153"/>
      <c r="AB43" s="153"/>
      <c r="AC43" s="153"/>
    </row>
    <row r="44" spans="1:29" ht="27">
      <c r="A44" s="146"/>
      <c r="B44" s="148"/>
      <c r="C44" s="148" t="s">
        <v>1199</v>
      </c>
      <c r="D44" s="146"/>
      <c r="E44" s="146"/>
      <c r="F44" s="146"/>
      <c r="G44" s="146"/>
      <c r="H44" s="146"/>
      <c r="I44" s="147"/>
      <c r="J44" s="146"/>
      <c r="K44" s="146"/>
      <c r="L44" s="170" t="s">
        <v>1200</v>
      </c>
      <c r="M44" s="148" t="s">
        <v>1201</v>
      </c>
      <c r="N44" s="147"/>
      <c r="O44" s="147"/>
      <c r="P44" s="147"/>
      <c r="Q44" s="153"/>
      <c r="R44" s="153"/>
      <c r="S44" s="153"/>
      <c r="T44" s="153"/>
      <c r="U44" s="153"/>
      <c r="V44" s="153"/>
      <c r="W44" s="163"/>
      <c r="X44" s="153"/>
      <c r="Y44" s="153"/>
      <c r="Z44" s="153"/>
      <c r="AA44" s="153"/>
      <c r="AB44" s="153"/>
      <c r="AC44" s="153"/>
    </row>
    <row r="45" spans="1:29" ht="27">
      <c r="A45" s="146"/>
      <c r="B45" s="148"/>
      <c r="C45" s="148" t="s">
        <v>1202</v>
      </c>
      <c r="D45" s="146"/>
      <c r="E45" s="146"/>
      <c r="F45" s="146"/>
      <c r="G45" s="146"/>
      <c r="H45" s="146"/>
      <c r="I45" s="147"/>
      <c r="J45" s="146"/>
      <c r="K45" s="146"/>
      <c r="L45" s="147"/>
      <c r="M45" s="147"/>
      <c r="N45" s="147"/>
      <c r="O45" s="147"/>
      <c r="P45" s="147"/>
      <c r="Q45" s="153"/>
      <c r="R45" s="153"/>
      <c r="S45" s="153"/>
      <c r="T45" s="153"/>
      <c r="U45" s="153"/>
      <c r="V45" s="153"/>
      <c r="W45" s="163"/>
      <c r="X45" s="153"/>
      <c r="Y45" s="153"/>
      <c r="Z45" s="153"/>
      <c r="AA45" s="153"/>
      <c r="AB45" s="153"/>
      <c r="AC45" s="153"/>
    </row>
    <row r="46" spans="1:29" ht="27">
      <c r="A46" s="146"/>
      <c r="B46" s="148"/>
      <c r="C46" s="148" t="s">
        <v>1203</v>
      </c>
      <c r="D46" s="146"/>
      <c r="E46" s="146"/>
      <c r="F46" s="146"/>
      <c r="G46" s="146"/>
      <c r="H46" s="146"/>
      <c r="I46" s="147"/>
      <c r="J46" s="146"/>
      <c r="K46" s="146"/>
      <c r="L46" s="147"/>
      <c r="M46" s="147"/>
      <c r="N46" s="147"/>
      <c r="O46" s="147"/>
      <c r="P46" s="147"/>
      <c r="Q46" s="153"/>
      <c r="R46" s="153"/>
      <c r="S46" s="153"/>
      <c r="T46" s="153"/>
      <c r="U46" s="153"/>
      <c r="V46" s="153"/>
      <c r="W46" s="163"/>
      <c r="X46" s="153"/>
      <c r="Y46" s="153"/>
      <c r="Z46" s="153"/>
      <c r="AA46" s="153"/>
      <c r="AB46" s="153"/>
      <c r="AC46" s="153"/>
    </row>
    <row r="47" spans="1:29" ht="27">
      <c r="A47" s="146"/>
      <c r="B47" s="148"/>
      <c r="C47" s="148"/>
      <c r="D47" s="146"/>
      <c r="E47" s="146"/>
      <c r="F47" s="146"/>
      <c r="G47" s="146"/>
      <c r="H47" s="146"/>
      <c r="I47" s="147"/>
      <c r="J47" s="146"/>
      <c r="K47" s="146"/>
      <c r="L47" s="147"/>
      <c r="M47" s="147"/>
      <c r="N47" s="147"/>
      <c r="O47" s="147"/>
      <c r="P47" s="147"/>
      <c r="Q47" s="153"/>
      <c r="R47" s="153"/>
      <c r="S47" s="153"/>
      <c r="T47" s="153"/>
      <c r="U47" s="153"/>
      <c r="V47" s="153"/>
      <c r="W47" s="163"/>
      <c r="X47" s="153"/>
      <c r="Y47" s="153"/>
      <c r="Z47" s="153"/>
      <c r="AA47" s="153"/>
      <c r="AB47" s="153"/>
      <c r="AC47" s="153"/>
    </row>
    <row r="48" spans="1:29" ht="33.75">
      <c r="A48" s="146"/>
      <c r="B48" s="148"/>
      <c r="C48" s="170" t="s">
        <v>1200</v>
      </c>
      <c r="D48" s="900" t="s">
        <v>1204</v>
      </c>
      <c r="E48" s="901"/>
      <c r="F48" s="901"/>
      <c r="G48" s="901"/>
      <c r="H48" s="901"/>
      <c r="I48" s="901"/>
      <c r="J48" s="902"/>
      <c r="K48" s="146"/>
      <c r="L48" s="903" t="s">
        <v>1205</v>
      </c>
      <c r="M48" s="904"/>
      <c r="N48" s="904"/>
      <c r="O48" s="905"/>
      <c r="P48" s="153"/>
      <c r="Q48" s="903" t="s">
        <v>1206</v>
      </c>
      <c r="R48" s="904"/>
      <c r="S48" s="904"/>
      <c r="T48" s="905"/>
      <c r="U48" s="153"/>
      <c r="V48" s="909" t="s">
        <v>1207</v>
      </c>
      <c r="W48" s="910"/>
      <c r="X48" s="910"/>
      <c r="Y48" s="911"/>
      <c r="Z48" s="153"/>
      <c r="AA48" s="153"/>
      <c r="AB48" s="153"/>
      <c r="AC48" s="153"/>
    </row>
    <row r="49" spans="1:44" ht="28.5">
      <c r="A49" s="146"/>
      <c r="B49" s="148"/>
      <c r="C49" s="912" t="s">
        <v>1208</v>
      </c>
      <c r="D49" s="147"/>
      <c r="E49" s="147"/>
      <c r="F49" s="147"/>
      <c r="G49" s="147"/>
      <c r="H49" s="147"/>
      <c r="I49" s="147"/>
      <c r="J49" s="147"/>
      <c r="K49" s="146"/>
      <c r="L49" s="906"/>
      <c r="M49" s="907"/>
      <c r="N49" s="907"/>
      <c r="O49" s="908"/>
      <c r="P49" s="153"/>
      <c r="Q49" s="906"/>
      <c r="R49" s="907"/>
      <c r="S49" s="907"/>
      <c r="T49" s="908"/>
      <c r="U49" s="153"/>
      <c r="V49" s="913" t="s">
        <v>1209</v>
      </c>
      <c r="W49" s="913"/>
      <c r="X49" s="913"/>
      <c r="Y49" s="913"/>
      <c r="Z49" s="153"/>
      <c r="AA49" s="153"/>
      <c r="AB49" s="153"/>
      <c r="AC49" s="153"/>
    </row>
    <row r="50" spans="1:44" ht="27.75">
      <c r="A50" s="146"/>
      <c r="B50" s="148"/>
      <c r="C50" s="912"/>
      <c r="D50" s="147"/>
      <c r="E50" s="147"/>
      <c r="F50" s="147"/>
      <c r="G50" s="147"/>
      <c r="H50" s="147"/>
      <c r="I50" s="147"/>
      <c r="J50" s="147"/>
      <c r="K50" s="146"/>
      <c r="L50" s="906"/>
      <c r="M50" s="907"/>
      <c r="N50" s="907"/>
      <c r="O50" s="908"/>
      <c r="P50" s="153"/>
      <c r="Q50" s="906"/>
      <c r="R50" s="907"/>
      <c r="S50" s="907"/>
      <c r="T50" s="908"/>
      <c r="U50" s="153"/>
      <c r="V50" s="171">
        <v>100</v>
      </c>
      <c r="W50" s="172" t="s">
        <v>1210</v>
      </c>
      <c r="X50" s="172"/>
      <c r="Y50" s="172"/>
      <c r="Z50" s="153"/>
      <c r="AA50" s="153"/>
      <c r="AB50" s="153"/>
      <c r="AC50" s="153"/>
    </row>
    <row r="51" spans="1:44" ht="27">
      <c r="A51" s="146"/>
      <c r="B51" s="148"/>
      <c r="C51" s="912"/>
      <c r="D51" s="147"/>
      <c r="E51" s="147"/>
      <c r="F51" s="147"/>
      <c r="G51" s="147"/>
      <c r="H51" s="147"/>
      <c r="I51" s="147"/>
      <c r="J51" s="147"/>
      <c r="K51" s="146"/>
      <c r="L51" s="906"/>
      <c r="M51" s="907"/>
      <c r="N51" s="907"/>
      <c r="O51" s="908"/>
      <c r="P51" s="153"/>
      <c r="Q51" s="906"/>
      <c r="R51" s="907"/>
      <c r="S51" s="907"/>
      <c r="T51" s="908"/>
      <c r="U51" s="153"/>
      <c r="V51" s="914" t="s">
        <v>1785</v>
      </c>
      <c r="W51" s="915"/>
      <c r="X51" s="915"/>
      <c r="Y51" s="916"/>
      <c r="Z51" s="153"/>
      <c r="AA51" s="153"/>
      <c r="AB51" s="153"/>
      <c r="AC51" s="153"/>
    </row>
    <row r="52" spans="1:44" ht="27">
      <c r="A52" s="146"/>
      <c r="B52" s="148"/>
      <c r="C52" s="912"/>
      <c r="D52" s="147"/>
      <c r="E52" s="147"/>
      <c r="F52" s="147"/>
      <c r="G52" s="147"/>
      <c r="H52" s="147"/>
      <c r="I52" s="147"/>
      <c r="J52" s="147"/>
      <c r="K52" s="146"/>
      <c r="L52" s="147"/>
      <c r="M52" s="147"/>
      <c r="N52" s="147"/>
      <c r="O52" s="147"/>
      <c r="P52" s="147"/>
      <c r="Q52" s="915" t="s">
        <v>1211</v>
      </c>
      <c r="R52" s="915"/>
      <c r="S52" s="915"/>
      <c r="T52" s="915"/>
      <c r="U52" s="153"/>
      <c r="V52" s="914"/>
      <c r="W52" s="915"/>
      <c r="X52" s="915"/>
      <c r="Y52" s="916"/>
      <c r="Z52" s="153"/>
      <c r="AA52" s="153"/>
      <c r="AB52" s="153"/>
      <c r="AC52" s="153"/>
    </row>
    <row r="53" spans="1:44" ht="27">
      <c r="A53" s="146"/>
      <c r="B53" s="148"/>
      <c r="C53" s="912"/>
      <c r="D53" s="147"/>
      <c r="E53" s="147"/>
      <c r="F53" s="147"/>
      <c r="G53" s="147"/>
      <c r="H53" s="147"/>
      <c r="I53" s="147"/>
      <c r="J53" s="147"/>
      <c r="K53" s="146"/>
      <c r="L53" s="917" t="s">
        <v>1212</v>
      </c>
      <c r="M53" s="918"/>
      <c r="N53" s="918"/>
      <c r="O53" s="919"/>
      <c r="P53" s="147"/>
      <c r="Q53" s="915"/>
      <c r="R53" s="915"/>
      <c r="S53" s="915"/>
      <c r="T53" s="915"/>
      <c r="U53" s="153"/>
      <c r="V53" s="914"/>
      <c r="W53" s="915"/>
      <c r="X53" s="915"/>
      <c r="Y53" s="916"/>
      <c r="Z53" s="153"/>
      <c r="AA53" s="153"/>
      <c r="AB53" s="153"/>
      <c r="AC53" s="153"/>
    </row>
    <row r="54" spans="1:44" ht="27">
      <c r="A54" s="146"/>
      <c r="B54" s="148"/>
      <c r="C54" s="912"/>
      <c r="D54" s="147"/>
      <c r="E54" s="147"/>
      <c r="F54" s="147"/>
      <c r="G54" s="147"/>
      <c r="H54" s="147"/>
      <c r="I54" s="147"/>
      <c r="J54" s="147"/>
      <c r="K54" s="146"/>
      <c r="L54" s="920"/>
      <c r="M54" s="921"/>
      <c r="N54" s="921"/>
      <c r="O54" s="922"/>
      <c r="P54" s="147"/>
      <c r="Q54" s="915"/>
      <c r="R54" s="915"/>
      <c r="S54" s="915"/>
      <c r="T54" s="915"/>
      <c r="U54" s="153"/>
      <c r="V54" s="914"/>
      <c r="W54" s="915"/>
      <c r="X54" s="915"/>
      <c r="Y54" s="916"/>
      <c r="Z54" s="153"/>
      <c r="AA54" s="153"/>
      <c r="AB54" s="153"/>
      <c r="AC54" s="153"/>
    </row>
    <row r="55" spans="1:44" ht="27">
      <c r="A55" s="146"/>
      <c r="B55" s="148"/>
      <c r="C55" s="912"/>
      <c r="D55" s="147"/>
      <c r="E55" s="147"/>
      <c r="F55" s="147"/>
      <c r="G55" s="147"/>
      <c r="H55" s="147"/>
      <c r="I55" s="147"/>
      <c r="J55" s="147"/>
      <c r="K55" s="146"/>
      <c r="L55" s="920"/>
      <c r="M55" s="921"/>
      <c r="N55" s="921"/>
      <c r="O55" s="922"/>
      <c r="P55" s="147"/>
      <c r="Q55" s="915"/>
      <c r="R55" s="915"/>
      <c r="S55" s="915"/>
      <c r="T55" s="915"/>
      <c r="U55" s="153"/>
      <c r="V55" s="926" t="s">
        <v>1786</v>
      </c>
      <c r="W55" s="927"/>
      <c r="X55" s="927"/>
      <c r="Y55" s="928"/>
      <c r="Z55" s="153"/>
      <c r="AA55" s="153"/>
      <c r="AB55" s="153"/>
      <c r="AC55" s="153"/>
    </row>
    <row r="56" spans="1:44" ht="27">
      <c r="A56" s="146"/>
      <c r="B56" s="148"/>
      <c r="C56" s="912"/>
      <c r="D56" s="146"/>
      <c r="E56" s="146"/>
      <c r="F56" s="146"/>
      <c r="G56" s="146"/>
      <c r="H56" s="146"/>
      <c r="I56" s="147"/>
      <c r="J56" s="146"/>
      <c r="K56" s="146"/>
      <c r="L56" s="923"/>
      <c r="M56" s="924"/>
      <c r="N56" s="924"/>
      <c r="O56" s="925"/>
      <c r="P56" s="147"/>
      <c r="Q56" s="915"/>
      <c r="R56" s="915"/>
      <c r="S56" s="915"/>
      <c r="T56" s="915"/>
      <c r="U56" s="153"/>
      <c r="V56" s="926"/>
      <c r="W56" s="927"/>
      <c r="X56" s="927"/>
      <c r="Y56" s="928"/>
      <c r="Z56" s="153"/>
      <c r="AA56" s="153"/>
      <c r="AB56" s="153"/>
      <c r="AC56" s="153"/>
    </row>
    <row r="57" spans="1:44" ht="27">
      <c r="A57" s="146"/>
      <c r="B57" s="148"/>
      <c r="C57" s="912"/>
      <c r="D57" s="146"/>
      <c r="E57" s="146"/>
      <c r="F57" s="146"/>
      <c r="G57" s="146"/>
      <c r="H57" s="146"/>
      <c r="I57" s="147"/>
      <c r="J57" s="146"/>
      <c r="K57" s="146"/>
      <c r="L57" s="153"/>
      <c r="M57" s="153"/>
      <c r="N57" s="153"/>
      <c r="O57" s="153"/>
      <c r="P57" s="147"/>
      <c r="Q57" s="153"/>
      <c r="R57" s="153"/>
      <c r="S57" s="153"/>
      <c r="T57" s="153"/>
      <c r="U57" s="153"/>
      <c r="V57" s="926"/>
      <c r="W57" s="927"/>
      <c r="X57" s="927"/>
      <c r="Y57" s="928"/>
      <c r="Z57" s="153"/>
      <c r="AA57" s="153"/>
      <c r="AB57" s="153"/>
      <c r="AC57" s="153"/>
    </row>
    <row r="58" spans="1:44" ht="27">
      <c r="A58" s="146"/>
      <c r="B58" s="148"/>
      <c r="C58" s="148"/>
      <c r="D58" s="146"/>
      <c r="E58" s="146"/>
      <c r="F58" s="146"/>
      <c r="G58" s="146"/>
      <c r="H58" s="146"/>
      <c r="I58" s="147"/>
      <c r="J58" s="146"/>
      <c r="K58" s="146"/>
      <c r="L58" s="147"/>
      <c r="M58" s="147"/>
      <c r="N58" s="147"/>
      <c r="O58" s="147"/>
      <c r="P58" s="147"/>
      <c r="Q58" s="153"/>
      <c r="R58" s="153"/>
      <c r="S58" s="153"/>
      <c r="T58" s="153"/>
      <c r="U58" s="153"/>
      <c r="V58" s="894" t="s">
        <v>1787</v>
      </c>
      <c r="W58" s="895"/>
      <c r="X58" s="895"/>
      <c r="Y58" s="896"/>
      <c r="Z58" s="153"/>
      <c r="AA58" s="153"/>
      <c r="AB58" s="153"/>
      <c r="AC58" s="153"/>
    </row>
    <row r="59" spans="1:44" ht="27">
      <c r="A59" s="146"/>
      <c r="B59" s="148"/>
      <c r="C59" s="148"/>
      <c r="D59" s="146"/>
      <c r="E59" s="146"/>
      <c r="F59" s="146"/>
      <c r="G59" s="146"/>
      <c r="H59" s="146"/>
      <c r="I59" s="147"/>
      <c r="J59" s="146"/>
      <c r="K59" s="146"/>
      <c r="L59" s="147"/>
      <c r="M59" s="147"/>
      <c r="N59" s="147"/>
      <c r="O59" s="147"/>
      <c r="P59" s="147"/>
      <c r="Q59" s="153"/>
      <c r="R59" s="153"/>
      <c r="S59" s="153"/>
      <c r="T59" s="153"/>
      <c r="U59" s="153"/>
      <c r="V59" s="894"/>
      <c r="W59" s="895"/>
      <c r="X59" s="895"/>
      <c r="Y59" s="896"/>
      <c r="Z59" s="153"/>
      <c r="AA59" s="153"/>
      <c r="AB59" s="153"/>
      <c r="AC59" s="153"/>
    </row>
    <row r="60" spans="1:44" ht="27">
      <c r="A60" s="146"/>
      <c r="B60" s="148"/>
      <c r="C60" s="148"/>
      <c r="D60" s="146"/>
      <c r="E60" s="146"/>
      <c r="F60" s="146"/>
      <c r="G60" s="146"/>
      <c r="H60" s="146"/>
      <c r="I60" s="147"/>
      <c r="J60" s="146"/>
      <c r="K60" s="146"/>
      <c r="L60" s="147"/>
      <c r="M60" s="147"/>
      <c r="N60" s="147"/>
      <c r="O60" s="147"/>
      <c r="P60" s="147"/>
      <c r="Q60" s="153"/>
      <c r="R60" s="153"/>
      <c r="S60" s="153"/>
      <c r="T60" s="153"/>
      <c r="U60" s="153"/>
      <c r="V60" s="897"/>
      <c r="W60" s="898"/>
      <c r="X60" s="898"/>
      <c r="Y60" s="899"/>
      <c r="Z60" s="153"/>
      <c r="AA60" s="153"/>
      <c r="AB60" s="153"/>
      <c r="AC60" s="153"/>
    </row>
    <row r="61" spans="1:44" ht="27">
      <c r="A61" s="146"/>
      <c r="B61" s="148"/>
      <c r="C61" s="148"/>
      <c r="D61" s="146"/>
      <c r="E61" s="146"/>
      <c r="F61" s="146"/>
      <c r="G61" s="146"/>
      <c r="H61" s="146"/>
      <c r="I61" s="147"/>
      <c r="J61" s="146"/>
      <c r="K61" s="146"/>
      <c r="L61" s="147"/>
      <c r="M61" s="147"/>
      <c r="N61" s="147"/>
      <c r="O61" s="147"/>
      <c r="P61" s="147"/>
      <c r="Q61" s="153"/>
      <c r="R61" s="153"/>
      <c r="S61" s="153"/>
      <c r="T61" s="153"/>
      <c r="U61" s="153"/>
      <c r="V61" s="153"/>
      <c r="W61" s="153"/>
      <c r="X61" s="153"/>
      <c r="Y61" s="153"/>
      <c r="Z61" s="153"/>
      <c r="AA61" s="153"/>
      <c r="AB61" s="153"/>
      <c r="AC61" s="153"/>
    </row>
    <row r="62" spans="1:44" ht="27">
      <c r="A62" s="146"/>
      <c r="B62" s="148"/>
      <c r="C62" s="148"/>
      <c r="D62" s="146"/>
      <c r="E62" s="146"/>
      <c r="F62" s="146"/>
      <c r="G62" s="146"/>
      <c r="H62" s="146"/>
      <c r="I62" s="147"/>
      <c r="J62" s="146"/>
      <c r="K62" s="146"/>
      <c r="L62" s="147"/>
      <c r="M62" s="147"/>
      <c r="N62" s="147"/>
      <c r="O62" s="147"/>
      <c r="P62" s="147"/>
      <c r="Q62" s="153"/>
      <c r="R62" s="153"/>
      <c r="S62" s="153"/>
      <c r="T62" s="153"/>
      <c r="U62" s="153"/>
      <c r="V62" s="153"/>
      <c r="W62" s="153"/>
      <c r="X62" s="153"/>
      <c r="Y62" s="153"/>
      <c r="Z62" s="153"/>
      <c r="AA62" s="153"/>
      <c r="AB62" s="153"/>
      <c r="AC62" s="153"/>
    </row>
    <row r="63" spans="1:44" s="213" customFormat="1" ht="40.5" customHeight="1">
      <c r="A63" s="146"/>
      <c r="B63" s="173" t="s">
        <v>1220</v>
      </c>
      <c r="C63" s="146"/>
      <c r="D63" s="146"/>
      <c r="E63" s="146"/>
      <c r="F63" s="146"/>
      <c r="G63" s="146"/>
      <c r="H63" s="146"/>
      <c r="I63" s="755"/>
      <c r="J63" s="146"/>
      <c r="K63" s="146"/>
      <c r="L63" s="755"/>
      <c r="M63" s="755"/>
      <c r="N63" s="755"/>
      <c r="O63" s="755"/>
      <c r="P63" s="755"/>
      <c r="Q63" s="173" t="s">
        <v>1221</v>
      </c>
      <c r="R63" s="153"/>
      <c r="S63" s="153"/>
      <c r="T63" s="153"/>
      <c r="U63" s="153"/>
      <c r="V63" s="153"/>
      <c r="W63" s="153"/>
      <c r="X63" s="153"/>
      <c r="Y63" s="153"/>
      <c r="Z63" s="153"/>
      <c r="AA63" s="153"/>
      <c r="AB63" s="153"/>
      <c r="AC63" s="153"/>
      <c r="AD63" s="175"/>
      <c r="AE63" s="175"/>
      <c r="AF63" s="175"/>
      <c r="AG63" s="175"/>
      <c r="AH63" s="175"/>
      <c r="AI63" s="175"/>
      <c r="AJ63" s="175"/>
      <c r="AK63" s="175"/>
      <c r="AL63" s="175"/>
      <c r="AM63" s="175"/>
      <c r="AN63" s="175"/>
      <c r="AO63" s="175"/>
      <c r="AP63" s="175"/>
      <c r="AQ63" s="175"/>
      <c r="AR63" s="175"/>
    </row>
    <row r="64" spans="1:44" s="213" customFormat="1" ht="40.5" customHeight="1">
      <c r="A64" s="146"/>
      <c r="B64" s="176"/>
      <c r="C64" s="150" t="s">
        <v>1222</v>
      </c>
      <c r="D64" s="146"/>
      <c r="E64" s="177" t="s">
        <v>1223</v>
      </c>
      <c r="F64" s="755"/>
      <c r="G64" s="178" t="s">
        <v>1224</v>
      </c>
      <c r="H64" s="146"/>
      <c r="I64" s="755"/>
      <c r="J64" s="148" t="s">
        <v>1225</v>
      </c>
      <c r="K64" s="146"/>
      <c r="L64" s="755"/>
      <c r="M64" s="755"/>
      <c r="N64" s="755"/>
      <c r="O64" s="755"/>
      <c r="P64" s="755"/>
      <c r="Q64" s="179" t="s">
        <v>1226</v>
      </c>
      <c r="R64" s="180"/>
      <c r="S64" s="756">
        <v>15.5</v>
      </c>
      <c r="T64" s="153"/>
      <c r="U64" s="757">
        <v>15.5</v>
      </c>
      <c r="V64" s="153"/>
      <c r="W64" s="181">
        <v>15.5</v>
      </c>
      <c r="X64" s="153"/>
      <c r="Y64" s="153"/>
      <c r="Z64" s="153"/>
      <c r="AA64" s="153"/>
      <c r="AB64" s="153"/>
      <c r="AC64" s="153"/>
      <c r="AD64" s="175"/>
      <c r="AE64" s="175"/>
      <c r="AF64" s="175"/>
      <c r="AG64" s="175"/>
      <c r="AH64" s="175"/>
      <c r="AI64" s="175"/>
      <c r="AJ64" s="175"/>
      <c r="AK64" s="175"/>
      <c r="AL64" s="175"/>
      <c r="AM64" s="175"/>
      <c r="AN64" s="175"/>
      <c r="AO64" s="175"/>
      <c r="AP64" s="175"/>
      <c r="AQ64" s="175"/>
      <c r="AR64" s="175"/>
    </row>
    <row r="65" spans="1:44" s="213" customFormat="1" ht="40.5" customHeight="1">
      <c r="A65" s="146"/>
      <c r="B65" s="176"/>
      <c r="C65" s="150" t="s">
        <v>1227</v>
      </c>
      <c r="D65" s="146"/>
      <c r="E65" s="177" t="s">
        <v>1228</v>
      </c>
      <c r="F65" s="755"/>
      <c r="G65" s="178" t="s">
        <v>1229</v>
      </c>
      <c r="H65" s="146"/>
      <c r="I65" s="755"/>
      <c r="J65" s="148" t="s">
        <v>1230</v>
      </c>
      <c r="K65" s="146"/>
      <c r="L65" s="755"/>
      <c r="M65" s="755"/>
      <c r="N65" s="755"/>
      <c r="O65" s="755"/>
      <c r="P65" s="755"/>
      <c r="Q65" s="182" t="s">
        <v>1231</v>
      </c>
      <c r="R65" s="180"/>
      <c r="S65" s="177" t="s">
        <v>1232</v>
      </c>
      <c r="T65" s="153"/>
      <c r="U65" s="183" t="s">
        <v>1233</v>
      </c>
      <c r="V65" s="153"/>
      <c r="W65" s="177" t="s">
        <v>1234</v>
      </c>
      <c r="X65" s="153"/>
      <c r="Y65" s="153"/>
      <c r="Z65" s="153"/>
      <c r="AA65" s="153"/>
      <c r="AB65" s="153"/>
      <c r="AC65" s="153"/>
      <c r="AD65" s="175"/>
      <c r="AE65" s="175"/>
      <c r="AF65" s="175"/>
      <c r="AG65" s="175"/>
      <c r="AH65" s="175"/>
      <c r="AI65" s="175"/>
      <c r="AJ65" s="175"/>
      <c r="AK65" s="175"/>
      <c r="AL65" s="175"/>
      <c r="AM65" s="175"/>
      <c r="AN65" s="175"/>
      <c r="AO65" s="175"/>
      <c r="AP65" s="175"/>
      <c r="AQ65" s="175"/>
      <c r="AR65" s="175"/>
    </row>
    <row r="66" spans="1:44" s="213" customFormat="1" ht="40.5" customHeight="1">
      <c r="A66" s="146"/>
      <c r="B66" s="176"/>
      <c r="C66" s="146"/>
      <c r="D66" s="146"/>
      <c r="E66" s="146"/>
      <c r="F66" s="146"/>
      <c r="G66" s="146"/>
      <c r="H66" s="146"/>
      <c r="I66" s="755"/>
      <c r="J66" s="146"/>
      <c r="K66" s="146"/>
      <c r="L66" s="755"/>
      <c r="M66" s="755"/>
      <c r="N66" s="755"/>
      <c r="O66" s="755"/>
      <c r="P66" s="755"/>
      <c r="Q66" s="153"/>
      <c r="R66" s="153"/>
      <c r="S66" s="153"/>
      <c r="T66" s="153"/>
      <c r="U66" s="153"/>
      <c r="V66" s="153"/>
      <c r="W66" s="153"/>
      <c r="X66" s="153"/>
      <c r="Y66" s="153"/>
      <c r="Z66" s="153"/>
      <c r="AA66" s="153"/>
      <c r="AB66" s="153"/>
      <c r="AC66" s="153"/>
      <c r="AD66" s="175"/>
      <c r="AE66" s="175"/>
      <c r="AF66" s="175"/>
      <c r="AG66" s="175"/>
      <c r="AH66" s="175"/>
      <c r="AI66" s="175"/>
      <c r="AJ66" s="175"/>
      <c r="AK66" s="175"/>
      <c r="AL66" s="175"/>
      <c r="AM66" s="175"/>
      <c r="AN66" s="175"/>
      <c r="AO66" s="175"/>
      <c r="AP66" s="175"/>
      <c r="AQ66" s="175"/>
      <c r="AR66" s="175"/>
    </row>
    <row r="67" spans="1:44" s="213" customFormat="1" ht="40.5" customHeight="1">
      <c r="A67" s="146"/>
      <c r="B67" s="173" t="s">
        <v>1235</v>
      </c>
      <c r="C67" s="146"/>
      <c r="D67" s="146"/>
      <c r="E67" s="146"/>
      <c r="F67" s="146"/>
      <c r="G67" s="146"/>
      <c r="H67" s="146"/>
      <c r="I67" s="755"/>
      <c r="J67" s="146"/>
      <c r="K67" s="146"/>
      <c r="L67" s="755"/>
      <c r="M67" s="755"/>
      <c r="N67" s="755"/>
      <c r="O67" s="755"/>
      <c r="P67" s="755"/>
      <c r="Q67" s="153"/>
      <c r="R67" s="153"/>
      <c r="S67" s="153"/>
      <c r="T67" s="153"/>
      <c r="U67" s="153"/>
      <c r="V67" s="153"/>
      <c r="W67" s="153"/>
      <c r="X67" s="153"/>
      <c r="Y67" s="153"/>
      <c r="Z67" s="153"/>
      <c r="AA67" s="153"/>
      <c r="AB67" s="153"/>
      <c r="AC67" s="153"/>
      <c r="AD67" s="175"/>
      <c r="AE67" s="175"/>
      <c r="AF67" s="175"/>
      <c r="AG67" s="175"/>
      <c r="AH67" s="175"/>
      <c r="AI67" s="175"/>
      <c r="AJ67" s="175"/>
      <c r="AK67" s="175"/>
      <c r="AL67" s="175"/>
      <c r="AM67" s="175"/>
      <c r="AN67" s="175"/>
      <c r="AO67" s="175"/>
      <c r="AP67" s="175"/>
      <c r="AQ67" s="175"/>
      <c r="AR67" s="175"/>
    </row>
    <row r="68" spans="1:44" s="213" customFormat="1" ht="40.5" customHeight="1">
      <c r="A68" s="146"/>
      <c r="B68" s="176"/>
      <c r="C68" s="758" t="s">
        <v>1236</v>
      </c>
      <c r="D68" s="146"/>
      <c r="E68" s="146"/>
      <c r="F68" s="146"/>
      <c r="G68" s="146"/>
      <c r="H68" s="759" t="s">
        <v>1237</v>
      </c>
      <c r="I68" s="759"/>
      <c r="J68" s="146"/>
      <c r="K68" s="146"/>
      <c r="L68" s="755"/>
      <c r="M68" s="755"/>
      <c r="N68" s="755"/>
      <c r="O68" s="755"/>
      <c r="P68" s="760" t="s">
        <v>1238</v>
      </c>
      <c r="Q68" s="760"/>
      <c r="R68" s="153"/>
      <c r="S68" s="153"/>
      <c r="T68" s="153"/>
      <c r="U68" s="153"/>
      <c r="V68" s="761" t="s">
        <v>1239</v>
      </c>
      <c r="W68" s="761"/>
      <c r="X68" s="153"/>
      <c r="Y68" s="153"/>
      <c r="Z68" s="153"/>
      <c r="AA68" s="153"/>
      <c r="AB68" s="153"/>
      <c r="AC68" s="153"/>
      <c r="AD68" s="175"/>
      <c r="AE68" s="175"/>
      <c r="AF68" s="175"/>
      <c r="AG68" s="175"/>
      <c r="AH68" s="175"/>
      <c r="AI68" s="175"/>
      <c r="AJ68" s="175"/>
      <c r="AK68" s="175"/>
      <c r="AL68" s="175"/>
      <c r="AM68" s="175"/>
      <c r="AN68" s="175"/>
      <c r="AO68" s="175"/>
      <c r="AP68" s="175"/>
      <c r="AQ68" s="175"/>
      <c r="AR68" s="175"/>
    </row>
    <row r="69" spans="1:44" s="213" customFormat="1" ht="40.5" customHeight="1">
      <c r="A69" s="146"/>
      <c r="B69" s="176"/>
      <c r="C69" s="762" t="s">
        <v>1240</v>
      </c>
      <c r="D69" s="146"/>
      <c r="E69" s="146"/>
      <c r="F69" s="146"/>
      <c r="G69" s="146"/>
      <c r="H69" s="763" t="s">
        <v>1241</v>
      </c>
      <c r="I69" s="763"/>
      <c r="J69" s="146"/>
      <c r="K69" s="146"/>
      <c r="L69" s="755"/>
      <c r="M69" s="755"/>
      <c r="N69" s="755"/>
      <c r="O69" s="755"/>
      <c r="P69" s="764" t="s">
        <v>1242</v>
      </c>
      <c r="Q69" s="764"/>
      <c r="R69" s="153"/>
      <c r="S69" s="153"/>
      <c r="T69" s="153"/>
      <c r="U69" s="153"/>
      <c r="V69" s="765" t="s">
        <v>1243</v>
      </c>
      <c r="W69" s="765"/>
      <c r="X69" s="153"/>
      <c r="Y69" s="153"/>
      <c r="Z69" s="153"/>
      <c r="AA69" s="153"/>
      <c r="AB69" s="153"/>
      <c r="AC69" s="153"/>
      <c r="AD69" s="175"/>
      <c r="AE69" s="175"/>
      <c r="AF69" s="175"/>
      <c r="AG69" s="175"/>
      <c r="AH69" s="175"/>
      <c r="AI69" s="175"/>
      <c r="AJ69" s="175"/>
      <c r="AK69" s="175"/>
      <c r="AL69" s="175"/>
      <c r="AM69" s="175"/>
      <c r="AN69" s="175"/>
      <c r="AO69" s="175"/>
      <c r="AP69" s="175"/>
      <c r="AQ69" s="175"/>
      <c r="AR69" s="175"/>
    </row>
    <row r="70" spans="1:44" s="213" customFormat="1" ht="40.5" customHeight="1">
      <c r="A70" s="146"/>
      <c r="B70" s="176"/>
      <c r="C70" s="766" t="s">
        <v>1244</v>
      </c>
      <c r="D70" s="146"/>
      <c r="E70" s="146"/>
      <c r="F70" s="146"/>
      <c r="G70" s="146"/>
      <c r="H70" s="146"/>
      <c r="I70" s="755"/>
      <c r="J70" s="146"/>
      <c r="K70" s="146"/>
      <c r="L70" s="755"/>
      <c r="M70" s="755"/>
      <c r="N70" s="755"/>
      <c r="O70" s="755"/>
      <c r="P70" s="755"/>
      <c r="Q70" s="153"/>
      <c r="R70" s="153"/>
      <c r="S70" s="153"/>
      <c r="T70" s="153"/>
      <c r="U70" s="153"/>
      <c r="V70" s="153"/>
      <c r="W70" s="153"/>
      <c r="X70" s="153"/>
      <c r="Y70" s="153"/>
      <c r="Z70" s="153"/>
      <c r="AA70" s="153"/>
      <c r="AB70" s="153"/>
      <c r="AC70" s="153"/>
      <c r="AD70" s="175"/>
      <c r="AE70" s="175"/>
      <c r="AF70" s="175"/>
      <c r="AG70" s="175"/>
      <c r="AH70" s="175"/>
      <c r="AI70" s="175"/>
      <c r="AJ70" s="175"/>
      <c r="AK70" s="175"/>
      <c r="AL70" s="175"/>
      <c r="AM70" s="175"/>
      <c r="AN70" s="175"/>
      <c r="AO70" s="175"/>
      <c r="AP70" s="175"/>
      <c r="AQ70" s="175"/>
      <c r="AR70" s="175"/>
    </row>
    <row r="71" spans="1:44" s="213" customFormat="1" ht="40.5" customHeight="1">
      <c r="A71" s="146"/>
      <c r="B71" s="173" t="s">
        <v>1245</v>
      </c>
      <c r="C71" s="146"/>
      <c r="D71" s="146"/>
      <c r="E71" s="146"/>
      <c r="F71" s="146"/>
      <c r="G71" s="146"/>
      <c r="H71" s="146"/>
      <c r="I71" s="755"/>
      <c r="J71" s="146"/>
      <c r="K71" s="146"/>
      <c r="L71" s="755"/>
      <c r="M71" s="755"/>
      <c r="N71" s="755"/>
      <c r="O71" s="755"/>
      <c r="P71" s="755"/>
      <c r="Q71" s="153"/>
      <c r="R71" s="153"/>
      <c r="S71" s="153"/>
      <c r="T71" s="153"/>
      <c r="U71" s="153"/>
      <c r="V71" s="153"/>
      <c r="W71" s="153"/>
      <c r="X71" s="153"/>
      <c r="Y71" s="153"/>
      <c r="Z71" s="153"/>
      <c r="AA71" s="153"/>
      <c r="AB71" s="153"/>
      <c r="AC71" s="153"/>
      <c r="AD71" s="175"/>
      <c r="AE71" s="175"/>
      <c r="AF71" s="175"/>
      <c r="AG71" s="175"/>
    </row>
    <row r="72" spans="1:44" s="213" customFormat="1" ht="40.5" customHeight="1">
      <c r="A72" s="146"/>
      <c r="B72" s="176"/>
      <c r="C72" s="184" t="s">
        <v>1178</v>
      </c>
      <c r="D72" s="185" t="s">
        <v>1196</v>
      </c>
      <c r="E72" s="186" t="s">
        <v>1214</v>
      </c>
      <c r="F72" s="187" t="s">
        <v>1246</v>
      </c>
      <c r="G72" s="188" t="s">
        <v>1247</v>
      </c>
      <c r="H72" s="189" t="s">
        <v>1248</v>
      </c>
      <c r="I72" s="190" t="s">
        <v>1249</v>
      </c>
      <c r="J72" s="191" t="s">
        <v>1250</v>
      </c>
      <c r="K72" s="192" t="s">
        <v>1251</v>
      </c>
      <c r="L72" s="193" t="s">
        <v>1252</v>
      </c>
      <c r="M72" s="194" t="s">
        <v>1253</v>
      </c>
      <c r="N72" s="195" t="s">
        <v>1254</v>
      </c>
      <c r="O72" s="196" t="s">
        <v>1255</v>
      </c>
      <c r="P72" s="187" t="s">
        <v>1256</v>
      </c>
      <c r="Q72" s="197" t="s">
        <v>1257</v>
      </c>
      <c r="R72" s="198" t="s">
        <v>1258</v>
      </c>
      <c r="S72" s="199" t="s">
        <v>1259</v>
      </c>
      <c r="T72" s="200" t="s">
        <v>1260</v>
      </c>
      <c r="U72" s="201" t="s">
        <v>1261</v>
      </c>
      <c r="V72" s="186" t="s">
        <v>1262</v>
      </c>
      <c r="W72" s="153"/>
      <c r="X72" s="153"/>
      <c r="Y72" s="153"/>
      <c r="Z72" s="153"/>
      <c r="AA72" s="153"/>
      <c r="AB72" s="153"/>
      <c r="AC72" s="153"/>
      <c r="AD72" s="175"/>
      <c r="AE72" s="175"/>
      <c r="AF72" s="175"/>
      <c r="AG72" s="175"/>
    </row>
    <row r="73" spans="1:44" s="213" customFormat="1" ht="40.5" customHeight="1">
      <c r="A73" s="146"/>
      <c r="B73" s="176"/>
      <c r="C73" s="146"/>
      <c r="D73" s="146"/>
      <c r="E73" s="146"/>
      <c r="F73" s="146"/>
      <c r="G73" s="146"/>
      <c r="H73" s="146"/>
      <c r="I73" s="755"/>
      <c r="J73" s="146"/>
      <c r="K73" s="146"/>
      <c r="L73" s="755"/>
      <c r="M73" s="755"/>
      <c r="N73" s="755"/>
      <c r="O73" s="755"/>
      <c r="P73" s="755"/>
      <c r="Q73" s="153"/>
      <c r="R73" s="153"/>
      <c r="S73" s="153"/>
      <c r="T73" s="153"/>
      <c r="U73" s="153"/>
      <c r="V73" s="153"/>
      <c r="W73" s="153"/>
      <c r="X73" s="153"/>
      <c r="Y73" s="153"/>
      <c r="Z73" s="153"/>
      <c r="AA73" s="153"/>
      <c r="AB73" s="153"/>
      <c r="AC73" s="153"/>
      <c r="AD73" s="175"/>
      <c r="AE73" s="175"/>
      <c r="AF73" s="175"/>
      <c r="AG73" s="175"/>
    </row>
    <row r="74" spans="1:44" s="213" customFormat="1" ht="40.5" customHeight="1">
      <c r="A74" s="146"/>
      <c r="B74" s="176"/>
      <c r="C74" s="767" t="s">
        <v>1178</v>
      </c>
      <c r="D74" s="767" t="s">
        <v>1196</v>
      </c>
      <c r="E74" s="767" t="s">
        <v>1214</v>
      </c>
      <c r="F74" s="767" t="s">
        <v>1246</v>
      </c>
      <c r="G74" s="767" t="s">
        <v>1247</v>
      </c>
      <c r="H74" s="767" t="s">
        <v>1248</v>
      </c>
      <c r="I74" s="767" t="s">
        <v>1249</v>
      </c>
      <c r="J74" s="767" t="s">
        <v>1250</v>
      </c>
      <c r="K74" s="767" t="s">
        <v>1251</v>
      </c>
      <c r="L74" s="767" t="s">
        <v>1252</v>
      </c>
      <c r="M74" s="767" t="s">
        <v>1253</v>
      </c>
      <c r="N74" s="767" t="s">
        <v>1254</v>
      </c>
      <c r="O74" s="767" t="s">
        <v>1255</v>
      </c>
      <c r="P74" s="767" t="s">
        <v>1256</v>
      </c>
      <c r="Q74" s="767" t="s">
        <v>1257</v>
      </c>
      <c r="R74" s="767" t="s">
        <v>1258</v>
      </c>
      <c r="S74" s="767" t="s">
        <v>1259</v>
      </c>
      <c r="T74" s="767" t="s">
        <v>1260</v>
      </c>
      <c r="U74" s="767" t="s">
        <v>1261</v>
      </c>
      <c r="V74" s="767" t="s">
        <v>1262</v>
      </c>
      <c r="W74" s="153"/>
      <c r="X74" s="153"/>
      <c r="Y74" s="153"/>
      <c r="Z74" s="153"/>
      <c r="AA74" s="153"/>
      <c r="AB74" s="153"/>
      <c r="AC74" s="153"/>
      <c r="AD74" s="175"/>
      <c r="AE74" s="175"/>
      <c r="AF74" s="175"/>
      <c r="AG74" s="175"/>
    </row>
    <row r="75" spans="1:44" s="213" customFormat="1" ht="40.5" customHeight="1">
      <c r="A75" s="146"/>
      <c r="B75" s="176"/>
      <c r="C75" s="146"/>
      <c r="D75" s="146"/>
      <c r="E75" s="146"/>
      <c r="F75" s="146"/>
      <c r="G75" s="146"/>
      <c r="H75" s="146"/>
      <c r="I75" s="755"/>
      <c r="J75" s="146"/>
      <c r="K75" s="146"/>
      <c r="L75" s="755"/>
      <c r="M75" s="755"/>
      <c r="N75" s="755"/>
      <c r="O75" s="755"/>
      <c r="P75" s="755"/>
      <c r="Q75" s="153"/>
      <c r="R75" s="153"/>
      <c r="S75" s="153"/>
      <c r="T75" s="153"/>
      <c r="U75" s="153"/>
      <c r="V75" s="153"/>
      <c r="W75" s="153"/>
      <c r="X75" s="153"/>
      <c r="Y75" s="153"/>
      <c r="Z75" s="153"/>
      <c r="AA75" s="153"/>
      <c r="AB75" s="153"/>
      <c r="AC75" s="153"/>
      <c r="AD75" s="175"/>
      <c r="AE75" s="175"/>
      <c r="AF75" s="175"/>
      <c r="AG75" s="175"/>
    </row>
    <row r="76" spans="1:44" s="213" customFormat="1" ht="40.5" customHeight="1">
      <c r="A76" s="146"/>
      <c r="B76" s="176"/>
      <c r="C76" s="202">
        <v>1</v>
      </c>
      <c r="D76" s="202" t="s">
        <v>1263</v>
      </c>
      <c r="E76" s="202" t="s">
        <v>1264</v>
      </c>
      <c r="F76" s="202" t="s">
        <v>1265</v>
      </c>
      <c r="G76" s="202" t="s">
        <v>1266</v>
      </c>
      <c r="H76" s="202" t="s">
        <v>1267</v>
      </c>
      <c r="I76" s="202" t="s">
        <v>1268</v>
      </c>
      <c r="J76" s="202" t="s">
        <v>1269</v>
      </c>
      <c r="K76" s="202" t="s">
        <v>1270</v>
      </c>
      <c r="L76" s="202" t="s">
        <v>1271</v>
      </c>
      <c r="M76" s="202" t="s">
        <v>1272</v>
      </c>
      <c r="N76" s="202" t="s">
        <v>1273</v>
      </c>
      <c r="O76" s="202" t="s">
        <v>1274</v>
      </c>
      <c r="P76" s="202" t="s">
        <v>1275</v>
      </c>
      <c r="Q76" s="202" t="s">
        <v>1276</v>
      </c>
      <c r="R76" s="202" t="s">
        <v>1277</v>
      </c>
      <c r="S76" s="202" t="s">
        <v>1278</v>
      </c>
      <c r="T76" s="202" t="s">
        <v>1279</v>
      </c>
      <c r="U76" s="202" t="s">
        <v>1280</v>
      </c>
      <c r="V76" s="202" t="s">
        <v>1281</v>
      </c>
      <c r="W76" s="153"/>
      <c r="X76" s="153"/>
      <c r="Y76" s="153"/>
      <c r="Z76" s="153"/>
      <c r="AA76" s="153"/>
      <c r="AB76" s="153"/>
      <c r="AC76" s="153"/>
      <c r="AD76" s="175"/>
      <c r="AE76" s="175"/>
      <c r="AF76" s="175"/>
      <c r="AG76" s="175"/>
    </row>
    <row r="77" spans="1:44" s="213" customFormat="1" ht="40.5" customHeight="1">
      <c r="A77" s="146"/>
      <c r="B77" s="176"/>
      <c r="C77" s="146"/>
      <c r="D77" s="146"/>
      <c r="E77" s="146"/>
      <c r="F77" s="146"/>
      <c r="G77" s="146"/>
      <c r="H77" s="146"/>
      <c r="I77" s="755"/>
      <c r="J77" s="146"/>
      <c r="K77" s="146"/>
      <c r="L77" s="755"/>
      <c r="M77" s="755"/>
      <c r="N77" s="755"/>
      <c r="O77" s="755"/>
      <c r="P77" s="755"/>
      <c r="Q77" s="153"/>
      <c r="R77" s="153"/>
      <c r="S77" s="153"/>
      <c r="T77" s="153"/>
      <c r="U77" s="153"/>
      <c r="V77" s="153"/>
      <c r="W77" s="153"/>
      <c r="X77" s="153"/>
      <c r="Y77" s="153"/>
      <c r="Z77" s="153"/>
      <c r="AA77" s="153"/>
      <c r="AB77" s="153"/>
      <c r="AC77" s="153"/>
      <c r="AD77" s="175"/>
      <c r="AE77" s="175"/>
      <c r="AF77" s="175"/>
      <c r="AG77" s="175"/>
    </row>
    <row r="78" spans="1:44" s="213" customFormat="1" ht="40.5" customHeight="1">
      <c r="A78" s="146"/>
      <c r="B78" s="176"/>
      <c r="C78" s="768">
        <v>1</v>
      </c>
      <c r="D78" s="769">
        <v>2</v>
      </c>
      <c r="E78" s="768">
        <v>3</v>
      </c>
      <c r="F78" s="769">
        <v>4</v>
      </c>
      <c r="G78" s="768">
        <v>5</v>
      </c>
      <c r="H78" s="769">
        <v>6</v>
      </c>
      <c r="I78" s="768">
        <v>7</v>
      </c>
      <c r="J78" s="769">
        <v>8</v>
      </c>
      <c r="K78" s="768">
        <v>9</v>
      </c>
      <c r="L78" s="769">
        <v>10</v>
      </c>
      <c r="M78" s="768">
        <v>11</v>
      </c>
      <c r="N78" s="769">
        <v>12</v>
      </c>
      <c r="O78" s="768">
        <v>13</v>
      </c>
      <c r="P78" s="769">
        <v>14</v>
      </c>
      <c r="Q78" s="768">
        <v>15</v>
      </c>
      <c r="R78" s="769">
        <v>16</v>
      </c>
      <c r="S78" s="768">
        <v>17</v>
      </c>
      <c r="T78" s="769">
        <v>18</v>
      </c>
      <c r="U78" s="768">
        <v>19</v>
      </c>
      <c r="V78" s="769">
        <v>20</v>
      </c>
      <c r="W78" s="153"/>
      <c r="X78" s="153"/>
      <c r="Y78" s="153"/>
      <c r="Z78" s="153"/>
      <c r="AA78" s="153"/>
      <c r="AB78" s="153"/>
      <c r="AC78" s="153"/>
      <c r="AD78" s="175"/>
      <c r="AE78" s="175"/>
      <c r="AF78" s="175"/>
      <c r="AG78" s="175"/>
    </row>
    <row r="79" spans="1:44" s="213" customFormat="1" ht="40.5" customHeight="1">
      <c r="A79" s="146"/>
      <c r="B79" s="176"/>
      <c r="C79" s="146"/>
      <c r="D79" s="146"/>
      <c r="E79" s="146"/>
      <c r="F79" s="146"/>
      <c r="G79" s="146"/>
      <c r="H79" s="146"/>
      <c r="I79" s="755"/>
      <c r="J79" s="146"/>
      <c r="K79" s="146"/>
      <c r="L79" s="755"/>
      <c r="M79" s="755"/>
      <c r="N79" s="755"/>
      <c r="O79" s="755"/>
      <c r="P79" s="755"/>
      <c r="Q79" s="153"/>
      <c r="R79" s="153"/>
      <c r="S79" s="153"/>
      <c r="T79" s="153"/>
      <c r="U79" s="153"/>
      <c r="V79" s="153"/>
      <c r="W79" s="153"/>
      <c r="X79" s="153"/>
      <c r="Y79" s="153"/>
      <c r="Z79" s="153"/>
      <c r="AA79" s="153"/>
      <c r="AB79" s="153"/>
      <c r="AC79" s="153"/>
      <c r="AD79" s="175"/>
      <c r="AE79" s="175"/>
      <c r="AF79" s="175"/>
      <c r="AG79" s="175"/>
    </row>
    <row r="80" spans="1:44" s="213" customFormat="1" ht="40.5" customHeight="1">
      <c r="A80" s="146"/>
      <c r="B80" s="176"/>
      <c r="C80" s="770" t="s">
        <v>1688</v>
      </c>
      <c r="D80" s="771"/>
      <c r="E80" s="771"/>
      <c r="F80" s="771"/>
      <c r="G80" s="755"/>
      <c r="H80" s="755"/>
      <c r="I80" s="755"/>
      <c r="J80" s="755"/>
      <c r="K80" s="755"/>
      <c r="L80" s="772" t="s">
        <v>1689</v>
      </c>
      <c r="M80" s="755"/>
      <c r="N80" s="755"/>
      <c r="O80" s="755"/>
      <c r="P80" s="755"/>
      <c r="Q80" s="153"/>
      <c r="R80" s="773"/>
      <c r="S80" s="153"/>
      <c r="T80" s="153"/>
      <c r="U80" s="153"/>
      <c r="V80" s="153"/>
      <c r="W80" s="153"/>
      <c r="X80" s="153"/>
      <c r="Y80" s="153"/>
      <c r="Z80" s="153"/>
      <c r="AA80" s="153"/>
      <c r="AB80" s="153"/>
      <c r="AC80" s="153"/>
      <c r="AD80" s="175"/>
      <c r="AE80" s="175"/>
      <c r="AF80" s="175"/>
      <c r="AG80" s="175"/>
    </row>
    <row r="81" spans="1:33" s="213" customFormat="1" ht="40.5" customHeight="1">
      <c r="A81" s="146"/>
      <c r="B81" s="176"/>
      <c r="C81" s="774" t="s">
        <v>1690</v>
      </c>
      <c r="D81" s="771"/>
      <c r="E81" s="771"/>
      <c r="F81" s="771"/>
      <c r="G81" s="773"/>
      <c r="H81" s="775"/>
      <c r="I81" s="771"/>
      <c r="J81" s="771"/>
      <c r="K81" s="146"/>
      <c r="L81" s="755"/>
      <c r="M81" s="755"/>
      <c r="N81" s="755"/>
      <c r="O81" s="755"/>
      <c r="P81" s="755"/>
      <c r="Q81" s="153"/>
      <c r="R81" s="153"/>
      <c r="S81" s="153"/>
      <c r="T81" s="153"/>
      <c r="U81" s="153"/>
      <c r="V81" s="153"/>
      <c r="W81" s="153"/>
      <c r="X81" s="153"/>
      <c r="Y81" s="153"/>
      <c r="Z81" s="153"/>
      <c r="AA81" s="153"/>
      <c r="AB81" s="153"/>
      <c r="AC81" s="153"/>
      <c r="AD81" s="175"/>
      <c r="AE81" s="175"/>
      <c r="AF81" s="175"/>
      <c r="AG81" s="175"/>
    </row>
    <row r="82" spans="1:33" s="213" customFormat="1" ht="40.5" customHeight="1">
      <c r="A82" s="146"/>
      <c r="B82" s="176"/>
      <c r="C82" s="776" t="s">
        <v>1691</v>
      </c>
      <c r="D82" s="771"/>
      <c r="E82" s="771"/>
      <c r="F82" s="771"/>
      <c r="G82" s="773"/>
      <c r="H82" s="775"/>
      <c r="I82" s="771"/>
      <c r="J82" s="771"/>
      <c r="K82" s="146"/>
      <c r="L82" s="755"/>
      <c r="M82" s="755"/>
      <c r="N82" s="755"/>
      <c r="O82" s="755"/>
      <c r="P82" s="755"/>
      <c r="Q82" s="153"/>
      <c r="R82" s="153"/>
      <c r="S82" s="153"/>
      <c r="T82" s="153"/>
      <c r="U82" s="153"/>
      <c r="V82" s="153"/>
      <c r="W82" s="153"/>
      <c r="X82" s="153"/>
      <c r="Y82" s="153"/>
      <c r="Z82" s="153"/>
      <c r="AA82" s="153"/>
      <c r="AB82" s="153"/>
      <c r="AC82" s="153"/>
      <c r="AD82" s="175"/>
      <c r="AE82" s="175"/>
      <c r="AF82" s="175"/>
      <c r="AG82" s="175"/>
    </row>
    <row r="83" spans="1:33" s="213" customFormat="1" ht="40.5" customHeight="1">
      <c r="A83" s="146"/>
      <c r="B83" s="176"/>
      <c r="C83" s="146"/>
      <c r="D83" s="146"/>
      <c r="E83" s="146"/>
      <c r="F83" s="146"/>
      <c r="G83" s="146"/>
      <c r="H83" s="146"/>
      <c r="I83" s="755"/>
      <c r="J83" s="146"/>
      <c r="K83" s="146"/>
      <c r="L83" s="755"/>
      <c r="M83" s="755"/>
      <c r="N83" s="755"/>
      <c r="O83" s="755"/>
      <c r="P83" s="755"/>
      <c r="Q83" s="153"/>
      <c r="R83" s="153"/>
      <c r="S83" s="153"/>
      <c r="T83" s="153"/>
      <c r="U83" s="153"/>
      <c r="V83" s="153"/>
      <c r="W83" s="153"/>
      <c r="X83" s="153"/>
      <c r="Y83" s="153"/>
      <c r="Z83" s="153"/>
      <c r="AA83" s="153"/>
      <c r="AB83" s="153"/>
      <c r="AC83" s="153"/>
      <c r="AD83" s="175"/>
      <c r="AE83" s="175"/>
      <c r="AF83" s="175"/>
      <c r="AG83" s="175"/>
    </row>
    <row r="84" spans="1:33" s="213" customFormat="1" ht="40.5" customHeight="1">
      <c r="A84" s="146"/>
      <c r="B84" s="173" t="s">
        <v>1282</v>
      </c>
      <c r="C84" s="146"/>
      <c r="D84" s="146"/>
      <c r="E84" s="146"/>
      <c r="F84" s="146"/>
      <c r="G84" s="146"/>
      <c r="H84" s="146"/>
      <c r="I84" s="755"/>
      <c r="J84" s="146"/>
      <c r="K84" s="146"/>
      <c r="L84" s="755"/>
      <c r="M84" s="755"/>
      <c r="N84" s="755"/>
      <c r="O84" s="755"/>
      <c r="P84" s="755"/>
      <c r="Q84" s="153"/>
      <c r="R84" s="173"/>
      <c r="S84" s="173"/>
      <c r="T84" s="153"/>
      <c r="U84" s="153"/>
      <c r="V84" s="153"/>
      <c r="W84" s="153"/>
      <c r="X84" s="153"/>
      <c r="Y84" s="153"/>
      <c r="Z84" s="153"/>
      <c r="AA84" s="153"/>
      <c r="AB84" s="153"/>
      <c r="AC84" s="153"/>
      <c r="AD84" s="175"/>
      <c r="AE84" s="175"/>
      <c r="AF84" s="175"/>
      <c r="AG84" s="175"/>
    </row>
    <row r="85" spans="1:33" s="213" customFormat="1" ht="40.5" customHeight="1">
      <c r="A85" s="146"/>
      <c r="B85" s="777" t="s">
        <v>1692</v>
      </c>
      <c r="C85" s="777" t="s">
        <v>1693</v>
      </c>
      <c r="D85" s="777" t="s">
        <v>1694</v>
      </c>
      <c r="E85" s="777" t="s">
        <v>1695</v>
      </c>
      <c r="F85" s="777" t="s">
        <v>1696</v>
      </c>
      <c r="G85" s="777" t="s">
        <v>1697</v>
      </c>
      <c r="H85" s="777" t="s">
        <v>1450</v>
      </c>
      <c r="I85" s="777" t="s">
        <v>1698</v>
      </c>
      <c r="J85" s="777" t="s">
        <v>1699</v>
      </c>
      <c r="K85" s="777" t="s">
        <v>1700</v>
      </c>
      <c r="L85" s="777" t="s">
        <v>1701</v>
      </c>
      <c r="M85" s="777" t="s">
        <v>1702</v>
      </c>
      <c r="N85" s="777" t="s">
        <v>1703</v>
      </c>
      <c r="O85" s="777" t="s">
        <v>1704</v>
      </c>
      <c r="P85" s="777" t="s">
        <v>1705</v>
      </c>
      <c r="Q85" s="777" t="s">
        <v>1706</v>
      </c>
      <c r="R85" s="777" t="s">
        <v>1707</v>
      </c>
      <c r="S85" s="777" t="s">
        <v>1708</v>
      </c>
      <c r="T85" s="777" t="s">
        <v>1709</v>
      </c>
      <c r="U85" s="777" t="s">
        <v>1710</v>
      </c>
      <c r="V85" s="777"/>
      <c r="W85" s="777"/>
      <c r="X85" s="777"/>
      <c r="Y85" s="777"/>
      <c r="Z85" s="777"/>
      <c r="AA85" s="777"/>
      <c r="AB85" s="153"/>
      <c r="AC85" s="153"/>
      <c r="AD85" s="175"/>
      <c r="AE85" s="175"/>
      <c r="AF85" s="175"/>
      <c r="AG85" s="175"/>
    </row>
    <row r="86" spans="1:33" s="213" customFormat="1" ht="40.5" customHeight="1">
      <c r="A86" s="146"/>
      <c r="B86" s="173"/>
      <c r="C86" s="146"/>
      <c r="D86" s="146"/>
      <c r="E86" s="146"/>
      <c r="F86" s="146"/>
      <c r="G86" s="146"/>
      <c r="H86" s="146"/>
      <c r="I86" s="755"/>
      <c r="J86" s="146"/>
      <c r="K86" s="146"/>
      <c r="L86" s="755"/>
      <c r="M86" s="755"/>
      <c r="N86" s="755"/>
      <c r="O86" s="755"/>
      <c r="P86" s="755"/>
      <c r="Q86" s="153"/>
      <c r="R86" s="173"/>
      <c r="S86" s="778"/>
      <c r="T86" s="777"/>
      <c r="U86" s="777"/>
      <c r="V86" s="777"/>
      <c r="W86" s="777"/>
      <c r="X86" s="777"/>
      <c r="Y86" s="777"/>
      <c r="Z86" s="777"/>
      <c r="AA86" s="777"/>
      <c r="AB86" s="153"/>
      <c r="AC86" s="153"/>
      <c r="AD86" s="175"/>
      <c r="AE86" s="175"/>
      <c r="AF86" s="175"/>
      <c r="AG86" s="175"/>
    </row>
    <row r="87" spans="1:33" s="213" customFormat="1" ht="40.5" customHeight="1">
      <c r="A87" s="146"/>
      <c r="B87" s="176"/>
      <c r="C87" s="203" t="s">
        <v>1283</v>
      </c>
      <c r="D87" s="156"/>
      <c r="E87" s="153"/>
      <c r="F87" s="779" t="s">
        <v>1284</v>
      </c>
      <c r="G87" s="160"/>
      <c r="H87" s="160"/>
      <c r="I87" s="160"/>
      <c r="J87" s="160"/>
      <c r="K87" s="160"/>
      <c r="L87" s="160"/>
      <c r="M87" s="153"/>
      <c r="N87" s="153"/>
      <c r="O87" s="755"/>
      <c r="P87" s="755"/>
      <c r="Q87" s="153"/>
      <c r="R87" s="153"/>
      <c r="S87" s="778"/>
      <c r="T87" s="777"/>
      <c r="U87" s="777"/>
      <c r="V87" s="777"/>
      <c r="W87" s="777"/>
      <c r="X87" s="777"/>
      <c r="Y87" s="777"/>
      <c r="Z87" s="777"/>
      <c r="AA87" s="777"/>
      <c r="AB87" s="153"/>
      <c r="AC87" s="153"/>
      <c r="AD87" s="175"/>
      <c r="AE87" s="175"/>
      <c r="AF87" s="175"/>
      <c r="AG87" s="175"/>
    </row>
    <row r="88" spans="1:33" s="213" customFormat="1" ht="40.5" customHeight="1">
      <c r="A88" s="146"/>
      <c r="B88" s="176"/>
      <c r="C88" s="204">
        <v>3</v>
      </c>
      <c r="D88" s="156"/>
      <c r="E88" s="146"/>
      <c r="F88" s="146"/>
      <c r="G88" s="146"/>
      <c r="H88" s="755"/>
      <c r="I88" s="755"/>
      <c r="J88" s="755"/>
      <c r="K88" s="755"/>
      <c r="L88" s="755"/>
      <c r="M88" s="755"/>
      <c r="N88" s="755"/>
      <c r="O88" s="755"/>
      <c r="P88" s="755"/>
      <c r="Q88" s="153"/>
      <c r="R88" s="153"/>
      <c r="S88" s="778"/>
      <c r="T88" s="777"/>
      <c r="U88" s="777"/>
      <c r="V88" s="777"/>
      <c r="W88" s="777"/>
      <c r="X88" s="777"/>
      <c r="Y88" s="777"/>
      <c r="Z88" s="777"/>
      <c r="AA88" s="777"/>
      <c r="AB88" s="153"/>
      <c r="AC88" s="153"/>
      <c r="AD88" s="175"/>
      <c r="AE88" s="175"/>
      <c r="AF88" s="175"/>
      <c r="AG88" s="175"/>
    </row>
    <row r="89" spans="1:33" s="213" customFormat="1" ht="40.5" customHeight="1">
      <c r="A89" s="146"/>
      <c r="B89" s="176"/>
      <c r="C89" s="146"/>
      <c r="D89" s="146"/>
      <c r="E89" s="146"/>
      <c r="F89" s="146"/>
      <c r="G89" s="146"/>
      <c r="H89" s="205" t="s">
        <v>1285</v>
      </c>
      <c r="I89" s="206"/>
      <c r="J89" s="206"/>
      <c r="K89" s="146"/>
      <c r="L89" s="755"/>
      <c r="M89" s="755"/>
      <c r="N89" s="207" t="s">
        <v>1286</v>
      </c>
      <c r="O89" s="208" t="s">
        <v>1287</v>
      </c>
      <c r="P89" s="209" t="s">
        <v>1191</v>
      </c>
      <c r="Q89" s="153"/>
      <c r="R89" s="153"/>
      <c r="S89" s="778"/>
      <c r="T89" s="777"/>
      <c r="U89" s="777"/>
      <c r="V89" s="777"/>
      <c r="W89" s="777"/>
      <c r="X89" s="777"/>
      <c r="Y89" s="777"/>
      <c r="Z89" s="777"/>
      <c r="AA89" s="777"/>
      <c r="AB89" s="153"/>
      <c r="AC89" s="153"/>
      <c r="AD89" s="175"/>
      <c r="AE89" s="175"/>
      <c r="AF89" s="175"/>
      <c r="AG89" s="175"/>
    </row>
    <row r="90" spans="1:33" s="213" customFormat="1" ht="40.5" customHeight="1">
      <c r="A90" s="146"/>
      <c r="B90" s="176"/>
      <c r="C90" s="150" t="s">
        <v>1288</v>
      </c>
      <c r="D90" s="146"/>
      <c r="E90" s="780"/>
      <c r="F90" s="146"/>
      <c r="G90" s="146"/>
      <c r="H90" s="210" t="s">
        <v>1289</v>
      </c>
      <c r="I90" s="210" t="s">
        <v>1290</v>
      </c>
      <c r="J90" s="210" t="s">
        <v>1291</v>
      </c>
      <c r="K90" s="777" t="s">
        <v>1711</v>
      </c>
      <c r="L90" s="153"/>
      <c r="M90" s="153"/>
      <c r="N90" s="150" t="s">
        <v>1292</v>
      </c>
      <c r="O90" s="153"/>
      <c r="P90" s="153"/>
      <c r="Q90" s="153"/>
      <c r="R90" s="153"/>
      <c r="S90" s="778"/>
      <c r="T90" s="777"/>
      <c r="U90" s="777"/>
      <c r="V90" s="777"/>
      <c r="W90" s="777"/>
      <c r="X90" s="777"/>
      <c r="Y90" s="777"/>
      <c r="Z90" s="777"/>
      <c r="AA90" s="777"/>
      <c r="AB90" s="153"/>
      <c r="AC90" s="153"/>
      <c r="AD90" s="175"/>
      <c r="AE90" s="175"/>
      <c r="AF90" s="175"/>
      <c r="AG90" s="175"/>
    </row>
    <row r="91" spans="1:33" s="213" customFormat="1" ht="40.5" customHeight="1">
      <c r="A91" s="146"/>
      <c r="B91" s="176"/>
      <c r="C91" s="150" t="s">
        <v>1293</v>
      </c>
      <c r="D91" s="146"/>
      <c r="E91" s="780"/>
      <c r="F91" s="146"/>
      <c r="G91" s="146"/>
      <c r="H91" s="210" t="s">
        <v>1294</v>
      </c>
      <c r="I91" s="210" t="s">
        <v>1295</v>
      </c>
      <c r="J91" s="210" t="s">
        <v>1296</v>
      </c>
      <c r="K91" s="777" t="s">
        <v>1712</v>
      </c>
      <c r="L91" s="755"/>
      <c r="M91" s="755"/>
      <c r="N91" s="207" t="s">
        <v>363</v>
      </c>
      <c r="O91" s="208" t="s">
        <v>1297</v>
      </c>
      <c r="P91" s="208" t="s">
        <v>1298</v>
      </c>
      <c r="Q91" s="153"/>
      <c r="R91" s="153"/>
      <c r="S91" s="778"/>
      <c r="T91" s="777"/>
      <c r="U91" s="777"/>
      <c r="V91" s="777"/>
      <c r="W91" s="777"/>
      <c r="X91" s="777"/>
      <c r="Y91" s="777"/>
      <c r="Z91" s="777"/>
      <c r="AA91" s="777"/>
      <c r="AB91" s="153"/>
      <c r="AC91" s="153"/>
      <c r="AD91" s="175"/>
      <c r="AE91" s="175"/>
      <c r="AF91" s="175"/>
      <c r="AG91" s="175"/>
    </row>
    <row r="92" spans="1:33" s="213" customFormat="1" ht="40.5" customHeight="1">
      <c r="A92" s="146"/>
      <c r="B92" s="176"/>
      <c r="C92" s="150"/>
      <c r="D92" s="146"/>
      <c r="E92" s="150"/>
      <c r="F92" s="781"/>
      <c r="G92" s="150"/>
      <c r="H92" s="150"/>
      <c r="I92" s="146"/>
      <c r="J92" s="146"/>
      <c r="K92" s="146"/>
      <c r="L92" s="146"/>
      <c r="M92" s="146"/>
      <c r="N92" s="146"/>
      <c r="O92" s="146"/>
      <c r="P92" s="153"/>
      <c r="Q92" s="153"/>
      <c r="R92" s="153"/>
      <c r="S92" s="778"/>
      <c r="T92" s="777"/>
      <c r="U92" s="777"/>
      <c r="V92" s="777"/>
      <c r="W92" s="777"/>
      <c r="X92" s="777"/>
      <c r="Y92" s="777"/>
      <c r="Z92" s="777"/>
      <c r="AA92" s="777"/>
      <c r="AB92" s="153"/>
      <c r="AC92" s="153"/>
      <c r="AD92" s="175"/>
      <c r="AE92" s="175"/>
      <c r="AF92" s="175"/>
      <c r="AG92" s="175"/>
    </row>
    <row r="93" spans="1:33" s="175" customFormat="1" ht="44.25" customHeight="1">
      <c r="A93" s="782"/>
      <c r="B93" s="783"/>
      <c r="C93" s="784"/>
      <c r="D93" s="785"/>
      <c r="E93" s="785"/>
      <c r="F93" s="786"/>
      <c r="G93" s="786"/>
      <c r="H93" s="786"/>
      <c r="I93" s="786"/>
      <c r="J93" s="161"/>
      <c r="K93" s="784"/>
      <c r="L93" s="784"/>
      <c r="M93" s="784"/>
      <c r="N93" s="784"/>
      <c r="O93" s="784"/>
      <c r="P93" s="784"/>
      <c r="Q93" s="784"/>
      <c r="R93" s="784"/>
      <c r="S93" s="784"/>
      <c r="T93" s="784"/>
      <c r="U93" s="784"/>
      <c r="V93" s="784"/>
      <c r="W93" s="784"/>
      <c r="X93" s="784"/>
      <c r="Y93" s="784"/>
      <c r="Z93" s="784"/>
      <c r="AA93" s="784"/>
      <c r="AB93" s="784"/>
      <c r="AC93" s="784"/>
    </row>
    <row r="94" spans="1:33" s="213" customFormat="1" ht="39.950000000000003" customHeight="1">
      <c r="A94" s="146"/>
      <c r="B94" s="787"/>
      <c r="C94" s="211"/>
      <c r="D94" s="788"/>
      <c r="E94" s="788"/>
      <c r="F94" s="788"/>
      <c r="G94" s="788"/>
      <c r="H94" s="788"/>
      <c r="I94" s="788"/>
      <c r="J94" s="788"/>
      <c r="K94" s="788"/>
      <c r="L94" s="755"/>
      <c r="M94" s="755"/>
      <c r="N94" s="755"/>
      <c r="O94" s="755"/>
      <c r="P94" s="755"/>
      <c r="Q94" s="153"/>
      <c r="R94" s="153"/>
      <c r="S94" s="153"/>
      <c r="T94" s="153"/>
      <c r="U94" s="153"/>
      <c r="V94" s="153"/>
      <c r="W94" s="153"/>
      <c r="X94" s="153"/>
      <c r="Y94" s="153"/>
      <c r="Z94" s="153"/>
      <c r="AA94" s="153"/>
      <c r="AB94" s="153"/>
      <c r="AC94" s="153"/>
      <c r="AD94" s="175"/>
      <c r="AE94" s="175"/>
      <c r="AF94" s="175"/>
      <c r="AG94" s="175"/>
    </row>
    <row r="95" spans="1:33" s="175" customFormat="1" ht="39.950000000000003" customHeight="1">
      <c r="A95" s="146"/>
      <c r="B95" s="787"/>
      <c r="C95" s="174" t="s">
        <v>1217</v>
      </c>
      <c r="D95" s="789" t="s">
        <v>1218</v>
      </c>
      <c r="E95" s="789"/>
      <c r="F95" s="789"/>
      <c r="G95" s="789"/>
      <c r="H95" s="789"/>
      <c r="I95" s="789"/>
      <c r="J95" s="789"/>
      <c r="K95" s="789"/>
      <c r="L95" s="789"/>
      <c r="M95" s="789"/>
      <c r="N95" s="153"/>
      <c r="O95" s="153"/>
      <c r="P95" s="153"/>
      <c r="Q95" s="153"/>
      <c r="R95" s="153"/>
      <c r="S95" s="153"/>
      <c r="T95" s="153"/>
      <c r="U95" s="153"/>
      <c r="V95" s="153"/>
      <c r="W95" s="153"/>
      <c r="X95" s="153"/>
      <c r="Y95" s="153"/>
      <c r="Z95" s="153"/>
      <c r="AA95" s="153"/>
      <c r="AB95" s="153"/>
      <c r="AC95" s="153"/>
    </row>
    <row r="96" spans="1:33" s="175" customFormat="1" ht="39.950000000000003" customHeight="1">
      <c r="A96" s="146"/>
      <c r="B96" s="787"/>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row>
    <row r="97" spans="1:44" s="175" customFormat="1" ht="39.950000000000003" customHeight="1">
      <c r="A97" s="146"/>
      <c r="B97" s="787"/>
      <c r="C97" s="790" t="s">
        <v>1713</v>
      </c>
      <c r="D97" s="790"/>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row>
    <row r="98" spans="1:44" s="175" customFormat="1" ht="39.950000000000003" customHeight="1">
      <c r="A98" s="146"/>
      <c r="B98" s="787"/>
      <c r="C98" s="790" t="s">
        <v>1714</v>
      </c>
      <c r="D98" s="790"/>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row>
    <row r="99" spans="1:44" s="213" customFormat="1" ht="36.75" customHeight="1">
      <c r="A99" s="146"/>
      <c r="B99" s="787"/>
      <c r="C99" s="211"/>
      <c r="D99" s="788"/>
      <c r="E99" s="788"/>
      <c r="F99" s="788"/>
      <c r="G99" s="788"/>
      <c r="H99" s="788"/>
      <c r="I99" s="788"/>
      <c r="J99" s="788"/>
      <c r="K99" s="788"/>
      <c r="L99" s="755"/>
      <c r="M99" s="755"/>
      <c r="N99" s="755"/>
      <c r="O99" s="755"/>
      <c r="P99" s="755"/>
      <c r="Q99" s="153"/>
      <c r="R99" s="153"/>
      <c r="S99" s="153"/>
      <c r="T99" s="153"/>
      <c r="U99" s="153"/>
      <c r="V99" s="153"/>
      <c r="W99" s="153"/>
      <c r="X99" s="153"/>
      <c r="Y99" s="153"/>
      <c r="Z99" s="153"/>
      <c r="AA99" s="153"/>
      <c r="AB99" s="153"/>
      <c r="AC99" s="153"/>
      <c r="AD99" s="175"/>
      <c r="AE99" s="175"/>
      <c r="AF99" s="175"/>
      <c r="AG99" s="175"/>
    </row>
    <row r="100" spans="1:44" s="175" customFormat="1" ht="39.950000000000003" customHeight="1">
      <c r="A100" s="146"/>
      <c r="B100" s="162" t="s">
        <v>1715</v>
      </c>
      <c r="C100" s="146"/>
      <c r="D100" s="146"/>
      <c r="E100" s="146"/>
      <c r="F100" s="146"/>
      <c r="G100" s="146"/>
      <c r="H100" s="146"/>
      <c r="I100" s="146"/>
      <c r="J100" s="146"/>
      <c r="K100" s="146"/>
      <c r="L100" s="146"/>
      <c r="M100" s="146"/>
      <c r="N100" s="146"/>
      <c r="O100" s="146"/>
      <c r="P100" s="146"/>
      <c r="Q100" s="146"/>
      <c r="R100" s="146"/>
      <c r="S100" s="153"/>
      <c r="T100" s="153"/>
      <c r="U100" s="153"/>
      <c r="V100" s="153"/>
      <c r="W100" s="153"/>
      <c r="X100" s="153"/>
      <c r="Y100" s="153"/>
      <c r="Z100" s="153"/>
      <c r="AA100" s="153"/>
      <c r="AB100" s="153"/>
      <c r="AC100" s="153"/>
    </row>
    <row r="101" spans="1:44" s="175" customFormat="1" ht="39.950000000000003" customHeight="1">
      <c r="A101" s="146"/>
      <c r="B101" s="168" t="s">
        <v>1716</v>
      </c>
      <c r="C101" s="146"/>
      <c r="D101" s="146"/>
      <c r="E101" s="146"/>
      <c r="F101" s="146"/>
      <c r="G101" s="146"/>
      <c r="H101" s="146"/>
      <c r="I101" s="146"/>
      <c r="J101" s="146"/>
      <c r="K101" s="146"/>
      <c r="L101" s="146"/>
      <c r="M101" s="146"/>
      <c r="N101" s="146"/>
      <c r="O101" s="146"/>
      <c r="P101" s="146"/>
      <c r="Q101" s="146"/>
      <c r="R101" s="146"/>
      <c r="S101" s="153"/>
      <c r="T101" s="153"/>
      <c r="U101" s="153"/>
      <c r="V101" s="153"/>
      <c r="W101" s="153"/>
      <c r="X101" s="153"/>
      <c r="Y101" s="153"/>
      <c r="Z101" s="153"/>
      <c r="AA101" s="153"/>
      <c r="AB101" s="153"/>
      <c r="AC101" s="153"/>
    </row>
    <row r="102" spans="1:44" s="213" customFormat="1" ht="39.950000000000003" customHeight="1">
      <c r="A102" s="146"/>
      <c r="B102" s="167" t="s">
        <v>1219</v>
      </c>
      <c r="C102" s="151"/>
      <c r="D102" s="146"/>
      <c r="E102" s="146"/>
      <c r="F102" s="146"/>
      <c r="G102" s="146"/>
      <c r="H102" s="146"/>
      <c r="I102" s="755"/>
      <c r="J102" s="146"/>
      <c r="K102" s="146"/>
      <c r="L102" s="755"/>
      <c r="M102" s="755"/>
      <c r="N102" s="755"/>
      <c r="O102" s="755"/>
      <c r="P102" s="755"/>
      <c r="Q102" s="153"/>
      <c r="R102" s="153"/>
      <c r="S102" s="153"/>
      <c r="T102" s="153"/>
      <c r="U102" s="153"/>
      <c r="V102" s="153"/>
      <c r="W102" s="163"/>
      <c r="X102" s="153"/>
      <c r="Y102" s="791"/>
      <c r="Z102" s="153"/>
      <c r="AA102" s="153"/>
      <c r="AB102" s="153"/>
      <c r="AC102" s="153"/>
      <c r="AD102" s="175"/>
      <c r="AE102" s="175"/>
      <c r="AF102" s="175"/>
      <c r="AG102" s="175"/>
      <c r="AH102" s="175"/>
      <c r="AI102" s="175"/>
      <c r="AJ102" s="175"/>
      <c r="AK102" s="175"/>
      <c r="AL102" s="175"/>
      <c r="AM102" s="175"/>
      <c r="AN102" s="175"/>
      <c r="AO102" s="175"/>
      <c r="AP102" s="175"/>
      <c r="AQ102" s="175"/>
      <c r="AR102" s="175"/>
    </row>
    <row r="103" spans="1:44" s="213" customFormat="1" ht="39.950000000000003" customHeight="1">
      <c r="A103" s="146"/>
      <c r="B103" s="176"/>
      <c r="C103" s="146"/>
      <c r="D103" s="146"/>
      <c r="E103" s="146"/>
      <c r="F103" s="146"/>
      <c r="G103" s="146"/>
      <c r="H103" s="146"/>
      <c r="I103" s="755"/>
      <c r="J103" s="146"/>
      <c r="K103" s="146"/>
      <c r="L103" s="755"/>
      <c r="M103" s="755"/>
      <c r="N103" s="755"/>
      <c r="O103" s="755"/>
      <c r="P103" s="755"/>
      <c r="Q103" s="153"/>
      <c r="R103" s="153"/>
      <c r="S103" s="153"/>
      <c r="T103" s="153"/>
      <c r="U103" s="153"/>
      <c r="V103" s="153"/>
      <c r="W103" s="153"/>
      <c r="X103" s="153"/>
      <c r="Y103" s="153"/>
      <c r="Z103" s="153"/>
      <c r="AA103" s="153"/>
      <c r="AB103" s="153"/>
      <c r="AC103" s="153"/>
      <c r="AD103" s="175"/>
      <c r="AE103" s="175"/>
      <c r="AF103" s="175"/>
      <c r="AG103" s="175"/>
      <c r="AH103" s="175"/>
      <c r="AI103" s="175"/>
      <c r="AJ103" s="175"/>
      <c r="AK103" s="175"/>
      <c r="AL103" s="175"/>
      <c r="AM103" s="175"/>
      <c r="AN103" s="175"/>
      <c r="AO103" s="175"/>
      <c r="AP103" s="175"/>
      <c r="AQ103" s="175"/>
      <c r="AR103" s="175"/>
    </row>
    <row r="104" spans="1:44" s="213" customFormat="1" ht="39.950000000000003" customHeight="1">
      <c r="A104" s="146"/>
      <c r="B104" s="173" t="s">
        <v>1299</v>
      </c>
      <c r="C104" s="211"/>
      <c r="D104" s="211"/>
      <c r="E104" s="211"/>
      <c r="F104" s="211"/>
      <c r="G104" s="211"/>
      <c r="H104" s="212"/>
      <c r="I104" s="212"/>
      <c r="J104" s="212"/>
      <c r="K104" s="212"/>
      <c r="L104" s="792"/>
      <c r="M104" s="792"/>
      <c r="N104" s="180"/>
      <c r="O104" s="180"/>
      <c r="P104" s="180"/>
      <c r="Q104" s="153"/>
      <c r="R104" s="153"/>
      <c r="S104" s="153"/>
      <c r="T104" s="153"/>
      <c r="U104" s="153"/>
      <c r="V104" s="153"/>
      <c r="W104" s="153"/>
      <c r="X104" s="153"/>
      <c r="Y104" s="153"/>
      <c r="Z104" s="153"/>
      <c r="AA104" s="153"/>
      <c r="AB104" s="153"/>
      <c r="AC104" s="153"/>
      <c r="AD104" s="175"/>
      <c r="AE104" s="175"/>
      <c r="AF104" s="175"/>
      <c r="AG104" s="175"/>
    </row>
    <row r="105" spans="1:44" s="213" customFormat="1" ht="39.950000000000003" customHeight="1">
      <c r="A105" s="146"/>
      <c r="B105" s="211" t="s">
        <v>1717</v>
      </c>
      <c r="C105" s="211"/>
      <c r="D105" s="211"/>
      <c r="E105" s="211"/>
      <c r="F105" s="211"/>
      <c r="G105" s="211"/>
      <c r="H105" s="211"/>
      <c r="I105" s="211"/>
      <c r="J105" s="211"/>
      <c r="K105" s="211"/>
      <c r="L105" s="755"/>
      <c r="M105" s="755"/>
      <c r="N105" s="755"/>
      <c r="O105" s="755"/>
      <c r="P105" s="755"/>
      <c r="Q105" s="153"/>
      <c r="R105" s="153"/>
      <c r="S105" s="153"/>
      <c r="T105" s="153"/>
      <c r="U105" s="153"/>
      <c r="V105" s="153"/>
      <c r="W105" s="153"/>
      <c r="X105" s="153"/>
      <c r="Y105" s="153"/>
      <c r="Z105" s="153"/>
      <c r="AA105" s="153"/>
      <c r="AB105" s="153"/>
      <c r="AC105" s="153"/>
      <c r="AD105" s="175"/>
      <c r="AE105" s="175"/>
      <c r="AF105" s="175"/>
      <c r="AG105" s="175"/>
    </row>
    <row r="106" spans="1:44" s="213" customFormat="1" ht="39.950000000000003" customHeight="1">
      <c r="A106" s="174" t="s">
        <v>1217</v>
      </c>
      <c r="B106" s="211"/>
      <c r="C106" s="893" t="s">
        <v>1300</v>
      </c>
      <c r="D106" s="893"/>
      <c r="E106" s="893"/>
      <c r="F106" s="893"/>
      <c r="G106" s="893"/>
      <c r="H106" s="893"/>
      <c r="I106" s="893"/>
      <c r="J106" s="893"/>
      <c r="K106" s="893"/>
      <c r="L106" s="755"/>
      <c r="M106" s="755"/>
      <c r="N106" s="755"/>
      <c r="O106" s="755"/>
      <c r="P106" s="755"/>
      <c r="Q106" s="153"/>
      <c r="R106" s="153"/>
      <c r="S106" s="153"/>
      <c r="T106" s="153"/>
      <c r="U106" s="153"/>
      <c r="V106" s="153"/>
      <c r="W106" s="153"/>
      <c r="X106" s="153"/>
      <c r="Y106" s="153"/>
      <c r="Z106" s="153"/>
      <c r="AA106" s="153"/>
      <c r="AB106" s="153"/>
      <c r="AC106" s="153"/>
      <c r="AD106" s="175"/>
      <c r="AE106" s="175"/>
      <c r="AF106" s="175"/>
      <c r="AG106" s="175"/>
    </row>
    <row r="107" spans="1:44" s="213" customFormat="1" ht="39.950000000000003" customHeight="1">
      <c r="A107" s="174" t="s">
        <v>1718</v>
      </c>
      <c r="B107" s="893" t="s">
        <v>1301</v>
      </c>
      <c r="C107" s="893"/>
      <c r="D107" s="893"/>
      <c r="E107" s="893"/>
      <c r="F107" s="893"/>
      <c r="G107" s="893"/>
      <c r="H107" s="893"/>
      <c r="I107" s="893"/>
      <c r="J107" s="893"/>
      <c r="K107" s="893"/>
      <c r="L107" s="893"/>
      <c r="M107" s="893"/>
      <c r="N107" s="893"/>
      <c r="O107" s="893"/>
      <c r="P107" s="893"/>
      <c r="Q107" s="893"/>
      <c r="R107" s="893"/>
      <c r="S107" s="893"/>
      <c r="T107" s="893"/>
      <c r="U107" s="893"/>
      <c r="V107" s="893"/>
      <c r="W107" s="153"/>
      <c r="X107" s="153"/>
      <c r="Y107" s="153"/>
      <c r="Z107" s="153"/>
      <c r="AA107" s="153"/>
      <c r="AB107" s="153"/>
      <c r="AC107" s="153"/>
      <c r="AD107" s="175"/>
      <c r="AE107" s="175"/>
      <c r="AF107" s="175"/>
      <c r="AG107" s="175"/>
    </row>
    <row r="108" spans="1:44" s="213" customFormat="1" ht="39.950000000000003" customHeight="1">
      <c r="A108" s="146"/>
      <c r="B108" s="176"/>
      <c r="C108" s="146"/>
      <c r="D108" s="146"/>
      <c r="E108" s="146"/>
      <c r="F108" s="146"/>
      <c r="G108" s="146"/>
      <c r="H108" s="146"/>
      <c r="I108" s="755"/>
      <c r="J108" s="146"/>
      <c r="K108" s="146"/>
      <c r="L108" s="755"/>
      <c r="M108" s="755"/>
      <c r="N108" s="755"/>
      <c r="O108" s="755"/>
      <c r="P108" s="755"/>
      <c r="Q108" s="153"/>
      <c r="R108" s="153"/>
      <c r="S108" s="153"/>
      <c r="T108" s="153"/>
      <c r="U108" s="153"/>
      <c r="V108" s="153"/>
      <c r="W108" s="153"/>
      <c r="X108" s="153"/>
      <c r="Y108" s="153"/>
      <c r="Z108" s="153"/>
      <c r="AA108" s="153"/>
      <c r="AB108" s="153"/>
      <c r="AC108" s="153"/>
      <c r="AD108" s="175"/>
      <c r="AE108" s="175"/>
      <c r="AF108" s="175"/>
      <c r="AG108" s="175"/>
      <c r="AH108" s="175"/>
      <c r="AI108" s="175"/>
      <c r="AJ108" s="175"/>
      <c r="AK108" s="175"/>
      <c r="AL108" s="175"/>
      <c r="AM108" s="175"/>
      <c r="AN108" s="175"/>
      <c r="AO108" s="175"/>
      <c r="AP108" s="175"/>
      <c r="AQ108" s="175"/>
      <c r="AR108" s="175"/>
    </row>
    <row r="109" spans="1:44" s="175" customFormat="1" ht="12.75"/>
    <row r="110" spans="1:44" s="175" customFormat="1" ht="12.75"/>
    <row r="111" spans="1:44" s="175" customFormat="1" ht="12.75"/>
    <row r="112" spans="1:44" s="175" customFormat="1" ht="12.75"/>
    <row r="113" s="175" customFormat="1" ht="12.75"/>
    <row r="114" s="175" customFormat="1" ht="12.75"/>
    <row r="115" s="175" customFormat="1" ht="12.75"/>
    <row r="116" s="175" customFormat="1" ht="12.75"/>
    <row r="117" s="175" customFormat="1" ht="12.75"/>
    <row r="118" s="175" customFormat="1" ht="12.75"/>
    <row r="119" s="175" customFormat="1" ht="12.75"/>
    <row r="120" s="175" customFormat="1" ht="12.75"/>
    <row r="121" s="175" customFormat="1" ht="12.75"/>
    <row r="122" s="175" customFormat="1" ht="12.75"/>
    <row r="123" s="175" customFormat="1" ht="12.75"/>
    <row r="124" s="175" customFormat="1" ht="12.75"/>
    <row r="125" s="175" customFormat="1" ht="12.75"/>
    <row r="126" s="175" customFormat="1" ht="12.75"/>
    <row r="127" s="175" customFormat="1" ht="12.75"/>
    <row r="128" s="175" customFormat="1" ht="12.75"/>
    <row r="129" s="175" customFormat="1" ht="12.75"/>
    <row r="130" s="175" customFormat="1" ht="12.75"/>
    <row r="131" s="175" customFormat="1" ht="12.75"/>
    <row r="132" s="175" customFormat="1" ht="12.75"/>
    <row r="133" s="175" customFormat="1" ht="12.75"/>
    <row r="134" s="175" customFormat="1" ht="12.75"/>
    <row r="135" s="175" customFormat="1" ht="12.75"/>
    <row r="136" s="175" customFormat="1" ht="12.75"/>
    <row r="137" s="175" customFormat="1" ht="12.75"/>
    <row r="138" s="175" customFormat="1" ht="12.75"/>
    <row r="139" s="175" customFormat="1" ht="12.75"/>
    <row r="140" s="175" customFormat="1" ht="12.75"/>
    <row r="141" s="175" customFormat="1" ht="12.75"/>
    <row r="142" s="175" customFormat="1" ht="12.75"/>
    <row r="143" s="175" customFormat="1" ht="12.75"/>
    <row r="144" s="175" customFormat="1" ht="12.75"/>
    <row r="145" s="175" customFormat="1" ht="12.75"/>
    <row r="146" s="175" customFormat="1" ht="12.75"/>
    <row r="147" s="175" customFormat="1" ht="12.75"/>
    <row r="148" s="175" customFormat="1" ht="12.75"/>
    <row r="149" s="175" customFormat="1" ht="12.75"/>
    <row r="150" s="175" customFormat="1" ht="12.75"/>
    <row r="151" s="175" customFormat="1" ht="12.75"/>
    <row r="152" s="175" customFormat="1" ht="12.75"/>
    <row r="153" s="175" customFormat="1" ht="12.75"/>
    <row r="154" s="175" customFormat="1" ht="12.75"/>
    <row r="155" s="175" customFormat="1" ht="12.75"/>
    <row r="156" s="175" customFormat="1" ht="12.75"/>
    <row r="157" s="175" customFormat="1" ht="12.75"/>
    <row r="158" s="175" customFormat="1" ht="12.75"/>
    <row r="159" s="175" customFormat="1" ht="12.75"/>
    <row r="160" s="175" customFormat="1" ht="12.75"/>
    <row r="161" s="175" customFormat="1" ht="12.75"/>
    <row r="162" s="175" customFormat="1" ht="12.75"/>
    <row r="163" s="175" customFormat="1" ht="12.75"/>
    <row r="164" s="175" customFormat="1" ht="12.75"/>
    <row r="165" s="175" customFormat="1" ht="12.75"/>
  </sheetData>
  <mergeCells count="19">
    <mergeCell ref="AB41:AC42"/>
    <mergeCell ref="C1:O3"/>
    <mergeCell ref="S1:U2"/>
    <mergeCell ref="X1:Z2"/>
    <mergeCell ref="AA1:AC2"/>
    <mergeCell ref="AB7:AC8"/>
    <mergeCell ref="C106:K106"/>
    <mergeCell ref="B107:V107"/>
    <mergeCell ref="V58:Y60"/>
    <mergeCell ref="D48:J48"/>
    <mergeCell ref="L48:O51"/>
    <mergeCell ref="Q48:T51"/>
    <mergeCell ref="V48:Y48"/>
    <mergeCell ref="C49:C57"/>
    <mergeCell ref="V49:Y49"/>
    <mergeCell ref="V51:Y54"/>
    <mergeCell ref="Q52:T56"/>
    <mergeCell ref="L53:O56"/>
    <mergeCell ref="V55:Y57"/>
  </mergeCells>
  <hyperlinks>
    <hyperlink ref="C106" r:id="rId1" display="http://www.excel-downloads.com/forum/111720-space.html" xr:uid="{732423AD-F71E-4E0E-BF9B-0F1A90114687}"/>
    <hyperlink ref="B107" r:id="rId2" xr:uid="{5D70725D-4ED1-4B95-B323-2CA00F663B34}"/>
    <hyperlink ref="B95" r:id="rId3" display="Les unités pifométriques" xr:uid="{707838E9-E535-4411-8234-C20E0ADBB517}"/>
    <hyperlink ref="D95" r:id="rId4" xr:uid="{C470843B-CAF0-4887-A055-3519AC4FEE95}"/>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8F320-A69B-41E3-AD87-7A99AEA00C08}">
  <sheetPr codeName="Feuil6"/>
  <dimension ref="A1:AM87"/>
  <sheetViews>
    <sheetView showZeros="0" workbookViewId="0">
      <selection activeCell="X48" sqref="X48"/>
    </sheetView>
  </sheetViews>
  <sheetFormatPr baseColWidth="10" defaultRowHeight="12.75"/>
  <cols>
    <col min="1" max="1" width="3.7109375" style="644" customWidth="1"/>
    <col min="2" max="5" width="8.7109375" style="611" customWidth="1"/>
    <col min="6" max="6" width="24.7109375" style="611" customWidth="1"/>
    <col min="7" max="8" width="8.7109375" style="611" customWidth="1"/>
    <col min="9" max="11" width="10.7109375" style="611" customWidth="1"/>
    <col min="12" max="12" width="8.7109375" style="611" customWidth="1"/>
    <col min="13" max="14" width="9.7109375" style="611" customWidth="1"/>
    <col min="15" max="15" width="3.7109375" style="611" customWidth="1"/>
    <col min="16" max="16" width="11.42578125" style="609"/>
    <col min="17" max="19" width="16.7109375" style="609" customWidth="1"/>
    <col min="20" max="25" width="11.42578125" style="609"/>
    <col min="26" max="26" width="15.7109375" style="609" customWidth="1"/>
    <col min="27" max="27" width="14.42578125" style="609" customWidth="1"/>
    <col min="28" max="16384" width="11.42578125" style="609"/>
  </cols>
  <sheetData>
    <row r="1" spans="1:39" ht="15.75" thickBot="1">
      <c r="A1" s="697">
        <v>3</v>
      </c>
      <c r="B1" s="697">
        <v>8</v>
      </c>
      <c r="C1" s="697">
        <v>8</v>
      </c>
      <c r="D1" s="697">
        <v>8</v>
      </c>
      <c r="E1" s="697">
        <v>8</v>
      </c>
      <c r="F1" s="697">
        <v>24</v>
      </c>
      <c r="G1" s="697">
        <v>8</v>
      </c>
      <c r="H1" s="697">
        <v>8</v>
      </c>
      <c r="I1" s="697">
        <v>10</v>
      </c>
      <c r="J1" s="697">
        <v>10</v>
      </c>
      <c r="K1" s="697">
        <v>10</v>
      </c>
      <c r="L1" s="697">
        <v>8</v>
      </c>
      <c r="M1" s="697">
        <v>9</v>
      </c>
      <c r="N1" s="697">
        <v>9</v>
      </c>
      <c r="O1" s="697"/>
    </row>
    <row r="2" spans="1:39" ht="15">
      <c r="A2" s="836" t="s">
        <v>1200</v>
      </c>
      <c r="B2" s="1037"/>
      <c r="C2" s="1037"/>
      <c r="D2" s="1037"/>
      <c r="E2" s="1037"/>
      <c r="F2" s="1037"/>
      <c r="G2" s="1037"/>
      <c r="H2" s="1037"/>
      <c r="I2" s="1037"/>
      <c r="J2" s="1037"/>
      <c r="K2" s="1037"/>
      <c r="L2" s="1037"/>
      <c r="M2" s="1037"/>
      <c r="N2" s="1037"/>
      <c r="O2" s="697"/>
    </row>
    <row r="3" spans="1:39" ht="28.5" customHeight="1">
      <c r="A3" s="1038" t="str">
        <f>C3</f>
        <v>Gâteau de foies de volaille avec La vache qui rit Formule Plus</v>
      </c>
      <c r="B3" s="698" t="s">
        <v>1661</v>
      </c>
      <c r="C3" s="1039" t="s">
        <v>1302</v>
      </c>
      <c r="D3" s="1040"/>
      <c r="E3" s="1040"/>
      <c r="F3" s="1040"/>
      <c r="G3" s="1040"/>
      <c r="H3" s="1040"/>
      <c r="I3" s="1040"/>
      <c r="J3" s="1040"/>
      <c r="K3" s="1041"/>
      <c r="L3" s="610"/>
      <c r="M3" s="1042" t="s">
        <v>18</v>
      </c>
      <c r="N3" s="1043"/>
    </row>
    <row r="4" spans="1:39" ht="23.25" customHeight="1" thickBot="1">
      <c r="A4" s="1038"/>
      <c r="B4" s="612"/>
      <c r="C4" s="612"/>
      <c r="D4" s="612"/>
      <c r="E4" s="612"/>
      <c r="F4" s="612"/>
      <c r="G4" s="612"/>
      <c r="H4" s="612"/>
      <c r="I4" s="612"/>
      <c r="J4" s="612"/>
      <c r="K4" s="612"/>
      <c r="L4" s="613"/>
      <c r="M4" s="613"/>
      <c r="N4" s="614"/>
    </row>
    <row r="5" spans="1:39" ht="32.25" customHeight="1">
      <c r="A5" s="1038"/>
      <c r="B5" s="664" t="s">
        <v>1655</v>
      </c>
      <c r="C5" s="665"/>
      <c r="D5" s="666"/>
      <c r="E5" s="667"/>
      <c r="F5" s="668"/>
      <c r="G5" s="1044" t="s">
        <v>1687</v>
      </c>
      <c r="H5" s="1044"/>
      <c r="I5" s="669">
        <v>100</v>
      </c>
      <c r="J5" s="670" t="str">
        <f>D7</f>
        <v>convives</v>
      </c>
      <c r="K5" s="1045" t="s">
        <v>1640</v>
      </c>
      <c r="L5" s="1045"/>
      <c r="M5" s="1045"/>
      <c r="N5" s="1046"/>
      <c r="Q5" s="699" t="s">
        <v>1662</v>
      </c>
      <c r="R5" s="700"/>
      <c r="S5" s="701"/>
      <c r="U5" s="1022" t="s">
        <v>1685</v>
      </c>
      <c r="V5" s="1022"/>
      <c r="W5" s="1022"/>
      <c r="X5" s="1023"/>
    </row>
    <row r="6" spans="1:39" ht="21" customHeight="1">
      <c r="A6" s="1038"/>
      <c r="B6" s="671">
        <f>SUM(E10:E38)</f>
        <v>1.5300000000000002</v>
      </c>
      <c r="C6" s="648" t="s">
        <v>1213</v>
      </c>
      <c r="D6" s="651">
        <v>10</v>
      </c>
      <c r="E6" s="646" t="s">
        <v>1656</v>
      </c>
      <c r="F6" s="616"/>
      <c r="G6" s="616"/>
      <c r="H6" s="616" t="s">
        <v>1621</v>
      </c>
      <c r="I6" s="615">
        <f>IF(M40="","",M40/I5)</f>
        <v>0.22799999999999998</v>
      </c>
      <c r="J6" s="696">
        <f>SUM(I10:I38)</f>
        <v>15.299999999999999</v>
      </c>
      <c r="K6" s="1035">
        <f ca="1">NOW()</f>
        <v>44609.729665393519</v>
      </c>
      <c r="L6" s="1036"/>
      <c r="M6" s="1036"/>
      <c r="N6" s="1036"/>
      <c r="Q6" s="1024" t="s">
        <v>1663</v>
      </c>
      <c r="R6" s="1025"/>
      <c r="S6" s="1026"/>
      <c r="U6" s="843" t="s">
        <v>1772</v>
      </c>
      <c r="V6" s="843"/>
      <c r="W6" s="843"/>
      <c r="X6" s="843"/>
    </row>
    <row r="7" spans="1:39" ht="24.75" customHeight="1">
      <c r="A7" s="1038"/>
      <c r="B7" s="672"/>
      <c r="C7" s="650"/>
      <c r="D7" s="652" t="s">
        <v>1620</v>
      </c>
      <c r="E7" s="647">
        <f>(B6/D6)*1000</f>
        <v>153.00000000000003</v>
      </c>
      <c r="F7" s="645"/>
      <c r="G7" s="645"/>
      <c r="H7" s="616" t="s">
        <v>1721</v>
      </c>
      <c r="I7" s="617">
        <v>2.5</v>
      </c>
      <c r="J7" s="609"/>
      <c r="K7" s="619"/>
      <c r="L7" s="616"/>
      <c r="M7" s="616" t="s">
        <v>1659</v>
      </c>
      <c r="N7" s="618">
        <f>IF(M40="","",I6*I7)</f>
        <v>0.56999999999999995</v>
      </c>
      <c r="Q7" s="1024"/>
      <c r="R7" s="1025"/>
      <c r="S7" s="1026"/>
      <c r="U7" s="1027" t="s">
        <v>1737</v>
      </c>
      <c r="V7" s="1027"/>
      <c r="W7" s="1027"/>
      <c r="X7" s="1028"/>
      <c r="Z7" s="1029" t="s">
        <v>1738</v>
      </c>
      <c r="AA7" s="1029"/>
      <c r="AB7" s="1029"/>
      <c r="AC7" s="1030"/>
    </row>
    <row r="8" spans="1:39" ht="15.75" customHeight="1">
      <c r="A8" s="1038"/>
      <c r="B8" s="695" t="s">
        <v>1214</v>
      </c>
      <c r="C8" s="673" t="s">
        <v>1246</v>
      </c>
      <c r="D8" s="674" t="s">
        <v>1247</v>
      </c>
      <c r="E8" s="674"/>
      <c r="F8" s="675"/>
      <c r="G8" s="1031"/>
      <c r="H8" s="1031"/>
      <c r="I8" s="694"/>
      <c r="J8" s="694" t="s">
        <v>1686</v>
      </c>
      <c r="K8" s="694"/>
      <c r="L8" s="753" t="s">
        <v>1720</v>
      </c>
      <c r="M8" s="676"/>
      <c r="N8" s="677"/>
      <c r="Q8" s="1032" t="s">
        <v>27</v>
      </c>
      <c r="R8" s="1033"/>
      <c r="S8" s="1034"/>
      <c r="U8" s="845"/>
      <c r="V8" s="845"/>
      <c r="W8" s="845"/>
      <c r="X8" s="845"/>
      <c r="Z8" s="842"/>
      <c r="AA8" s="842"/>
      <c r="AB8" s="842"/>
      <c r="AC8" s="4"/>
    </row>
    <row r="9" spans="1:39" ht="24.75" customHeight="1">
      <c r="A9" s="1038"/>
      <c r="B9" s="838" t="s">
        <v>1652</v>
      </c>
      <c r="C9" s="839" t="s">
        <v>1215</v>
      </c>
      <c r="D9" s="840" t="s">
        <v>34</v>
      </c>
      <c r="E9" s="656" t="s">
        <v>1653</v>
      </c>
      <c r="F9" s="657" t="s">
        <v>1654</v>
      </c>
      <c r="G9" s="658" t="s">
        <v>1622</v>
      </c>
      <c r="H9" s="659" t="s">
        <v>1215</v>
      </c>
      <c r="I9" s="660" t="s">
        <v>1657</v>
      </c>
      <c r="J9" s="750" t="s">
        <v>1</v>
      </c>
      <c r="K9" s="659" t="s">
        <v>15</v>
      </c>
      <c r="L9" s="661" t="s">
        <v>2</v>
      </c>
      <c r="M9" s="662" t="s">
        <v>17</v>
      </c>
      <c r="N9" s="663" t="s">
        <v>1658</v>
      </c>
      <c r="Q9" s="743" t="s">
        <v>1664</v>
      </c>
      <c r="R9" s="702"/>
      <c r="S9" s="703"/>
      <c r="U9" s="1013" t="s">
        <v>1739</v>
      </c>
      <c r="V9" s="1013"/>
      <c r="W9" s="1013"/>
      <c r="X9" s="1014"/>
      <c r="Z9" s="1015" t="s">
        <v>1740</v>
      </c>
      <c r="AA9" s="1015"/>
      <c r="AB9" s="1015"/>
      <c r="AC9" s="1016"/>
      <c r="AE9" s="7"/>
      <c r="AF9" s="1017" t="s">
        <v>23</v>
      </c>
      <c r="AG9" s="1017"/>
      <c r="AH9" s="1017"/>
      <c r="AI9" s="1017"/>
      <c r="AJ9" s="1017"/>
      <c r="AK9" s="1017"/>
      <c r="AL9" s="1017"/>
      <c r="AM9" s="145"/>
    </row>
    <row r="10" spans="1:39" ht="15.75" customHeight="1">
      <c r="A10" s="1038"/>
      <c r="B10" s="1361"/>
      <c r="C10" s="1362"/>
      <c r="D10" s="1363">
        <v>0.4</v>
      </c>
      <c r="E10" s="649">
        <f t="shared" ref="E10:E38" si="0">IF(ISBLANK(B10),D10,B10*D10)</f>
        <v>0.4</v>
      </c>
      <c r="F10" s="688" t="s">
        <v>1303</v>
      </c>
      <c r="G10" s="852">
        <f>IF(ISBLANK(B10),0,(B10/D6)*I5)</f>
        <v>0</v>
      </c>
      <c r="H10" s="853">
        <f t="shared" ref="H10:H38" si="1">C10</f>
        <v>0</v>
      </c>
      <c r="I10" s="854">
        <f>(E10/D6)*I5</f>
        <v>4</v>
      </c>
      <c r="J10" s="855">
        <v>20</v>
      </c>
      <c r="K10" s="856">
        <f t="shared" ref="K10:K38" si="2">IF(E10=0,0,((I10-(I10*J10%))))</f>
        <v>3.2</v>
      </c>
      <c r="L10" s="857">
        <v>1</v>
      </c>
      <c r="M10" s="874">
        <f t="shared" ref="M10:M39" si="3">L10*I10</f>
        <v>4</v>
      </c>
      <c r="N10" s="859">
        <f>IF(J6=0,0,(I10/J6))</f>
        <v>0.26143790849673204</v>
      </c>
      <c r="Q10" s="744" t="s">
        <v>1665</v>
      </c>
      <c r="R10" s="745"/>
      <c r="S10" s="746"/>
      <c r="U10" s="846"/>
      <c r="V10" s="846"/>
      <c r="W10" s="846"/>
      <c r="X10" s="846"/>
      <c r="Z10" s="4"/>
      <c r="AA10" s="4"/>
      <c r="AB10" s="4"/>
      <c r="AC10" s="4"/>
      <c r="AE10" s="7"/>
      <c r="AF10" s="1017" t="s">
        <v>24</v>
      </c>
      <c r="AG10" s="1017"/>
      <c r="AH10" s="1017"/>
      <c r="AI10" s="1017"/>
      <c r="AJ10" s="1017"/>
      <c r="AK10" s="1017"/>
      <c r="AL10" s="1017"/>
      <c r="AM10" s="145"/>
    </row>
    <row r="11" spans="1:39" ht="15.75" customHeight="1">
      <c r="A11" s="1038"/>
      <c r="B11" s="1361"/>
      <c r="C11" s="1362"/>
      <c r="D11" s="1363">
        <v>0.01</v>
      </c>
      <c r="E11" s="649">
        <f t="shared" si="0"/>
        <v>0.01</v>
      </c>
      <c r="F11" s="688" t="s">
        <v>1304</v>
      </c>
      <c r="G11" s="860">
        <f>IF(ISBLANK(B11),0,(B11/D6)*I5)</f>
        <v>0</v>
      </c>
      <c r="H11" s="861">
        <f t="shared" si="1"/>
        <v>0</v>
      </c>
      <c r="I11" s="862">
        <f>(E11/D6)*I5</f>
        <v>0.1</v>
      </c>
      <c r="J11" s="863">
        <v>2</v>
      </c>
      <c r="K11" s="864">
        <f t="shared" si="2"/>
        <v>9.8000000000000004E-2</v>
      </c>
      <c r="L11" s="865">
        <v>1</v>
      </c>
      <c r="M11" s="875">
        <f t="shared" si="3"/>
        <v>0.1</v>
      </c>
      <c r="N11" s="866">
        <f>IF(J6=0,0,(I11/J6))</f>
        <v>6.5359477124183017E-3</v>
      </c>
      <c r="Q11" s="744" t="s">
        <v>1666</v>
      </c>
      <c r="R11" s="745"/>
      <c r="S11" s="746"/>
      <c r="U11" s="1018" t="s">
        <v>1741</v>
      </c>
      <c r="V11" s="1018"/>
      <c r="W11" s="1018"/>
      <c r="X11" s="1019"/>
      <c r="Z11" s="1020" t="s">
        <v>1742</v>
      </c>
      <c r="AA11" s="1020"/>
      <c r="AB11" s="1020"/>
      <c r="AC11" s="1021"/>
      <c r="AE11" s="7"/>
      <c r="AF11" s="2"/>
      <c r="AG11" s="8" t="s">
        <v>25</v>
      </c>
      <c r="AH11" s="2"/>
      <c r="AI11" s="8" t="s">
        <v>26</v>
      </c>
      <c r="AJ11" s="2"/>
      <c r="AK11" s="3"/>
      <c r="AL11" s="3"/>
      <c r="AM11" s="145"/>
    </row>
    <row r="12" spans="1:39" ht="15.75" customHeight="1">
      <c r="A12" s="1038"/>
      <c r="B12" s="1361"/>
      <c r="C12" s="1362"/>
      <c r="D12" s="1363">
        <v>0.01</v>
      </c>
      <c r="E12" s="649">
        <f t="shared" si="0"/>
        <v>0.01</v>
      </c>
      <c r="F12" s="688" t="s">
        <v>1305</v>
      </c>
      <c r="G12" s="860">
        <f>IF(ISBLANK(B12),0,(B12/D6)*I5)</f>
        <v>0</v>
      </c>
      <c r="H12" s="861">
        <f t="shared" si="1"/>
        <v>0</v>
      </c>
      <c r="I12" s="862">
        <f>(E12/D6)*I5</f>
        <v>0.1</v>
      </c>
      <c r="J12" s="863">
        <v>5</v>
      </c>
      <c r="K12" s="864">
        <f t="shared" si="2"/>
        <v>9.5000000000000001E-2</v>
      </c>
      <c r="L12" s="865">
        <v>1</v>
      </c>
      <c r="M12" s="875">
        <f t="shared" si="3"/>
        <v>0.1</v>
      </c>
      <c r="N12" s="866">
        <f>IF(J6=0,0,(I12/J6))</f>
        <v>6.5359477124183017E-3</v>
      </c>
      <c r="Q12" s="744" t="s">
        <v>1667</v>
      </c>
      <c r="R12" s="745"/>
      <c r="S12" s="746"/>
      <c r="U12" s="847"/>
      <c r="V12" s="847"/>
      <c r="W12" s="847"/>
      <c r="X12" s="847"/>
      <c r="Z12" s="6"/>
      <c r="AA12" s="6"/>
      <c r="AB12" s="6"/>
      <c r="AC12" s="6"/>
      <c r="AE12" s="7"/>
      <c r="AF12" s="3" t="s">
        <v>28</v>
      </c>
      <c r="AG12" s="2"/>
      <c r="AH12" s="2"/>
      <c r="AI12" s="2"/>
      <c r="AJ12" s="2"/>
      <c r="AK12" s="3"/>
      <c r="AL12" s="3"/>
      <c r="AM12" s="145"/>
    </row>
    <row r="13" spans="1:39" ht="15.75" customHeight="1">
      <c r="A13" s="1038"/>
      <c r="B13" s="1361"/>
      <c r="C13" s="1362"/>
      <c r="D13" s="1363">
        <v>0.2</v>
      </c>
      <c r="E13" s="649">
        <f t="shared" si="0"/>
        <v>0.2</v>
      </c>
      <c r="F13" s="688" t="s">
        <v>1306</v>
      </c>
      <c r="G13" s="860">
        <f>IF(ISBLANK(B13),0,(B13/D6)*I5)</f>
        <v>0</v>
      </c>
      <c r="H13" s="861">
        <f t="shared" si="1"/>
        <v>0</v>
      </c>
      <c r="I13" s="862">
        <f>(E13/D6)*I5</f>
        <v>2</v>
      </c>
      <c r="J13" s="863"/>
      <c r="K13" s="864">
        <f t="shared" si="2"/>
        <v>2</v>
      </c>
      <c r="L13" s="865">
        <v>1</v>
      </c>
      <c r="M13" s="875">
        <f t="shared" si="3"/>
        <v>2</v>
      </c>
      <c r="N13" s="866">
        <f>IF(J6=0,0,(I13/J6))</f>
        <v>0.13071895424836602</v>
      </c>
      <c r="Q13" s="744" t="s">
        <v>1668</v>
      </c>
      <c r="R13" s="745"/>
      <c r="S13" s="746"/>
      <c r="U13" s="1001" t="s">
        <v>1743</v>
      </c>
      <c r="V13" s="1001"/>
      <c r="W13" s="1001"/>
      <c r="X13" s="1002"/>
      <c r="Z13" s="1003" t="s">
        <v>1744</v>
      </c>
      <c r="AA13" s="1003"/>
      <c r="AB13" s="1003"/>
      <c r="AC13" s="1004"/>
      <c r="AE13" s="7"/>
      <c r="AF13" s="3" t="s">
        <v>29</v>
      </c>
      <c r="AG13" s="2"/>
      <c r="AH13" s="2"/>
      <c r="AI13" s="2"/>
      <c r="AJ13" s="2"/>
      <c r="AK13" s="3"/>
      <c r="AL13" s="3"/>
      <c r="AM13" s="145"/>
    </row>
    <row r="14" spans="1:39" ht="15.75" customHeight="1">
      <c r="A14" s="1038"/>
      <c r="B14" s="1361"/>
      <c r="C14" s="1362"/>
      <c r="D14" s="1363">
        <v>0.1</v>
      </c>
      <c r="E14" s="649">
        <f t="shared" si="0"/>
        <v>0.1</v>
      </c>
      <c r="F14" s="688" t="s">
        <v>1307</v>
      </c>
      <c r="G14" s="860">
        <f>IF(ISBLANK(B14),0,(B14/D6)*I5)</f>
        <v>0</v>
      </c>
      <c r="H14" s="861">
        <f t="shared" si="1"/>
        <v>0</v>
      </c>
      <c r="I14" s="862">
        <f>(E14/D6)*I5</f>
        <v>1</v>
      </c>
      <c r="J14" s="863"/>
      <c r="K14" s="864">
        <f t="shared" si="2"/>
        <v>1</v>
      </c>
      <c r="L14" s="865">
        <v>2.5</v>
      </c>
      <c r="M14" s="875">
        <f t="shared" si="3"/>
        <v>2.5</v>
      </c>
      <c r="N14" s="866">
        <f>IF(J6=0,0,(I14/J6))</f>
        <v>6.535947712418301E-2</v>
      </c>
      <c r="Q14" s="704" t="s">
        <v>1669</v>
      </c>
      <c r="R14" s="705"/>
      <c r="S14" s="706"/>
      <c r="U14" s="845"/>
      <c r="V14" s="845"/>
      <c r="W14" s="845"/>
      <c r="X14" s="845"/>
      <c r="Z14" s="5"/>
      <c r="AA14" s="5"/>
      <c r="AB14" s="5"/>
      <c r="AC14" s="5"/>
      <c r="AE14" s="7"/>
      <c r="AF14" s="3"/>
      <c r="AG14" s="2"/>
      <c r="AH14" s="2"/>
      <c r="AI14" s="2"/>
      <c r="AJ14" s="2"/>
      <c r="AK14" s="3"/>
      <c r="AL14" s="3"/>
      <c r="AM14" s="145"/>
    </row>
    <row r="15" spans="1:39" ht="15.75" customHeight="1">
      <c r="A15" s="1038"/>
      <c r="B15" s="1361"/>
      <c r="C15" s="1362"/>
      <c r="D15" s="1363"/>
      <c r="E15" s="649">
        <f t="shared" si="0"/>
        <v>0</v>
      </c>
      <c r="F15" s="850" t="s">
        <v>1308</v>
      </c>
      <c r="G15" s="860">
        <f>IF(ISBLANK(B15),0,(B15/D6)*I5)</f>
        <v>0</v>
      </c>
      <c r="H15" s="861">
        <f t="shared" si="1"/>
        <v>0</v>
      </c>
      <c r="I15" s="862">
        <f>(E15/D6)*I5</f>
        <v>0</v>
      </c>
      <c r="J15" s="863"/>
      <c r="K15" s="864">
        <f t="shared" si="2"/>
        <v>0</v>
      </c>
      <c r="L15" s="865"/>
      <c r="M15" s="875">
        <f t="shared" si="3"/>
        <v>0</v>
      </c>
      <c r="N15" s="866">
        <f>IF(J6=0,0,(I15/J6))</f>
        <v>0</v>
      </c>
      <c r="Q15" s="984" t="s">
        <v>1670</v>
      </c>
      <c r="R15" s="985"/>
      <c r="S15" s="986"/>
      <c r="U15" s="1005" t="s">
        <v>1745</v>
      </c>
      <c r="V15" s="1005"/>
      <c r="W15" s="1005"/>
      <c r="X15" s="1006"/>
      <c r="Z15" s="1007" t="s">
        <v>1746</v>
      </c>
      <c r="AA15" s="1007"/>
      <c r="AB15" s="1007"/>
      <c r="AC15" s="1008"/>
      <c r="AE15" s="7"/>
      <c r="AF15" s="3" t="s">
        <v>30</v>
      </c>
      <c r="AG15" s="3"/>
      <c r="AH15" s="3"/>
      <c r="AI15" s="3"/>
      <c r="AJ15" s="3"/>
      <c r="AK15" s="3"/>
      <c r="AL15" s="3"/>
      <c r="AM15" s="145"/>
    </row>
    <row r="16" spans="1:39" ht="15.75" customHeight="1">
      <c r="A16" s="1038"/>
      <c r="B16" s="1361"/>
      <c r="C16" s="1362"/>
      <c r="D16" s="1363"/>
      <c r="E16" s="649">
        <f t="shared" si="0"/>
        <v>0</v>
      </c>
      <c r="F16" s="851" t="s">
        <v>1309</v>
      </c>
      <c r="G16" s="860">
        <f>IF(ISBLANK(B16),0,(B16/D6)*I5)</f>
        <v>0</v>
      </c>
      <c r="H16" s="861">
        <f t="shared" si="1"/>
        <v>0</v>
      </c>
      <c r="I16" s="862">
        <f>(E16/D6)*I5</f>
        <v>0</v>
      </c>
      <c r="J16" s="863"/>
      <c r="K16" s="864">
        <f t="shared" si="2"/>
        <v>0</v>
      </c>
      <c r="L16" s="865"/>
      <c r="M16" s="875">
        <f t="shared" si="3"/>
        <v>0</v>
      </c>
      <c r="N16" s="866">
        <f>IF(J6=0,0,(I16/J6))</f>
        <v>0</v>
      </c>
      <c r="Q16" s="984"/>
      <c r="R16" s="985"/>
      <c r="S16" s="986"/>
      <c r="U16" s="846"/>
      <c r="V16" s="846"/>
      <c r="W16" s="846"/>
      <c r="X16" s="846"/>
      <c r="Z16" s="4"/>
      <c r="AA16" s="4"/>
      <c r="AB16" s="4"/>
      <c r="AC16" s="4"/>
      <c r="AE16" s="7"/>
      <c r="AF16" s="3" t="s">
        <v>31</v>
      </c>
      <c r="AG16" s="3"/>
      <c r="AH16" s="3"/>
      <c r="AI16" s="3"/>
      <c r="AJ16" s="3"/>
      <c r="AK16" s="3"/>
      <c r="AL16" s="3"/>
      <c r="AM16" s="145"/>
    </row>
    <row r="17" spans="1:39" ht="15.75" customHeight="1">
      <c r="A17" s="1038"/>
      <c r="B17" s="1361"/>
      <c r="C17" s="1362"/>
      <c r="D17" s="1363"/>
      <c r="E17" s="649">
        <f t="shared" si="0"/>
        <v>0</v>
      </c>
      <c r="F17" s="688"/>
      <c r="G17" s="860">
        <f>IF(ISBLANK(B17),0,(B17/D6)*I5)</f>
        <v>0</v>
      </c>
      <c r="H17" s="861">
        <f t="shared" si="1"/>
        <v>0</v>
      </c>
      <c r="I17" s="862">
        <f>(E17/D6)*I5</f>
        <v>0</v>
      </c>
      <c r="J17" s="863"/>
      <c r="K17" s="864">
        <f t="shared" si="2"/>
        <v>0</v>
      </c>
      <c r="L17" s="865"/>
      <c r="M17" s="875">
        <f t="shared" si="3"/>
        <v>0</v>
      </c>
      <c r="N17" s="866">
        <f>IF(J6=0,0,(I17/J6))</f>
        <v>0</v>
      </c>
      <c r="Q17" s="747" t="s">
        <v>1671</v>
      </c>
      <c r="R17" s="748"/>
      <c r="S17" s="749"/>
      <c r="U17" s="1009" t="s">
        <v>1747</v>
      </c>
      <c r="V17" s="1009"/>
      <c r="W17" s="1009"/>
      <c r="X17" s="1010"/>
      <c r="Z17" s="1011" t="s">
        <v>1748</v>
      </c>
      <c r="AA17" s="1011"/>
      <c r="AB17" s="1011"/>
      <c r="AC17" s="1012"/>
      <c r="AE17" s="7"/>
      <c r="AF17" s="3" t="s">
        <v>32</v>
      </c>
      <c r="AG17" s="3"/>
      <c r="AH17" s="3"/>
      <c r="AI17" s="3"/>
      <c r="AJ17" s="3"/>
      <c r="AK17" s="3"/>
      <c r="AL17" s="3"/>
      <c r="AM17" s="145"/>
    </row>
    <row r="18" spans="1:39" ht="15.75" customHeight="1">
      <c r="A18" s="1038"/>
      <c r="B18" s="1361">
        <v>4</v>
      </c>
      <c r="C18" s="1362" t="s">
        <v>1216</v>
      </c>
      <c r="D18" s="1363">
        <v>0.05</v>
      </c>
      <c r="E18" s="649">
        <f t="shared" si="0"/>
        <v>0.2</v>
      </c>
      <c r="F18" s="688" t="s">
        <v>1216</v>
      </c>
      <c r="G18" s="860">
        <f>IF(ISBLANK(B18),0,(B18/D6)*I5)</f>
        <v>40</v>
      </c>
      <c r="H18" s="861" t="str">
        <f t="shared" si="1"/>
        <v>œufs</v>
      </c>
      <c r="I18" s="862">
        <f>(E18/D6)*I5</f>
        <v>2</v>
      </c>
      <c r="J18" s="863"/>
      <c r="K18" s="864">
        <f t="shared" si="2"/>
        <v>2</v>
      </c>
      <c r="L18" s="865">
        <v>0.3</v>
      </c>
      <c r="M18" s="875">
        <f t="shared" si="3"/>
        <v>0.6</v>
      </c>
      <c r="N18" s="866">
        <f>IF(J6=0,0,(I18/J6))</f>
        <v>0.13071895424836602</v>
      </c>
      <c r="Q18" s="984" t="s">
        <v>1672</v>
      </c>
      <c r="R18" s="985"/>
      <c r="S18" s="986"/>
      <c r="U18" s="847"/>
      <c r="V18" s="847"/>
      <c r="W18" s="847"/>
      <c r="X18" s="847"/>
      <c r="Z18" s="6"/>
      <c r="AA18" s="6"/>
      <c r="AB18" s="6"/>
      <c r="AC18" s="6"/>
      <c r="AE18" s="7"/>
      <c r="AF18" s="3" t="s">
        <v>33</v>
      </c>
      <c r="AG18" s="3"/>
      <c r="AH18" s="3"/>
      <c r="AI18" s="3"/>
      <c r="AJ18" s="3"/>
      <c r="AK18" s="3"/>
      <c r="AL18" s="3"/>
      <c r="AM18" s="145"/>
    </row>
    <row r="19" spans="1:39" ht="15.75" customHeight="1">
      <c r="A19" s="1038"/>
      <c r="B19" s="1361"/>
      <c r="C19" s="1362"/>
      <c r="D19" s="1363">
        <v>0.03</v>
      </c>
      <c r="E19" s="649">
        <f t="shared" si="0"/>
        <v>0.03</v>
      </c>
      <c r="F19" s="688" t="s">
        <v>1310</v>
      </c>
      <c r="G19" s="860">
        <f>IF(ISBLANK(B19),0,(B19/D6)*I5)</f>
        <v>0</v>
      </c>
      <c r="H19" s="861">
        <f t="shared" si="1"/>
        <v>0</v>
      </c>
      <c r="I19" s="862">
        <f>(E19/D6)*I5</f>
        <v>0.3</v>
      </c>
      <c r="J19" s="863"/>
      <c r="K19" s="864">
        <f t="shared" si="2"/>
        <v>0.3</v>
      </c>
      <c r="L19" s="865"/>
      <c r="M19" s="875">
        <f t="shared" si="3"/>
        <v>0</v>
      </c>
      <c r="N19" s="866">
        <f>IF(J6=0,0,(I19/J6))</f>
        <v>1.9607843137254902E-2</v>
      </c>
      <c r="Q19" s="984"/>
      <c r="R19" s="985"/>
      <c r="S19" s="986"/>
      <c r="U19" s="960" t="s">
        <v>1749</v>
      </c>
      <c r="V19" s="960"/>
      <c r="W19" s="960"/>
      <c r="X19" s="961"/>
      <c r="Z19" s="962" t="s">
        <v>1750</v>
      </c>
      <c r="AA19" s="962"/>
      <c r="AB19" s="962"/>
      <c r="AC19" s="963"/>
      <c r="AE19" s="7"/>
      <c r="AF19" s="7"/>
      <c r="AG19" s="7"/>
      <c r="AH19" s="7"/>
      <c r="AI19" s="7"/>
      <c r="AJ19" s="7"/>
      <c r="AK19" s="7"/>
      <c r="AL19" s="7"/>
      <c r="AM19" s="145"/>
    </row>
    <row r="20" spans="1:39" ht="15.75" customHeight="1">
      <c r="A20" s="1038"/>
      <c r="B20" s="1361"/>
      <c r="C20" s="1362"/>
      <c r="D20" s="1363">
        <v>0.05</v>
      </c>
      <c r="E20" s="649">
        <f t="shared" si="0"/>
        <v>0.05</v>
      </c>
      <c r="F20" s="688" t="s">
        <v>1311</v>
      </c>
      <c r="G20" s="860">
        <f>IF(ISBLANK(B20),0,(B20/D6)*I5)</f>
        <v>0</v>
      </c>
      <c r="H20" s="861">
        <f t="shared" si="1"/>
        <v>0</v>
      </c>
      <c r="I20" s="862">
        <f>(E20/D6)*I5</f>
        <v>0.5</v>
      </c>
      <c r="J20" s="863">
        <v>20</v>
      </c>
      <c r="K20" s="864">
        <f t="shared" si="2"/>
        <v>0.4</v>
      </c>
      <c r="L20" s="865">
        <v>1</v>
      </c>
      <c r="M20" s="875">
        <f t="shared" si="3"/>
        <v>0.5</v>
      </c>
      <c r="N20" s="866">
        <f>IF(J6=0,0,(I20/J6))</f>
        <v>3.2679738562091505E-2</v>
      </c>
      <c r="Q20" s="707" t="s">
        <v>1673</v>
      </c>
      <c r="R20" s="708"/>
      <c r="S20" s="709"/>
      <c r="U20" s="845"/>
      <c r="V20" s="845"/>
      <c r="W20" s="845"/>
      <c r="X20" s="845"/>
      <c r="Z20" s="5"/>
      <c r="AA20" s="5"/>
      <c r="AB20" s="5"/>
      <c r="AC20" s="5"/>
      <c r="AE20" s="7"/>
      <c r="AF20" s="126"/>
      <c r="AG20" s="7"/>
      <c r="AH20" s="7"/>
      <c r="AI20" s="7"/>
      <c r="AJ20" s="7"/>
      <c r="AK20" s="7"/>
      <c r="AL20" s="7"/>
      <c r="AM20" s="145"/>
    </row>
    <row r="21" spans="1:39" ht="15.75" customHeight="1">
      <c r="A21" s="1038"/>
      <c r="B21" s="1361"/>
      <c r="C21" s="1362"/>
      <c r="D21" s="1363">
        <v>0.5</v>
      </c>
      <c r="E21" s="649">
        <f t="shared" si="0"/>
        <v>0.5</v>
      </c>
      <c r="F21" s="688" t="s">
        <v>1312</v>
      </c>
      <c r="G21" s="860">
        <f>IF(ISBLANK(B21),0,(B21/D6)*I5)</f>
        <v>0</v>
      </c>
      <c r="H21" s="861">
        <f t="shared" si="1"/>
        <v>0</v>
      </c>
      <c r="I21" s="862">
        <f>(E21/D6)*I5</f>
        <v>5</v>
      </c>
      <c r="J21" s="863"/>
      <c r="K21" s="864">
        <f t="shared" si="2"/>
        <v>5</v>
      </c>
      <c r="L21" s="865">
        <v>2.5</v>
      </c>
      <c r="M21" s="875">
        <f t="shared" si="3"/>
        <v>12.5</v>
      </c>
      <c r="N21" s="866">
        <f>IF(J6=0,0,(I21/J6))</f>
        <v>0.32679738562091504</v>
      </c>
      <c r="Q21" s="710" t="s">
        <v>1196</v>
      </c>
      <c r="R21" s="711" t="s">
        <v>1214</v>
      </c>
      <c r="S21" s="712" t="s">
        <v>1246</v>
      </c>
      <c r="U21" s="987" t="s">
        <v>1751</v>
      </c>
      <c r="V21" s="987"/>
      <c r="W21" s="987"/>
      <c r="X21" s="988"/>
      <c r="Z21" s="989" t="s">
        <v>1738</v>
      </c>
      <c r="AA21" s="989"/>
      <c r="AB21" s="989"/>
      <c r="AC21" s="990"/>
      <c r="AE21" s="134"/>
      <c r="AF21" s="126"/>
      <c r="AG21" s="126"/>
      <c r="AH21" s="126"/>
      <c r="AI21" s="126"/>
      <c r="AJ21" s="126"/>
      <c r="AK21" s="126"/>
      <c r="AL21" s="126"/>
      <c r="AM21" s="145"/>
    </row>
    <row r="22" spans="1:39" ht="15.75" customHeight="1">
      <c r="A22" s="1038"/>
      <c r="B22" s="1361"/>
      <c r="C22" s="1362"/>
      <c r="D22" s="1363">
        <v>0.01</v>
      </c>
      <c r="E22" s="649">
        <f t="shared" si="0"/>
        <v>0.01</v>
      </c>
      <c r="F22" s="688" t="s">
        <v>1313</v>
      </c>
      <c r="G22" s="860">
        <f>IF(ISBLANK(B22),0,(B22/D6)*I5)</f>
        <v>0</v>
      </c>
      <c r="H22" s="861">
        <f t="shared" si="1"/>
        <v>0</v>
      </c>
      <c r="I22" s="862">
        <f>(E22/D6)*I5</f>
        <v>0.1</v>
      </c>
      <c r="J22" s="863">
        <v>2</v>
      </c>
      <c r="K22" s="864">
        <f t="shared" si="2"/>
        <v>9.8000000000000004E-2</v>
      </c>
      <c r="L22" s="865"/>
      <c r="M22" s="875">
        <f t="shared" si="3"/>
        <v>0</v>
      </c>
      <c r="N22" s="866">
        <f>IF(J6=0,0,(I22/J6))</f>
        <v>6.5359477124183017E-3</v>
      </c>
      <c r="Q22" s="991" t="s">
        <v>560</v>
      </c>
      <c r="R22" s="993" t="s">
        <v>1215</v>
      </c>
      <c r="S22" s="995" t="s">
        <v>34</v>
      </c>
      <c r="U22" s="846"/>
      <c r="V22" s="846"/>
      <c r="W22" s="846"/>
      <c r="X22" s="846"/>
      <c r="Z22" s="4"/>
      <c r="AA22" s="4"/>
      <c r="AB22" s="4"/>
      <c r="AC22" s="4"/>
      <c r="AE22" s="134"/>
      <c r="AF22" s="126"/>
      <c r="AG22" s="126"/>
      <c r="AH22" s="126"/>
      <c r="AI22" s="126"/>
      <c r="AJ22" s="126"/>
      <c r="AK22" s="126"/>
      <c r="AL22" s="126"/>
      <c r="AM22" s="145"/>
    </row>
    <row r="23" spans="1:39" ht="15.75" customHeight="1">
      <c r="A23" s="1038"/>
      <c r="B23" s="1361"/>
      <c r="C23" s="1362"/>
      <c r="D23" s="1363"/>
      <c r="E23" s="649">
        <f t="shared" si="0"/>
        <v>0</v>
      </c>
      <c r="F23" s="688" t="s">
        <v>1314</v>
      </c>
      <c r="G23" s="860">
        <f>IF(ISBLANK(B23),0,(B23/D6)*I5)</f>
        <v>0</v>
      </c>
      <c r="H23" s="861">
        <f t="shared" si="1"/>
        <v>0</v>
      </c>
      <c r="I23" s="862">
        <f>(E23/D6)*I5</f>
        <v>0</v>
      </c>
      <c r="J23" s="863"/>
      <c r="K23" s="864">
        <f t="shared" si="2"/>
        <v>0</v>
      </c>
      <c r="L23" s="865"/>
      <c r="M23" s="875">
        <f t="shared" si="3"/>
        <v>0</v>
      </c>
      <c r="N23" s="866">
        <f>IF(J6=0,0,(I23/J6))</f>
        <v>0</v>
      </c>
      <c r="Q23" s="992"/>
      <c r="R23" s="994"/>
      <c r="S23" s="996"/>
      <c r="U23" s="997" t="s">
        <v>1752</v>
      </c>
      <c r="V23" s="997"/>
      <c r="W23" s="997"/>
      <c r="X23" s="998"/>
      <c r="Z23" s="999" t="s">
        <v>1753</v>
      </c>
      <c r="AA23" s="999"/>
      <c r="AB23" s="999"/>
      <c r="AC23" s="1000"/>
      <c r="AE23" s="7"/>
      <c r="AF23" s="126"/>
      <c r="AG23" s="126"/>
      <c r="AH23" s="126"/>
      <c r="AI23" s="126"/>
      <c r="AJ23" s="126"/>
      <c r="AK23" s="126"/>
      <c r="AL23" s="126"/>
      <c r="AM23" s="145"/>
    </row>
    <row r="24" spans="1:39" ht="15.75" customHeight="1">
      <c r="A24" s="1038"/>
      <c r="B24" s="1361">
        <v>20</v>
      </c>
      <c r="C24" s="1362" t="s">
        <v>1774</v>
      </c>
      <c r="D24" s="1363">
        <v>1E-3</v>
      </c>
      <c r="E24" s="649">
        <f t="shared" si="0"/>
        <v>0.02</v>
      </c>
      <c r="F24" s="688" t="s">
        <v>1315</v>
      </c>
      <c r="G24" s="860">
        <f>IF(ISBLANK(B24),0,(B24/D6)*I5)</f>
        <v>200</v>
      </c>
      <c r="H24" s="861" t="str">
        <f t="shared" si="1"/>
        <v>olives</v>
      </c>
      <c r="I24" s="862">
        <f>(E24/D6)*I5</f>
        <v>0.2</v>
      </c>
      <c r="J24" s="863"/>
      <c r="K24" s="864">
        <f t="shared" si="2"/>
        <v>0.2</v>
      </c>
      <c r="L24" s="865">
        <v>2.5</v>
      </c>
      <c r="M24" s="875">
        <f t="shared" si="3"/>
        <v>0.5</v>
      </c>
      <c r="N24" s="866">
        <f>IF(J6=0,0,(I24/J6))</f>
        <v>1.3071895424836603E-2</v>
      </c>
      <c r="Q24" s="713">
        <v>2</v>
      </c>
      <c r="R24" s="714" t="s">
        <v>1544</v>
      </c>
      <c r="S24" s="715">
        <v>0.05</v>
      </c>
      <c r="U24" s="845"/>
      <c r="V24" s="845"/>
      <c r="W24" s="845"/>
      <c r="X24" s="845"/>
      <c r="Z24" s="5"/>
      <c r="AA24" s="5"/>
      <c r="AB24" s="5"/>
      <c r="AC24" s="5"/>
      <c r="AE24" s="7"/>
      <c r="AF24" s="126"/>
      <c r="AG24" s="126"/>
      <c r="AH24" s="126"/>
      <c r="AI24" s="126"/>
      <c r="AJ24" s="126"/>
      <c r="AK24" s="126"/>
      <c r="AL24" s="126"/>
      <c r="AM24" s="145"/>
    </row>
    <row r="25" spans="1:39" ht="15.75" customHeight="1">
      <c r="A25" s="1038"/>
      <c r="B25" s="1361"/>
      <c r="C25" s="1362"/>
      <c r="D25" s="1363"/>
      <c r="E25" s="649">
        <f t="shared" si="0"/>
        <v>0</v>
      </c>
      <c r="F25" s="688"/>
      <c r="G25" s="860">
        <f>IF(ISBLANK(B25),0,(B25/D6)*I5)</f>
        <v>0</v>
      </c>
      <c r="H25" s="861">
        <f t="shared" si="1"/>
        <v>0</v>
      </c>
      <c r="I25" s="862">
        <f>(E25/D6)*I5</f>
        <v>0</v>
      </c>
      <c r="J25" s="863"/>
      <c r="K25" s="864">
        <f t="shared" si="2"/>
        <v>0</v>
      </c>
      <c r="L25" s="865"/>
      <c r="M25" s="875">
        <f t="shared" si="3"/>
        <v>0</v>
      </c>
      <c r="N25" s="866">
        <f>IF(J6=0,0,(I25/J6))</f>
        <v>0</v>
      </c>
      <c r="Q25" s="716"/>
      <c r="R25" s="717" t="s">
        <v>1674</v>
      </c>
      <c r="S25" s="718"/>
      <c r="U25" s="972" t="s">
        <v>1754</v>
      </c>
      <c r="V25" s="972"/>
      <c r="W25" s="972"/>
      <c r="X25" s="973"/>
      <c r="Z25" s="974" t="s">
        <v>1755</v>
      </c>
      <c r="AA25" s="974"/>
      <c r="AB25" s="974"/>
      <c r="AC25" s="975"/>
      <c r="AE25" s="7"/>
      <c r="AF25" s="126"/>
      <c r="AG25" s="126"/>
      <c r="AH25" s="126"/>
      <c r="AI25" s="126"/>
      <c r="AJ25" s="126"/>
      <c r="AK25" s="126"/>
      <c r="AL25" s="126"/>
      <c r="AM25" s="145"/>
    </row>
    <row r="26" spans="1:39" ht="15.75" customHeight="1">
      <c r="A26" s="1038"/>
      <c r="B26" s="1361"/>
      <c r="C26" s="1362"/>
      <c r="D26" s="1363"/>
      <c r="E26" s="649">
        <f t="shared" si="0"/>
        <v>0</v>
      </c>
      <c r="F26" s="688"/>
      <c r="G26" s="860">
        <f>IF(ISBLANK(B26),0,(B26/D6)*I5)</f>
        <v>0</v>
      </c>
      <c r="H26" s="861">
        <f t="shared" si="1"/>
        <v>0</v>
      </c>
      <c r="I26" s="862">
        <f>(E26/D6)*I5</f>
        <v>0</v>
      </c>
      <c r="J26" s="863"/>
      <c r="K26" s="864">
        <f t="shared" si="2"/>
        <v>0</v>
      </c>
      <c r="L26" s="865"/>
      <c r="M26" s="875">
        <f t="shared" si="3"/>
        <v>0</v>
      </c>
      <c r="N26" s="866">
        <f>IF(J6=0,0,(I26/J6))</f>
        <v>0</v>
      </c>
      <c r="Q26" s="713"/>
      <c r="R26" s="714"/>
      <c r="S26" s="715">
        <v>0.15</v>
      </c>
      <c r="U26" s="845"/>
      <c r="V26" s="845"/>
      <c r="W26" s="845"/>
      <c r="X26" s="845"/>
      <c r="Z26" s="5"/>
      <c r="AA26" s="5"/>
      <c r="AB26" s="5"/>
      <c r="AC26" s="5"/>
      <c r="AE26" s="7"/>
      <c r="AF26" s="126"/>
      <c r="AG26" s="126"/>
      <c r="AH26" s="126"/>
      <c r="AI26" s="126"/>
      <c r="AJ26" s="126"/>
      <c r="AK26" s="126"/>
      <c r="AL26" s="126"/>
      <c r="AM26" s="145"/>
    </row>
    <row r="27" spans="1:39" ht="15.75" customHeight="1">
      <c r="A27" s="1038"/>
      <c r="B27" s="1361"/>
      <c r="C27" s="1362"/>
      <c r="D27" s="1363"/>
      <c r="E27" s="649">
        <f t="shared" si="0"/>
        <v>0</v>
      </c>
      <c r="F27" s="688"/>
      <c r="G27" s="860">
        <f>IF(ISBLANK(B27),0,(B27/D6)*I5)</f>
        <v>0</v>
      </c>
      <c r="H27" s="861">
        <f t="shared" si="1"/>
        <v>0</v>
      </c>
      <c r="I27" s="862">
        <f>(E27/D6)*I5</f>
        <v>0</v>
      </c>
      <c r="J27" s="863"/>
      <c r="K27" s="864">
        <f t="shared" si="2"/>
        <v>0</v>
      </c>
      <c r="L27" s="865"/>
      <c r="M27" s="875">
        <f t="shared" si="3"/>
        <v>0</v>
      </c>
      <c r="N27" s="866">
        <f>IF(J6=0,0,(I27/J6))</f>
        <v>0</v>
      </c>
      <c r="Q27" s="716"/>
      <c r="R27" s="717" t="s">
        <v>1675</v>
      </c>
      <c r="S27" s="718"/>
      <c r="U27" s="976" t="s">
        <v>1756</v>
      </c>
      <c r="V27" s="976"/>
      <c r="W27" s="976"/>
      <c r="X27" s="977"/>
      <c r="Z27" s="978" t="s">
        <v>1757</v>
      </c>
      <c r="AA27" s="978"/>
      <c r="AB27" s="978"/>
      <c r="AC27" s="979"/>
      <c r="AE27" s="7"/>
      <c r="AF27" s="126"/>
      <c r="AG27" s="126"/>
      <c r="AH27" s="126"/>
      <c r="AI27" s="126"/>
      <c r="AJ27" s="126"/>
      <c r="AK27" s="126"/>
      <c r="AL27" s="126"/>
      <c r="AM27" s="145"/>
    </row>
    <row r="28" spans="1:39" ht="15.75" customHeight="1">
      <c r="A28" s="1038"/>
      <c r="B28" s="1361"/>
      <c r="C28" s="1362"/>
      <c r="D28" s="1363"/>
      <c r="E28" s="649">
        <f t="shared" si="0"/>
        <v>0</v>
      </c>
      <c r="F28" s="688"/>
      <c r="G28" s="860">
        <f>IF(ISBLANK(B28),0,(B28/D6)*I5)</f>
        <v>0</v>
      </c>
      <c r="H28" s="861">
        <f t="shared" si="1"/>
        <v>0</v>
      </c>
      <c r="I28" s="862">
        <f>(E28/D6)*I5</f>
        <v>0</v>
      </c>
      <c r="J28" s="863"/>
      <c r="K28" s="864">
        <f t="shared" si="2"/>
        <v>0</v>
      </c>
      <c r="L28" s="865"/>
      <c r="M28" s="875">
        <f t="shared" si="3"/>
        <v>0</v>
      </c>
      <c r="N28" s="866">
        <f>IF(J6=0,0,(I28/J6))</f>
        <v>0</v>
      </c>
      <c r="Q28" s="713">
        <v>3</v>
      </c>
      <c r="R28" s="714" t="s">
        <v>1676</v>
      </c>
      <c r="S28" s="715">
        <v>0.02</v>
      </c>
      <c r="U28" s="846"/>
      <c r="V28" s="846"/>
      <c r="W28" s="846"/>
      <c r="X28" s="846"/>
      <c r="Z28" s="4"/>
      <c r="AA28" s="4"/>
      <c r="AB28" s="4"/>
      <c r="AC28" s="4"/>
      <c r="AE28" s="7"/>
      <c r="AF28" s="126"/>
      <c r="AG28" s="126"/>
      <c r="AH28" s="126"/>
      <c r="AI28" s="126"/>
      <c r="AJ28" s="126"/>
      <c r="AK28" s="126"/>
      <c r="AL28" s="126"/>
      <c r="AM28" s="145"/>
    </row>
    <row r="29" spans="1:39" ht="15.75" customHeight="1">
      <c r="A29" s="1038"/>
      <c r="B29" s="1361"/>
      <c r="C29" s="1362"/>
      <c r="D29" s="1363"/>
      <c r="E29" s="649">
        <f t="shared" si="0"/>
        <v>0</v>
      </c>
      <c r="F29" s="688"/>
      <c r="G29" s="860">
        <f>IF(ISBLANK(B29),0,(B29/D6)*I5)</f>
        <v>0</v>
      </c>
      <c r="H29" s="861">
        <f t="shared" si="1"/>
        <v>0</v>
      </c>
      <c r="I29" s="862">
        <f>(E29/D6)*I5</f>
        <v>0</v>
      </c>
      <c r="J29" s="863"/>
      <c r="K29" s="864">
        <f t="shared" si="2"/>
        <v>0</v>
      </c>
      <c r="L29" s="865"/>
      <c r="M29" s="875">
        <f t="shared" si="3"/>
        <v>0</v>
      </c>
      <c r="N29" s="866">
        <f>IF(J6=0,0,(I29/J6))</f>
        <v>0</v>
      </c>
      <c r="Q29" s="716"/>
      <c r="R29" s="717" t="s">
        <v>1677</v>
      </c>
      <c r="S29" s="718"/>
      <c r="U29" s="980" t="s">
        <v>1758</v>
      </c>
      <c r="V29" s="980"/>
      <c r="W29" s="980"/>
      <c r="X29" s="981"/>
      <c r="Z29" s="982" t="s">
        <v>1759</v>
      </c>
      <c r="AA29" s="982"/>
      <c r="AB29" s="982"/>
      <c r="AC29" s="983"/>
      <c r="AE29" s="7"/>
      <c r="AF29" s="126"/>
      <c r="AG29" s="126"/>
      <c r="AH29" s="126"/>
      <c r="AI29" s="126"/>
      <c r="AJ29" s="126"/>
      <c r="AK29" s="126"/>
      <c r="AL29" s="126"/>
      <c r="AM29" s="145"/>
    </row>
    <row r="30" spans="1:39" ht="15.75" customHeight="1">
      <c r="A30" s="1038"/>
      <c r="B30" s="1361"/>
      <c r="C30" s="1362"/>
      <c r="D30" s="1363"/>
      <c r="E30" s="649">
        <f t="shared" si="0"/>
        <v>0</v>
      </c>
      <c r="F30" s="688"/>
      <c r="G30" s="860">
        <f>IF(ISBLANK(B30),0,(B30/D6)*I5)</f>
        <v>0</v>
      </c>
      <c r="H30" s="861">
        <f t="shared" si="1"/>
        <v>0</v>
      </c>
      <c r="I30" s="862">
        <f>(E30/D6)*I5</f>
        <v>0</v>
      </c>
      <c r="J30" s="863"/>
      <c r="K30" s="864">
        <f t="shared" si="2"/>
        <v>0</v>
      </c>
      <c r="L30" s="865"/>
      <c r="M30" s="875">
        <f t="shared" si="3"/>
        <v>0</v>
      </c>
      <c r="N30" s="866">
        <f>IF(J6=0,0,(I30/J6))</f>
        <v>0</v>
      </c>
      <c r="Q30" s="713">
        <v>5</v>
      </c>
      <c r="R30" s="714" t="s">
        <v>1216</v>
      </c>
      <c r="S30" s="715">
        <v>0.05</v>
      </c>
      <c r="U30" s="847"/>
      <c r="V30" s="847"/>
      <c r="W30" s="847"/>
      <c r="X30" s="847"/>
      <c r="Z30" s="6"/>
      <c r="AA30" s="6"/>
      <c r="AB30" s="6"/>
      <c r="AC30" s="6"/>
      <c r="AE30" s="7"/>
      <c r="AF30" s="126"/>
      <c r="AG30" s="126"/>
      <c r="AH30" s="126"/>
      <c r="AI30" s="126"/>
      <c r="AJ30" s="126"/>
      <c r="AK30" s="126"/>
      <c r="AL30" s="126"/>
      <c r="AM30" s="145"/>
    </row>
    <row r="31" spans="1:39" ht="15.75" customHeight="1">
      <c r="A31" s="1038"/>
      <c r="B31" s="1361"/>
      <c r="C31" s="1362"/>
      <c r="D31" s="1363"/>
      <c r="E31" s="649">
        <f t="shared" si="0"/>
        <v>0</v>
      </c>
      <c r="F31" s="688"/>
      <c r="G31" s="860">
        <f>IF(ISBLANK(B31),0,(B31/D6)*I5)</f>
        <v>0</v>
      </c>
      <c r="H31" s="861">
        <f t="shared" si="1"/>
        <v>0</v>
      </c>
      <c r="I31" s="862">
        <f>(E31/D6)*I5</f>
        <v>0</v>
      </c>
      <c r="J31" s="863"/>
      <c r="K31" s="864">
        <f t="shared" si="2"/>
        <v>0</v>
      </c>
      <c r="L31" s="865"/>
      <c r="M31" s="875">
        <f t="shared" si="3"/>
        <v>0</v>
      </c>
      <c r="N31" s="866">
        <f>IF(J6=0,0,(I31/J6))</f>
        <v>0</v>
      </c>
      <c r="Q31" s="719"/>
      <c r="R31" s="720"/>
      <c r="S31" s="721"/>
      <c r="U31" s="960" t="s">
        <v>1760</v>
      </c>
      <c r="V31" s="960"/>
      <c r="W31" s="960"/>
      <c r="X31" s="961"/>
      <c r="Z31" s="962" t="s">
        <v>1750</v>
      </c>
      <c r="AA31" s="962"/>
      <c r="AB31" s="962"/>
      <c r="AC31" s="963"/>
      <c r="AE31" s="7"/>
      <c r="AF31" s="126"/>
      <c r="AG31" s="126"/>
      <c r="AH31" s="126"/>
      <c r="AI31" s="126"/>
      <c r="AJ31" s="126"/>
      <c r="AK31" s="126"/>
      <c r="AL31" s="126"/>
      <c r="AM31" s="145"/>
    </row>
    <row r="32" spans="1:39" ht="15.75" customHeight="1">
      <c r="A32" s="1038"/>
      <c r="B32" s="1361"/>
      <c r="C32" s="1362"/>
      <c r="D32" s="1363"/>
      <c r="E32" s="649">
        <f t="shared" si="0"/>
        <v>0</v>
      </c>
      <c r="F32" s="688"/>
      <c r="G32" s="860">
        <f>IF(ISBLANK(B32),0,(B32/D6)*I5)</f>
        <v>0</v>
      </c>
      <c r="H32" s="861">
        <f t="shared" si="1"/>
        <v>0</v>
      </c>
      <c r="I32" s="862">
        <f>(E32/D6)*I5</f>
        <v>0</v>
      </c>
      <c r="J32" s="863"/>
      <c r="K32" s="864">
        <f t="shared" si="2"/>
        <v>0</v>
      </c>
      <c r="L32" s="865"/>
      <c r="M32" s="875">
        <f t="shared" si="3"/>
        <v>0</v>
      </c>
      <c r="N32" s="866">
        <f>IF(J6=0,0,(I32/J6))</f>
        <v>0</v>
      </c>
      <c r="Q32" s="751" t="s">
        <v>1678</v>
      </c>
      <c r="R32" s="720"/>
      <c r="S32" s="721"/>
      <c r="U32" s="845"/>
      <c r="V32" s="845"/>
      <c r="W32" s="845"/>
      <c r="X32" s="845"/>
      <c r="Z32" s="5"/>
      <c r="AA32" s="5"/>
      <c r="AB32" s="5"/>
      <c r="AC32" s="5"/>
      <c r="AE32" s="7"/>
      <c r="AF32" s="126"/>
      <c r="AG32" s="126"/>
      <c r="AH32" s="126"/>
      <c r="AI32" s="126"/>
      <c r="AJ32" s="126"/>
      <c r="AK32" s="126"/>
      <c r="AL32" s="126"/>
      <c r="AM32" s="145"/>
    </row>
    <row r="33" spans="1:39" ht="15.75" customHeight="1">
      <c r="A33" s="1038"/>
      <c r="B33" s="1361"/>
      <c r="C33" s="1362"/>
      <c r="D33" s="1363"/>
      <c r="E33" s="649">
        <f t="shared" si="0"/>
        <v>0</v>
      </c>
      <c r="F33" s="688"/>
      <c r="G33" s="860">
        <f>IF(ISBLANK(B33),0,(B33/D6)*I5)</f>
        <v>0</v>
      </c>
      <c r="H33" s="861">
        <f t="shared" si="1"/>
        <v>0</v>
      </c>
      <c r="I33" s="862">
        <f>(E33/D6)*I5</f>
        <v>0</v>
      </c>
      <c r="J33" s="863"/>
      <c r="K33" s="864">
        <f t="shared" si="2"/>
        <v>0</v>
      </c>
      <c r="L33" s="865"/>
      <c r="M33" s="875">
        <f t="shared" si="3"/>
        <v>0</v>
      </c>
      <c r="N33" s="866">
        <f>IF(J6=0,0,(I33/J6))</f>
        <v>0</v>
      </c>
      <c r="Q33" s="719"/>
      <c r="R33" s="720"/>
      <c r="S33" s="721"/>
      <c r="U33" s="964" t="s">
        <v>1761</v>
      </c>
      <c r="V33" s="964"/>
      <c r="W33" s="964"/>
      <c r="X33" s="965"/>
      <c r="Z33" s="966" t="s">
        <v>1762</v>
      </c>
      <c r="AA33" s="966"/>
      <c r="AB33" s="966"/>
      <c r="AC33" s="967"/>
      <c r="AE33" s="7"/>
      <c r="AF33" s="126"/>
      <c r="AG33" s="126"/>
      <c r="AH33" s="126"/>
      <c r="AI33" s="126"/>
      <c r="AJ33" s="126"/>
      <c r="AK33" s="126"/>
      <c r="AL33" s="126"/>
      <c r="AM33" s="145"/>
    </row>
    <row r="34" spans="1:39" ht="15.75" customHeight="1">
      <c r="A34" s="1038"/>
      <c r="B34" s="1361"/>
      <c r="C34" s="1362"/>
      <c r="D34" s="1363"/>
      <c r="E34" s="649">
        <f t="shared" si="0"/>
        <v>0</v>
      </c>
      <c r="F34" s="688"/>
      <c r="G34" s="860">
        <f>IF(ISBLANK(B34),0,(B34/D6)*I5)</f>
        <v>0</v>
      </c>
      <c r="H34" s="861">
        <f t="shared" si="1"/>
        <v>0</v>
      </c>
      <c r="I34" s="862">
        <f>(E34/D6)*I5</f>
        <v>0</v>
      </c>
      <c r="J34" s="863"/>
      <c r="K34" s="864">
        <f t="shared" si="2"/>
        <v>0</v>
      </c>
      <c r="L34" s="865"/>
      <c r="M34" s="875">
        <f t="shared" si="3"/>
        <v>0</v>
      </c>
      <c r="N34" s="866">
        <f>IF(J6=0,0,(I34/J6))</f>
        <v>0</v>
      </c>
      <c r="Q34" s="723" t="s">
        <v>1655</v>
      </c>
      <c r="R34" s="720"/>
      <c r="S34" s="721"/>
      <c r="U34" s="846"/>
      <c r="V34" s="846"/>
      <c r="W34" s="846"/>
      <c r="X34" s="846"/>
      <c r="Z34" s="4"/>
      <c r="AA34" s="4"/>
      <c r="AB34" s="4"/>
      <c r="AC34" s="4"/>
      <c r="AE34" s="7"/>
      <c r="AF34" s="126"/>
      <c r="AG34" s="126"/>
      <c r="AH34" s="126"/>
      <c r="AI34" s="126"/>
      <c r="AJ34" s="126"/>
      <c r="AK34" s="126"/>
      <c r="AL34" s="126"/>
      <c r="AM34" s="145"/>
    </row>
    <row r="35" spans="1:39" ht="15.75" customHeight="1">
      <c r="A35" s="1038"/>
      <c r="B35" s="1361"/>
      <c r="C35" s="1362"/>
      <c r="D35" s="1363"/>
      <c r="E35" s="649">
        <f t="shared" si="0"/>
        <v>0</v>
      </c>
      <c r="F35" s="688"/>
      <c r="G35" s="860">
        <f>IF(ISBLANK(B35),0,(B35/D6)*I5)</f>
        <v>0</v>
      </c>
      <c r="H35" s="861">
        <f t="shared" si="1"/>
        <v>0</v>
      </c>
      <c r="I35" s="862">
        <f>(E35/D6)*I5</f>
        <v>0</v>
      </c>
      <c r="J35" s="863"/>
      <c r="K35" s="864">
        <f t="shared" si="2"/>
        <v>0</v>
      </c>
      <c r="L35" s="865"/>
      <c r="M35" s="875">
        <f t="shared" si="3"/>
        <v>0</v>
      </c>
      <c r="N35" s="866">
        <f>IF(J6=0,0,(I35/J6))</f>
        <v>0</v>
      </c>
      <c r="Q35" s="719"/>
      <c r="R35" s="720"/>
      <c r="S35" s="721"/>
      <c r="U35" s="968" t="s">
        <v>1763</v>
      </c>
      <c r="V35" s="968"/>
      <c r="W35" s="968"/>
      <c r="X35" s="969"/>
      <c r="Z35" s="970" t="s">
        <v>1764</v>
      </c>
      <c r="AA35" s="970"/>
      <c r="AB35" s="970"/>
      <c r="AC35" s="971"/>
      <c r="AE35" s="7"/>
      <c r="AF35" s="126"/>
      <c r="AG35" s="126"/>
      <c r="AH35" s="126"/>
      <c r="AI35" s="126"/>
      <c r="AJ35" s="126"/>
      <c r="AK35" s="126"/>
      <c r="AL35" s="126"/>
      <c r="AM35" s="145"/>
    </row>
    <row r="36" spans="1:39" ht="15.75" customHeight="1">
      <c r="A36" s="1038"/>
      <c r="B36" s="1361"/>
      <c r="C36" s="1362"/>
      <c r="D36" s="1363"/>
      <c r="E36" s="649">
        <f t="shared" si="0"/>
        <v>0</v>
      </c>
      <c r="F36" s="688"/>
      <c r="G36" s="860">
        <f>IF(ISBLANK(B36),0,(B36/D6)*I5)</f>
        <v>0</v>
      </c>
      <c r="H36" s="861">
        <f t="shared" si="1"/>
        <v>0</v>
      </c>
      <c r="I36" s="862">
        <f>(E36/D6)*I5</f>
        <v>0</v>
      </c>
      <c r="J36" s="863"/>
      <c r="K36" s="864">
        <f t="shared" si="2"/>
        <v>0</v>
      </c>
      <c r="L36" s="865"/>
      <c r="M36" s="875">
        <f t="shared" si="3"/>
        <v>0</v>
      </c>
      <c r="N36" s="866">
        <f>IF(J6=0,0,(I36/J6))</f>
        <v>0</v>
      </c>
      <c r="Q36" s="752" t="s">
        <v>1679</v>
      </c>
      <c r="R36" s="720"/>
      <c r="S36" s="721"/>
      <c r="U36" s="848"/>
      <c r="V36" s="848"/>
      <c r="W36" s="848"/>
      <c r="X36" s="847"/>
      <c r="Z36" s="841"/>
      <c r="AA36" s="841"/>
      <c r="AB36" s="841"/>
      <c r="AC36" s="6"/>
      <c r="AE36" s="7"/>
      <c r="AF36" s="126"/>
      <c r="AG36" s="126"/>
      <c r="AH36" s="126"/>
      <c r="AI36" s="126"/>
      <c r="AJ36" s="126"/>
      <c r="AK36" s="126"/>
      <c r="AL36" s="126"/>
      <c r="AM36" s="145"/>
    </row>
    <row r="37" spans="1:39" ht="15.75" customHeight="1">
      <c r="A37" s="1038"/>
      <c r="B37" s="1361"/>
      <c r="C37" s="1362"/>
      <c r="D37" s="1363"/>
      <c r="E37" s="649">
        <f t="shared" si="0"/>
        <v>0</v>
      </c>
      <c r="F37" s="688"/>
      <c r="G37" s="860">
        <f>IF(ISBLANK(B37),0,(B37/D6)*I5)</f>
        <v>0</v>
      </c>
      <c r="H37" s="861">
        <f t="shared" si="1"/>
        <v>0</v>
      </c>
      <c r="I37" s="862">
        <f>(E37/D6)*I5</f>
        <v>0</v>
      </c>
      <c r="J37" s="863"/>
      <c r="K37" s="864">
        <f t="shared" si="2"/>
        <v>0</v>
      </c>
      <c r="L37" s="865"/>
      <c r="M37" s="875">
        <f t="shared" si="3"/>
        <v>0</v>
      </c>
      <c r="N37" s="866">
        <f>IF(J6=0,0,(I37/J6))</f>
        <v>0</v>
      </c>
      <c r="Q37" s="752"/>
      <c r="R37" s="720"/>
      <c r="S37" s="721"/>
      <c r="U37" s="951" t="s">
        <v>1765</v>
      </c>
      <c r="V37" s="951"/>
      <c r="W37" s="951"/>
      <c r="X37" s="952"/>
      <c r="Z37" s="953" t="s">
        <v>1766</v>
      </c>
      <c r="AA37" s="953"/>
      <c r="AB37" s="953"/>
      <c r="AC37" s="954"/>
      <c r="AE37" s="7"/>
      <c r="AF37" s="126"/>
      <c r="AG37" s="126"/>
      <c r="AH37" s="126"/>
      <c r="AI37" s="126"/>
      <c r="AJ37" s="126"/>
      <c r="AK37" s="126"/>
      <c r="AL37" s="126"/>
      <c r="AM37" s="145"/>
    </row>
    <row r="38" spans="1:39" ht="15.75" customHeight="1">
      <c r="A38" s="1038"/>
      <c r="B38" s="1361"/>
      <c r="C38" s="1362"/>
      <c r="D38" s="1363"/>
      <c r="E38" s="649">
        <f t="shared" si="0"/>
        <v>0</v>
      </c>
      <c r="F38" s="688"/>
      <c r="G38" s="867">
        <f>IF(ISBLANK(B38),0,(B38/D6)*I5)</f>
        <v>0</v>
      </c>
      <c r="H38" s="868">
        <f t="shared" si="1"/>
        <v>0</v>
      </c>
      <c r="I38" s="869">
        <f>(E38/D6)*I5</f>
        <v>0</v>
      </c>
      <c r="J38" s="870"/>
      <c r="K38" s="871">
        <f t="shared" si="2"/>
        <v>0</v>
      </c>
      <c r="L38" s="872"/>
      <c r="M38" s="876">
        <f t="shared" si="3"/>
        <v>0</v>
      </c>
      <c r="N38" s="873">
        <f>IF(J6=0,0,(I38/J6))</f>
        <v>0</v>
      </c>
      <c r="Q38" s="754" t="s">
        <v>1719</v>
      </c>
      <c r="R38" s="720"/>
      <c r="S38" s="721"/>
      <c r="U38" s="849"/>
      <c r="V38" s="849"/>
      <c r="W38" s="849"/>
      <c r="X38" s="845"/>
      <c r="Z38" s="842"/>
      <c r="AA38" s="842"/>
      <c r="AB38" s="842"/>
      <c r="AC38" s="5"/>
      <c r="AE38" s="7"/>
      <c r="AF38" s="126"/>
      <c r="AG38" s="126"/>
      <c r="AH38" s="126"/>
      <c r="AI38" s="126"/>
      <c r="AJ38" s="126"/>
      <c r="AK38" s="126"/>
      <c r="AL38" s="126"/>
      <c r="AM38" s="145"/>
    </row>
    <row r="39" spans="1:39" ht="15.75" customHeight="1">
      <c r="A39" s="1038"/>
      <c r="B39" s="620"/>
      <c r="C39" s="621"/>
      <c r="D39" s="622">
        <v>0</v>
      </c>
      <c r="E39" s="622"/>
      <c r="F39" s="622"/>
      <c r="G39" s="623">
        <v>0</v>
      </c>
      <c r="H39" s="624">
        <v>0</v>
      </c>
      <c r="I39" s="627"/>
      <c r="J39" s="625">
        <v>0</v>
      </c>
      <c r="K39" s="626"/>
      <c r="L39" s="628"/>
      <c r="M39" s="629">
        <f t="shared" si="3"/>
        <v>0</v>
      </c>
      <c r="N39" s="630" t="str">
        <f>IF(ISERROR(M39/M41),"",M39/M41)</f>
        <v/>
      </c>
      <c r="Q39" s="754"/>
      <c r="R39" s="720"/>
      <c r="S39" s="721"/>
      <c r="U39" s="955" t="s">
        <v>1767</v>
      </c>
      <c r="V39" s="955"/>
      <c r="W39" s="955"/>
      <c r="X39" s="956"/>
      <c r="Z39" s="957" t="s">
        <v>1768</v>
      </c>
      <c r="AA39" s="957"/>
      <c r="AB39" s="957"/>
      <c r="AC39" s="958"/>
      <c r="AE39" s="7"/>
      <c r="AF39" s="126"/>
      <c r="AG39" s="126"/>
      <c r="AH39" s="126"/>
      <c r="AI39" s="126"/>
      <c r="AJ39" s="126"/>
      <c r="AK39" s="126"/>
      <c r="AL39" s="126"/>
      <c r="AM39" s="145"/>
    </row>
    <row r="40" spans="1:39" ht="15.75" customHeight="1">
      <c r="A40" s="1038"/>
      <c r="B40" s="684">
        <f>SUM(B10:B39)</f>
        <v>24</v>
      </c>
      <c r="C40" s="631"/>
      <c r="D40" s="632"/>
      <c r="E40" s="678">
        <f>SUM(E10:E38)</f>
        <v>1.5300000000000002</v>
      </c>
      <c r="F40" s="632"/>
      <c r="G40" s="633">
        <v>0</v>
      </c>
      <c r="H40" s="634">
        <f>SUM(H10:H39)</f>
        <v>0</v>
      </c>
      <c r="I40" s="678">
        <f>SUM(I10:I38)</f>
        <v>15.299999999999999</v>
      </c>
      <c r="J40" s="678">
        <f>I40-K40</f>
        <v>0.90899999999999714</v>
      </c>
      <c r="K40" s="678">
        <f>SUM(K10:K38)</f>
        <v>14.391000000000002</v>
      </c>
      <c r="L40" s="635"/>
      <c r="M40" s="635">
        <f>SUM(M10:M38)</f>
        <v>22.799999999999997</v>
      </c>
      <c r="N40" s="679">
        <f>SUM(N10:N39)</f>
        <v>1</v>
      </c>
      <c r="Q40" s="722" t="s">
        <v>1721</v>
      </c>
      <c r="R40" s="720"/>
      <c r="S40" s="721"/>
      <c r="AE40" s="7"/>
      <c r="AF40" s="7"/>
      <c r="AG40" s="7"/>
      <c r="AH40" s="7"/>
      <c r="AI40" s="7"/>
      <c r="AJ40" s="7"/>
      <c r="AK40" s="7"/>
      <c r="AL40" s="7"/>
      <c r="AM40" s="145"/>
    </row>
    <row r="41" spans="1:39" ht="25.5" customHeight="1" thickBot="1">
      <c r="A41" s="1038"/>
      <c r="B41" s="653" t="s">
        <v>1652</v>
      </c>
      <c r="C41" s="654" t="s">
        <v>1215</v>
      </c>
      <c r="D41" s="655" t="s">
        <v>34</v>
      </c>
      <c r="E41" s="656" t="s">
        <v>1653</v>
      </c>
      <c r="F41" s="636"/>
      <c r="G41" s="637" t="s">
        <v>1622</v>
      </c>
      <c r="H41" s="638" t="s">
        <v>0</v>
      </c>
      <c r="I41" s="682" t="s">
        <v>16</v>
      </c>
      <c r="J41" s="683" t="s">
        <v>1660</v>
      </c>
      <c r="K41" s="639" t="s">
        <v>15</v>
      </c>
      <c r="L41" s="681"/>
      <c r="M41" s="640" t="s">
        <v>17</v>
      </c>
      <c r="N41" s="680" t="s">
        <v>1658</v>
      </c>
      <c r="Q41" s="837" t="s">
        <v>1736</v>
      </c>
      <c r="R41" s="720"/>
      <c r="S41" s="721"/>
      <c r="U41" s="686">
        <v>10</v>
      </c>
      <c r="V41" s="686">
        <v>8</v>
      </c>
      <c r="W41" s="686">
        <v>9</v>
      </c>
      <c r="X41" s="687">
        <v>9</v>
      </c>
      <c r="Y41" s="724" t="s">
        <v>1323</v>
      </c>
      <c r="AE41" s="7"/>
      <c r="AF41" s="7"/>
      <c r="AG41" s="7"/>
      <c r="AH41" s="7"/>
      <c r="AI41" s="7"/>
      <c r="AJ41" s="7"/>
      <c r="AK41" s="7"/>
      <c r="AL41" s="7"/>
      <c r="AM41" s="145"/>
    </row>
    <row r="42" spans="1:39" ht="15.75" customHeight="1" thickBot="1">
      <c r="A42" s="1038"/>
      <c r="B42" s="959" t="s">
        <v>19</v>
      </c>
      <c r="C42" s="959"/>
      <c r="D42" s="959"/>
      <c r="E42" s="959"/>
      <c r="F42" s="959"/>
      <c r="G42" s="959"/>
      <c r="H42" s="959"/>
      <c r="I42" s="959"/>
      <c r="J42" s="959"/>
      <c r="K42" s="959"/>
      <c r="L42" s="959"/>
      <c r="M42" s="959"/>
      <c r="N42" s="959"/>
      <c r="Q42" s="725">
        <v>16</v>
      </c>
      <c r="R42" s="726">
        <f ca="1">CELL("largeur",R42)</f>
        <v>16</v>
      </c>
      <c r="S42" s="727">
        <f ca="1">CELL("largeur",S42)</f>
        <v>16</v>
      </c>
      <c r="AE42" s="7"/>
      <c r="AF42" s="7"/>
      <c r="AG42" s="7"/>
      <c r="AH42" s="7"/>
      <c r="AI42" s="7"/>
      <c r="AJ42" s="7"/>
      <c r="AK42" s="7"/>
      <c r="AL42" s="7"/>
      <c r="AM42" s="145"/>
    </row>
    <row r="43" spans="1:39" ht="15.75" customHeight="1">
      <c r="A43" s="1038"/>
      <c r="B43" s="885" t="s">
        <v>1736</v>
      </c>
      <c r="C43" s="886"/>
      <c r="D43" s="887" t="s">
        <v>1777</v>
      </c>
      <c r="E43" s="888"/>
      <c r="F43" s="882"/>
      <c r="G43" s="882"/>
      <c r="H43" s="882"/>
      <c r="I43" s="882"/>
      <c r="J43" s="882"/>
      <c r="K43" s="882"/>
      <c r="L43" s="882"/>
      <c r="M43" s="883"/>
      <c r="N43" s="884"/>
      <c r="AE43" s="134"/>
    </row>
    <row r="44" spans="1:39" ht="15.75" customHeight="1">
      <c r="A44" s="1038"/>
      <c r="B44" s="641" t="str">
        <f ca="1">CELL("filename",A3)</f>
        <v>E:\0-UPRT\1-UPRT.FR-SITE-WEB\ff-fiches-fabrications\ff-fiches-fabrication-maj-08-2020\[ff-12-restauration-sans-MFC.xlsx]FF.12.Foies.de.volaille.VQRit</v>
      </c>
      <c r="C44" s="693"/>
      <c r="D44" s="642"/>
      <c r="E44" s="642"/>
      <c r="F44" s="642"/>
      <c r="G44" s="642"/>
      <c r="H44" s="642"/>
      <c r="I44" s="642"/>
      <c r="J44" s="642"/>
      <c r="K44" s="642"/>
      <c r="L44" s="642"/>
      <c r="M44" s="642"/>
      <c r="N44" s="643"/>
      <c r="Q44" s="934" t="s">
        <v>1680</v>
      </c>
      <c r="R44" s="935"/>
      <c r="S44" s="936"/>
    </row>
    <row r="45" spans="1:39" ht="15.75" customHeight="1">
      <c r="A45" s="1038"/>
      <c r="B45" s="793">
        <v>0</v>
      </c>
      <c r="C45" s="794" t="s">
        <v>1722</v>
      </c>
      <c r="D45" s="795"/>
      <c r="E45" s="795"/>
      <c r="F45" s="795"/>
      <c r="G45" s="795"/>
      <c r="H45" s="796"/>
      <c r="I45" s="797" t="s">
        <v>1723</v>
      </c>
      <c r="J45" s="798" t="s">
        <v>1724</v>
      </c>
      <c r="K45" s="797"/>
      <c r="L45" s="797"/>
      <c r="M45" s="797" t="s">
        <v>1725</v>
      </c>
      <c r="N45" s="799"/>
      <c r="O45" s="724"/>
      <c r="Q45" s="728" t="s">
        <v>1681</v>
      </c>
      <c r="R45" s="729" t="s">
        <v>1682</v>
      </c>
      <c r="S45" s="730" t="s">
        <v>1473</v>
      </c>
    </row>
    <row r="46" spans="1:39" ht="15.75" customHeight="1">
      <c r="A46" s="1038"/>
      <c r="B46" s="800" t="str">
        <f>IF(ISBLANK(C46),"",LARGE(B45:B45,1)+1)</f>
        <v/>
      </c>
      <c r="C46" s="801"/>
      <c r="D46" s="802"/>
      <c r="E46" s="802"/>
      <c r="F46" s="802"/>
      <c r="G46" s="802"/>
      <c r="H46" s="803" t="s">
        <v>1634</v>
      </c>
      <c r="I46" s="802"/>
      <c r="J46" s="802"/>
      <c r="K46" s="802"/>
      <c r="L46" s="802"/>
      <c r="M46" s="802"/>
      <c r="N46" s="804"/>
      <c r="O46" s="724"/>
      <c r="Q46" s="731">
        <v>150</v>
      </c>
      <c r="R46" s="732">
        <v>250</v>
      </c>
      <c r="S46" s="733">
        <f>(R46*Q46)/1000</f>
        <v>37.5</v>
      </c>
    </row>
    <row r="47" spans="1:39" ht="15.75" customHeight="1">
      <c r="A47" s="1038"/>
      <c r="B47" s="800">
        <f>IF(ISBLANK(C47),"",LARGE(B45:B46,1)+1)</f>
        <v>1</v>
      </c>
      <c r="C47" s="802" t="s">
        <v>1727</v>
      </c>
      <c r="D47" s="802"/>
      <c r="E47" s="802"/>
      <c r="F47" s="802"/>
      <c r="G47" s="802"/>
      <c r="H47" s="803"/>
      <c r="I47" s="802"/>
      <c r="J47" s="802"/>
      <c r="K47" s="802"/>
      <c r="L47" s="802"/>
      <c r="M47" s="802"/>
      <c r="N47" s="804"/>
      <c r="O47" s="724"/>
      <c r="Q47" s="734" t="s">
        <v>1683</v>
      </c>
      <c r="R47" s="724"/>
      <c r="S47" s="724"/>
    </row>
    <row r="48" spans="1:39" ht="15.75" customHeight="1">
      <c r="A48" s="1038"/>
      <c r="B48" s="800" t="str">
        <f>IF(ISBLANK(C48),"",LARGE(B45:B47,1)+1)</f>
        <v/>
      </c>
      <c r="C48" s="802"/>
      <c r="D48" s="802" t="s">
        <v>1728</v>
      </c>
      <c r="E48" s="802"/>
      <c r="F48" s="802"/>
      <c r="G48" s="802"/>
      <c r="H48" s="803"/>
      <c r="I48" s="802"/>
      <c r="J48" s="802"/>
      <c r="K48" s="802"/>
      <c r="L48" s="802"/>
      <c r="M48" s="802"/>
      <c r="N48" s="804"/>
      <c r="O48" s="724"/>
      <c r="Q48" s="937" t="s">
        <v>1684</v>
      </c>
      <c r="R48" s="735" t="s">
        <v>1172</v>
      </c>
      <c r="S48" s="736" t="s">
        <v>1318</v>
      </c>
    </row>
    <row r="49" spans="1:24" ht="15.75" customHeight="1">
      <c r="A49" s="1038"/>
      <c r="B49" s="800" t="str">
        <f>IF(ISBLANK(C49),"",LARGE(B45:B48,1)+1)</f>
        <v/>
      </c>
      <c r="C49" s="802"/>
      <c r="D49" s="802" t="s">
        <v>1729</v>
      </c>
      <c r="E49" s="802"/>
      <c r="F49" s="802"/>
      <c r="G49" s="802"/>
      <c r="H49" s="803"/>
      <c r="I49" s="802"/>
      <c r="J49" s="802"/>
      <c r="K49" s="802"/>
      <c r="L49" s="802"/>
      <c r="M49" s="802"/>
      <c r="N49" s="804"/>
      <c r="O49" s="724"/>
      <c r="Q49" s="938"/>
      <c r="R49" s="737">
        <v>200</v>
      </c>
      <c r="S49" s="738">
        <v>140</v>
      </c>
    </row>
    <row r="50" spans="1:24" ht="15.75" customHeight="1">
      <c r="A50" s="1038"/>
      <c r="B50" s="800" t="str">
        <f>IF(ISBLANK(C50),"",LARGE(B45:B49,1)+1)</f>
        <v/>
      </c>
      <c r="C50" s="802"/>
      <c r="D50" s="802"/>
      <c r="E50" s="802"/>
      <c r="F50" s="802"/>
      <c r="G50" s="802"/>
      <c r="H50" s="803"/>
      <c r="I50" s="802"/>
      <c r="J50" s="802"/>
      <c r="K50" s="802"/>
      <c r="L50" s="802"/>
      <c r="M50" s="802"/>
      <c r="N50" s="804"/>
      <c r="O50" s="724"/>
      <c r="Q50" s="938"/>
      <c r="R50" s="739">
        <v>30</v>
      </c>
      <c r="S50" s="740">
        <v>30</v>
      </c>
    </row>
    <row r="51" spans="1:24" ht="15.75" customHeight="1">
      <c r="A51" s="1038"/>
      <c r="B51" s="800" t="str">
        <f>IF(ISBLANK(C51),"",LARGE(B45:B50,1)+1)</f>
        <v/>
      </c>
      <c r="C51" s="802"/>
      <c r="D51" s="802"/>
      <c r="E51" s="802"/>
      <c r="F51" s="802"/>
      <c r="G51" s="802"/>
      <c r="H51" s="803"/>
      <c r="I51" s="802"/>
      <c r="J51" s="802"/>
      <c r="K51" s="802"/>
      <c r="L51" s="802"/>
      <c r="M51" s="802"/>
      <c r="N51" s="804"/>
      <c r="O51" s="724"/>
      <c r="Q51" s="939"/>
      <c r="R51" s="741">
        <f>IF(R49=0,0,((R49-(R49*R50%))))/1000</f>
        <v>0.14000000000000001</v>
      </c>
      <c r="S51" s="742">
        <f>(S49/(100-S50)*100)/1000</f>
        <v>0.2</v>
      </c>
    </row>
    <row r="52" spans="1:24" ht="15.75" customHeight="1">
      <c r="A52" s="1038"/>
      <c r="B52" s="800" t="str">
        <f>IF(ISBLANK(C52),"",LARGE(B45:B51,1)+1)</f>
        <v/>
      </c>
      <c r="C52" s="802"/>
      <c r="D52" s="802"/>
      <c r="E52" s="802"/>
      <c r="F52" s="802"/>
      <c r="G52" s="802"/>
      <c r="H52" s="803"/>
      <c r="I52" s="802"/>
      <c r="J52" s="802"/>
      <c r="K52" s="802"/>
      <c r="L52" s="802"/>
      <c r="M52" s="802"/>
      <c r="N52" s="804"/>
      <c r="O52" s="724"/>
      <c r="Q52" s="724"/>
      <c r="R52" s="724"/>
      <c r="S52" s="724"/>
    </row>
    <row r="53" spans="1:24" ht="15.75" customHeight="1">
      <c r="A53" s="1038"/>
      <c r="B53" s="800" t="str">
        <f>IF(ISBLANK(C53),"",LARGE(B45:B52,1)+1)</f>
        <v/>
      </c>
      <c r="C53" s="802"/>
      <c r="D53" s="802"/>
      <c r="E53" s="802"/>
      <c r="F53" s="802"/>
      <c r="G53" s="802"/>
      <c r="H53" s="803"/>
      <c r="I53" s="802"/>
      <c r="J53" s="802"/>
      <c r="K53" s="802"/>
      <c r="L53" s="802"/>
      <c r="M53" s="802"/>
      <c r="N53" s="804"/>
      <c r="O53" s="724"/>
    </row>
    <row r="54" spans="1:24" ht="15.75" customHeight="1">
      <c r="A54" s="1038"/>
      <c r="B54" s="805" t="str">
        <f>IF(ISBLANK(C54),"",LARGE(B45:B53,1)+1)</f>
        <v/>
      </c>
      <c r="C54" s="806"/>
      <c r="D54" s="806"/>
      <c r="E54" s="806"/>
      <c r="F54" s="806"/>
      <c r="G54" s="806"/>
      <c r="H54" s="803"/>
      <c r="I54" s="806"/>
      <c r="J54" s="806"/>
      <c r="K54" s="806"/>
      <c r="L54" s="806"/>
      <c r="M54" s="806"/>
      <c r="N54" s="807"/>
      <c r="O54" s="724"/>
    </row>
    <row r="55" spans="1:24" ht="15.75" customHeight="1">
      <c r="A55" s="1038"/>
      <c r="B55" s="940" t="s">
        <v>1731</v>
      </c>
      <c r="C55" s="941"/>
      <c r="D55" s="941"/>
      <c r="E55" s="941"/>
      <c r="F55" s="941"/>
      <c r="G55" s="941"/>
      <c r="H55" s="941"/>
      <c r="I55" s="941"/>
      <c r="J55" s="941"/>
      <c r="K55" s="941"/>
      <c r="L55" s="941"/>
      <c r="M55" s="941"/>
      <c r="N55" s="942"/>
      <c r="O55" s="724"/>
    </row>
    <row r="56" spans="1:24" ht="15.75" customHeight="1">
      <c r="A56" s="1038"/>
      <c r="B56" s="808">
        <v>0</v>
      </c>
      <c r="C56" s="943" t="s">
        <v>1327</v>
      </c>
      <c r="D56" s="943"/>
      <c r="E56" s="943"/>
      <c r="F56" s="943"/>
      <c r="G56" s="943"/>
      <c r="H56" s="943"/>
      <c r="I56" s="943"/>
      <c r="J56" s="943"/>
      <c r="K56" s="943"/>
      <c r="L56" s="943"/>
      <c r="M56" s="943"/>
      <c r="N56" s="944"/>
      <c r="O56" s="724"/>
    </row>
    <row r="57" spans="1:24" ht="15.75" customHeight="1">
      <c r="A57" s="1038"/>
      <c r="B57" s="809">
        <f>IF(ISBLANK(C57),"",LARGE(B56:B56,1)+1)</f>
        <v>1</v>
      </c>
      <c r="C57" s="810" t="s">
        <v>1328</v>
      </c>
      <c r="D57" s="810"/>
      <c r="E57" s="810"/>
      <c r="F57" s="810"/>
      <c r="G57" s="811"/>
      <c r="H57" s="812">
        <f>MAX(B57:B60)+1</f>
        <v>4</v>
      </c>
      <c r="I57" s="810" t="s">
        <v>1331</v>
      </c>
      <c r="J57" s="810"/>
      <c r="K57" s="811"/>
      <c r="L57" s="811"/>
      <c r="M57" s="811"/>
      <c r="N57" s="813"/>
      <c r="O57" s="724"/>
    </row>
    <row r="58" spans="1:24" ht="15.75" customHeight="1">
      <c r="A58" s="1038"/>
      <c r="B58" s="809">
        <f>IF(ISBLANK(C58),"",LARGE(B56:B57,1)+1)</f>
        <v>2</v>
      </c>
      <c r="C58" s="810" t="s">
        <v>1329</v>
      </c>
      <c r="D58" s="810"/>
      <c r="E58" s="810"/>
      <c r="F58" s="810"/>
      <c r="G58" s="811"/>
      <c r="H58" s="812">
        <f>IF(ISBLANK(I58),"",LARGE(H57:H57,1)+1)</f>
        <v>5</v>
      </c>
      <c r="I58" s="810" t="s">
        <v>1332</v>
      </c>
      <c r="J58" s="810"/>
      <c r="K58" s="811"/>
      <c r="L58" s="811"/>
      <c r="M58" s="811"/>
      <c r="N58" s="813"/>
      <c r="O58" s="724"/>
    </row>
    <row r="59" spans="1:24" ht="15.75" customHeight="1">
      <c r="A59" s="1038"/>
      <c r="B59" s="809">
        <f>IF(ISBLANK(C59),"",LARGE(B56:B58,1)+1)</f>
        <v>3</v>
      </c>
      <c r="C59" s="810" t="s">
        <v>1330</v>
      </c>
      <c r="D59" s="810"/>
      <c r="E59" s="810"/>
      <c r="F59" s="810"/>
      <c r="G59" s="811"/>
      <c r="H59" s="812">
        <f>IF(ISBLANK(I59),"",LARGE(H57:H58,1)+1)</f>
        <v>6</v>
      </c>
      <c r="I59" s="810" t="s">
        <v>1333</v>
      </c>
      <c r="J59" s="810"/>
      <c r="K59" s="811"/>
      <c r="L59" s="811"/>
      <c r="M59" s="811"/>
      <c r="N59" s="813"/>
      <c r="O59" s="724"/>
    </row>
    <row r="60" spans="1:24" ht="15.75" customHeight="1">
      <c r="A60" s="1038"/>
      <c r="B60" s="809" t="str">
        <f>IF(ISBLANK(C60),"",LARGE(B56:B59,1)+1)</f>
        <v/>
      </c>
      <c r="C60" s="814"/>
      <c r="D60" s="879" t="s">
        <v>1324</v>
      </c>
      <c r="E60" s="814"/>
      <c r="F60" s="814"/>
      <c r="G60" s="815"/>
      <c r="H60" s="812">
        <f>IF(ISBLANK(I60),"",LARGE(H57:H59,1)+1)</f>
        <v>7</v>
      </c>
      <c r="I60" s="814" t="s">
        <v>1732</v>
      </c>
      <c r="J60" s="814"/>
      <c r="K60" s="815"/>
      <c r="L60" s="815"/>
      <c r="M60" s="815"/>
      <c r="N60" s="816"/>
      <c r="O60" s="724"/>
    </row>
    <row r="61" spans="1:24" ht="15.75" customHeight="1">
      <c r="A61" s="1038"/>
      <c r="B61" s="808">
        <v>0</v>
      </c>
      <c r="C61" s="821"/>
      <c r="D61" s="877" t="s">
        <v>1635</v>
      </c>
      <c r="E61" s="818"/>
      <c r="F61" s="818"/>
      <c r="G61" s="818"/>
      <c r="H61" s="818"/>
      <c r="I61" s="819">
        <f>MAX(B61:B77)</f>
        <v>11</v>
      </c>
      <c r="J61" s="820" t="s">
        <v>1733</v>
      </c>
      <c r="K61" s="802"/>
      <c r="L61" s="802"/>
      <c r="M61" s="802"/>
      <c r="N61" s="804"/>
      <c r="O61" s="724"/>
      <c r="Q61" s="135" t="str">
        <f>LEFT(ADDRESS(1,COLUMN(),4),LEN(ADDRESS(1,COLUMN(),4))-1)</f>
        <v>Q</v>
      </c>
      <c r="R61" s="136" t="str">
        <f>LEFT(ADDRESS(1,COLUMN(),4),LEN(ADDRESS(1,COLUMN(),4))-1)</f>
        <v>R</v>
      </c>
      <c r="S61" s="136" t="str">
        <f>LEFT(ADDRESS(1,COLUMN(),4),LEN(ADDRESS(1,COLUMN(),4))-1)</f>
        <v>S</v>
      </c>
      <c r="T61" s="137" t="s">
        <v>1168</v>
      </c>
      <c r="U61" s="137"/>
      <c r="V61" s="138"/>
      <c r="W61" s="138"/>
      <c r="X61" s="139"/>
    </row>
    <row r="62" spans="1:24" ht="15.75" customHeight="1">
      <c r="A62" s="1038"/>
      <c r="B62" s="809">
        <f>IF(ISBLANK(C62),"",LARGE(B61:B61,1)+1)</f>
        <v>1</v>
      </c>
      <c r="C62" s="821" t="s">
        <v>1641</v>
      </c>
      <c r="D62" s="821"/>
      <c r="E62" s="821"/>
      <c r="F62" s="821"/>
      <c r="G62" s="822"/>
      <c r="H62" s="822"/>
      <c r="I62" s="823" t="str">
        <f>IF(ISBLANK(J62),"",LARGE(I61:I61,1)+1)</f>
        <v/>
      </c>
      <c r="J62" s="824"/>
      <c r="K62" s="824"/>
      <c r="L62" s="824"/>
      <c r="M62" s="824"/>
      <c r="N62" s="825"/>
      <c r="O62" s="724"/>
      <c r="Q62" s="127">
        <v>0</v>
      </c>
      <c r="R62" s="128" t="s">
        <v>20</v>
      </c>
      <c r="S62" s="128"/>
      <c r="T62" s="129"/>
      <c r="U62" s="129"/>
      <c r="V62" s="129"/>
      <c r="W62" s="129"/>
      <c r="X62" s="130"/>
    </row>
    <row r="63" spans="1:24" ht="15.75" customHeight="1">
      <c r="A63" s="1038"/>
      <c r="B63" s="809">
        <f>IF(ISBLANK(C63),"",LARGE(B61:B62,1)+1)</f>
        <v>2</v>
      </c>
      <c r="C63" s="821" t="s">
        <v>1642</v>
      </c>
      <c r="D63" s="821"/>
      <c r="E63" s="821"/>
      <c r="F63" s="821"/>
      <c r="G63" s="822"/>
      <c r="H63" s="822"/>
      <c r="I63" s="823" t="str">
        <f>IF(ISBLANK(J63),"",LARGE(I61:I62,1)+1)</f>
        <v/>
      </c>
      <c r="J63" s="824"/>
      <c r="K63" s="824"/>
      <c r="L63" s="824"/>
      <c r="M63" s="824"/>
      <c r="N63" s="825"/>
      <c r="O63" s="724"/>
      <c r="Q63" s="131">
        <f>IF(ISBLANK(R63),"",LARGE(Q62:Q62,1)+1)</f>
        <v>1</v>
      </c>
      <c r="R63" s="132" t="s">
        <v>1169</v>
      </c>
      <c r="S63" s="133"/>
      <c r="T63" s="129"/>
      <c r="U63" s="129"/>
      <c r="V63" s="129"/>
      <c r="W63" s="129"/>
      <c r="X63" s="130"/>
    </row>
    <row r="64" spans="1:24" ht="15.75" customHeight="1">
      <c r="A64" s="1038"/>
      <c r="B64" s="809">
        <f>IF(ISBLANK(C64),"",LARGE(B61:B63,1)+1)</f>
        <v>3</v>
      </c>
      <c r="C64" s="822" t="s">
        <v>1643</v>
      </c>
      <c r="D64" s="822"/>
      <c r="E64" s="821"/>
      <c r="F64" s="821"/>
      <c r="G64" s="822"/>
      <c r="H64" s="822"/>
      <c r="I64" s="823" t="str">
        <f>IF(ISBLANK(J64),"",LARGE(I61:I63,1)+1)</f>
        <v/>
      </c>
      <c r="J64" s="824"/>
      <c r="K64" s="824"/>
      <c r="L64" s="824"/>
      <c r="M64" s="824"/>
      <c r="N64" s="825"/>
      <c r="O64" s="724"/>
      <c r="Q64" s="131">
        <f>IF(ISBLANK(R64),"",LARGE(Q62:Q63,1)+1)</f>
        <v>2</v>
      </c>
      <c r="R64" s="132" t="s">
        <v>1170</v>
      </c>
      <c r="S64" s="133"/>
      <c r="T64" s="129"/>
      <c r="U64" s="129"/>
      <c r="V64" s="129"/>
      <c r="W64" s="129"/>
      <c r="X64" s="130"/>
    </row>
    <row r="65" spans="1:24" ht="15.75" customHeight="1">
      <c r="A65" s="1038"/>
      <c r="B65" s="809">
        <f>IF(ISBLANK(C65),"",LARGE(B61:B64,1)+1)</f>
        <v>4</v>
      </c>
      <c r="C65" s="821" t="s">
        <v>1644</v>
      </c>
      <c r="D65" s="821"/>
      <c r="E65" s="822"/>
      <c r="F65" s="822"/>
      <c r="G65" s="822"/>
      <c r="H65" s="822"/>
      <c r="I65" s="823" t="str">
        <f>IF(ISBLANK(J65),"",LARGE(I61:I64,1)+1)</f>
        <v/>
      </c>
      <c r="J65" s="824"/>
      <c r="K65" s="824"/>
      <c r="L65" s="824"/>
      <c r="M65" s="824"/>
      <c r="N65" s="825"/>
      <c r="O65" s="724"/>
      <c r="Q65" s="131">
        <f>IF(ISBLANK(R65),"",LARGE(Q62:Q64,1)+1)</f>
        <v>3</v>
      </c>
      <c r="R65" s="132" t="s">
        <v>1769</v>
      </c>
      <c r="S65" s="133"/>
      <c r="T65" s="129"/>
      <c r="U65" s="129"/>
      <c r="V65" s="129"/>
      <c r="W65" s="129"/>
      <c r="X65" s="130"/>
    </row>
    <row r="66" spans="1:24" ht="15.75" customHeight="1">
      <c r="A66" s="1038"/>
      <c r="B66" s="809" t="str">
        <f>IF(ISBLANK(C66),"",LARGE(B61:B65,1)+1)</f>
        <v/>
      </c>
      <c r="C66" s="822"/>
      <c r="D66" s="822" t="s">
        <v>1645</v>
      </c>
      <c r="E66" s="821"/>
      <c r="F66" s="821"/>
      <c r="G66" s="822"/>
      <c r="H66" s="826"/>
      <c r="I66" s="823" t="str">
        <f>IF(ISBLANK(J66),"",LARGE(I61:I65,1)+1)</f>
        <v/>
      </c>
      <c r="J66" s="824"/>
      <c r="K66" s="824"/>
      <c r="L66" s="824"/>
      <c r="M66" s="824"/>
      <c r="N66" s="825"/>
      <c r="O66" s="724"/>
      <c r="Q66" s="131" t="str">
        <f>IF(ISBLANK(R66),"",LARGE(Q62:Q65,1)+1)</f>
        <v/>
      </c>
      <c r="R66" s="132"/>
      <c r="S66" s="133" t="s">
        <v>1171</v>
      </c>
      <c r="T66" s="129"/>
      <c r="U66" s="129"/>
      <c r="V66" s="129"/>
      <c r="W66" s="129"/>
      <c r="X66" s="130"/>
    </row>
    <row r="67" spans="1:24" ht="15.75" customHeight="1">
      <c r="A67" s="1038"/>
      <c r="B67" s="809">
        <f>IF(ISBLANK(C67),"",LARGE(B61:B66,1)+1)</f>
        <v>5</v>
      </c>
      <c r="C67" s="822" t="s">
        <v>1646</v>
      </c>
      <c r="D67" s="822"/>
      <c r="E67" s="822"/>
      <c r="F67" s="822"/>
      <c r="G67" s="822"/>
      <c r="H67" s="826"/>
      <c r="I67" s="823" t="str">
        <f>IF(ISBLANK(J67),"",LARGE(I61:I66,1)+1)</f>
        <v/>
      </c>
      <c r="J67" s="824"/>
      <c r="K67" s="824"/>
      <c r="L67" s="824"/>
      <c r="M67" s="824"/>
      <c r="N67" s="825"/>
      <c r="O67" s="724"/>
      <c r="Q67" s="131" t="str">
        <f>IF(ISBLANK(R67),"",LARGE(Q62:Q66,1)+1)</f>
        <v/>
      </c>
      <c r="R67" s="132"/>
      <c r="S67" s="133" t="s">
        <v>1770</v>
      </c>
      <c r="T67" s="129"/>
      <c r="U67" s="129"/>
      <c r="V67" s="129"/>
      <c r="W67" s="129"/>
      <c r="X67" s="130"/>
    </row>
    <row r="68" spans="1:24" ht="15.75" customHeight="1">
      <c r="A68" s="1038"/>
      <c r="B68" s="809" t="str">
        <f>IF(ISBLANK(C68),"",LARGE(B61:B67,1)+1)</f>
        <v/>
      </c>
      <c r="C68" s="822"/>
      <c r="D68" s="878" t="s">
        <v>1636</v>
      </c>
      <c r="E68" s="822"/>
      <c r="F68" s="822"/>
      <c r="G68" s="822"/>
      <c r="H68" s="826"/>
      <c r="I68" s="823">
        <f>IF(ISBLANK(J68),"",LARGE(I61:I67,1)+1)</f>
        <v>12</v>
      </c>
      <c r="J68" s="824" t="s">
        <v>1727</v>
      </c>
      <c r="K68" s="824"/>
      <c r="L68" s="824"/>
      <c r="M68" s="824"/>
      <c r="N68" s="825"/>
      <c r="O68" s="724"/>
      <c r="Q68" s="131">
        <f>IF(ISBLANK(R68),"",LARGE(Q62:Q67,1)+1)</f>
        <v>4</v>
      </c>
      <c r="R68" s="132" t="s">
        <v>1771</v>
      </c>
      <c r="S68" s="133"/>
      <c r="T68" s="129"/>
      <c r="U68" s="129"/>
      <c r="V68" s="129"/>
      <c r="W68" s="129"/>
      <c r="X68" s="130"/>
    </row>
    <row r="69" spans="1:24" ht="24.75" customHeight="1">
      <c r="A69" s="1038"/>
      <c r="B69" s="809">
        <f>IF(ISBLANK(C69),"",LARGE(B61:B68,1)+1)</f>
        <v>6</v>
      </c>
      <c r="C69" s="821" t="s">
        <v>1647</v>
      </c>
      <c r="D69" s="821"/>
      <c r="E69" s="822"/>
      <c r="F69" s="822"/>
      <c r="G69" s="822"/>
      <c r="H69" s="826"/>
      <c r="I69" s="823" t="str">
        <f>IF(ISBLANK(J69),"",LARGE(I61:I68,1)+1)</f>
        <v/>
      </c>
      <c r="J69" s="824"/>
      <c r="K69" s="824" t="s">
        <v>1728</v>
      </c>
      <c r="L69" s="824"/>
      <c r="M69" s="824"/>
      <c r="N69" s="825"/>
      <c r="O69" s="724"/>
      <c r="Q69" s="140" t="str">
        <f>IF(ISBLANK(R69),"",LARGE(Q62:Q68,1)+1)</f>
        <v/>
      </c>
      <c r="R69" s="141"/>
      <c r="S69" s="142"/>
      <c r="T69" s="143"/>
      <c r="U69" s="143"/>
      <c r="V69" s="143"/>
      <c r="W69" s="143"/>
      <c r="X69" s="144"/>
    </row>
    <row r="70" spans="1:24" ht="15" customHeight="1">
      <c r="A70" s="1038"/>
      <c r="B70" s="809">
        <f>IF(ISBLANK(C70),"",LARGE(B61:B69,1)+1)</f>
        <v>7</v>
      </c>
      <c r="C70" s="822" t="s">
        <v>1648</v>
      </c>
      <c r="D70" s="822"/>
      <c r="E70" s="821"/>
      <c r="F70" s="821"/>
      <c r="G70" s="822"/>
      <c r="H70" s="822"/>
      <c r="I70" s="823" t="str">
        <f>IF(ISBLANK(J70),"",LARGE(I61:I69,1)+1)</f>
        <v/>
      </c>
      <c r="J70" s="824"/>
      <c r="K70" s="824" t="s">
        <v>1729</v>
      </c>
      <c r="L70" s="824"/>
      <c r="M70" s="824"/>
      <c r="N70" s="825"/>
      <c r="O70" s="724"/>
    </row>
    <row r="71" spans="1:24" ht="15" customHeight="1">
      <c r="A71" s="1038"/>
      <c r="B71" s="809">
        <f>IF(ISBLANK(C71),"",LARGE(B61:B70,1)+1)</f>
        <v>8</v>
      </c>
      <c r="C71" s="821" t="s">
        <v>1649</v>
      </c>
      <c r="D71" s="821"/>
      <c r="E71" s="822"/>
      <c r="F71" s="822"/>
      <c r="G71" s="822"/>
      <c r="H71" s="822"/>
      <c r="I71" s="823" t="str">
        <f>IF(ISBLANK(J71),"",LARGE(I61:I70,1)+1)</f>
        <v/>
      </c>
      <c r="J71" s="824"/>
      <c r="K71" s="824"/>
      <c r="L71" s="824"/>
      <c r="M71" s="824"/>
      <c r="N71" s="825"/>
      <c r="O71" s="724"/>
      <c r="Q71" s="892" t="s">
        <v>1623</v>
      </c>
    </row>
    <row r="72" spans="1:24" ht="15" customHeight="1">
      <c r="A72" s="1038"/>
      <c r="B72" s="809" t="str">
        <f>IF(ISBLANK(C72),"",LARGE(B61:B71,1)+1)</f>
        <v/>
      </c>
      <c r="C72" s="822"/>
      <c r="D72" s="878" t="s">
        <v>1637</v>
      </c>
      <c r="E72" s="821"/>
      <c r="F72" s="821"/>
      <c r="G72" s="822"/>
      <c r="H72" s="822"/>
      <c r="I72" s="823" t="str">
        <f>IF(ISBLANK(J72),"",LARGE(I61:I71,1)+1)</f>
        <v/>
      </c>
      <c r="J72" s="824"/>
      <c r="K72" s="824"/>
      <c r="L72" s="824"/>
      <c r="M72" s="824"/>
      <c r="N72" s="825"/>
      <c r="O72" s="724"/>
      <c r="Q72" s="889"/>
    </row>
    <row r="73" spans="1:24" ht="18.75">
      <c r="A73" s="1038"/>
      <c r="B73" s="809">
        <f>IF(ISBLANK(C73),"",LARGE(B61:B72,1)+1)</f>
        <v>9</v>
      </c>
      <c r="C73" s="822" t="s">
        <v>1650</v>
      </c>
      <c r="D73" s="822"/>
      <c r="E73" s="822"/>
      <c r="F73" s="822"/>
      <c r="G73" s="822"/>
      <c r="H73" s="822"/>
      <c r="I73" s="823" t="str">
        <f>IF(ISBLANK(J73),"",LARGE(I61:I72,1)+1)</f>
        <v/>
      </c>
      <c r="J73" s="824"/>
      <c r="K73" s="824"/>
      <c r="L73" s="824"/>
      <c r="M73" s="824"/>
      <c r="N73" s="825"/>
      <c r="O73" s="724"/>
      <c r="Q73" s="890" t="s">
        <v>1624</v>
      </c>
    </row>
    <row r="74" spans="1:24" ht="15">
      <c r="A74" s="1038"/>
      <c r="B74" s="809">
        <f>IF(ISBLANK(C74),"",LARGE(B61:B73,1)+1)</f>
        <v>10</v>
      </c>
      <c r="C74" s="822" t="s">
        <v>1651</v>
      </c>
      <c r="D74" s="822"/>
      <c r="E74" s="822"/>
      <c r="F74" s="822"/>
      <c r="G74" s="822"/>
      <c r="H74" s="822"/>
      <c r="I74" s="823" t="str">
        <f>IF(ISBLANK(J74),"",LARGE(I61:I73,1)+1)</f>
        <v/>
      </c>
      <c r="J74" s="824"/>
      <c r="K74" s="824"/>
      <c r="L74" s="824"/>
      <c r="M74" s="824"/>
      <c r="N74" s="825"/>
      <c r="O74" s="724"/>
      <c r="Q74" s="608" t="s">
        <v>1625</v>
      </c>
    </row>
    <row r="75" spans="1:24" ht="18.75">
      <c r="A75" s="1038"/>
      <c r="B75" s="809" t="str">
        <f>IF(ISBLANK(C75),"",LARGE(B61:B74,1)+1)</f>
        <v/>
      </c>
      <c r="C75" s="822"/>
      <c r="D75" s="878" t="s">
        <v>1638</v>
      </c>
      <c r="E75" s="822"/>
      <c r="F75" s="822"/>
      <c r="G75" s="822"/>
      <c r="H75" s="822"/>
      <c r="I75" s="823" t="str">
        <f>IF(ISBLANK(J75),"",LARGE(I61:I74,1)+1)</f>
        <v/>
      </c>
      <c r="J75" s="824"/>
      <c r="K75" s="824"/>
      <c r="L75" s="824"/>
      <c r="M75" s="824"/>
      <c r="N75" s="825"/>
      <c r="O75" s="724"/>
      <c r="Q75" s="889"/>
    </row>
    <row r="76" spans="1:24" ht="18.75">
      <c r="A76" s="1038"/>
      <c r="B76" s="809">
        <f>IF(ISBLANK(C76),"",LARGE(B61:B75,1)+1)</f>
        <v>11</v>
      </c>
      <c r="C76" s="822" t="s">
        <v>1775</v>
      </c>
      <c r="D76" s="822"/>
      <c r="E76" s="822"/>
      <c r="F76" s="822"/>
      <c r="G76" s="822"/>
      <c r="H76" s="822"/>
      <c r="I76" s="823" t="str">
        <f>IF(ISBLANK(J76),"",LARGE(I61:I75,1)+1)</f>
        <v/>
      </c>
      <c r="J76" s="824"/>
      <c r="K76" s="824"/>
      <c r="L76" s="824"/>
      <c r="M76" s="824"/>
      <c r="N76" s="825"/>
      <c r="O76" s="724"/>
      <c r="Q76" s="890" t="s">
        <v>1626</v>
      </c>
    </row>
    <row r="77" spans="1:24" ht="15">
      <c r="A77" s="1038"/>
      <c r="B77" s="809" t="str">
        <f>IF(ISBLANK(C77),"",LARGE(B61:B76,1)+1)</f>
        <v/>
      </c>
      <c r="C77" s="822"/>
      <c r="D77" s="822" t="s">
        <v>1776</v>
      </c>
      <c r="E77" s="822"/>
      <c r="F77" s="822"/>
      <c r="G77" s="822"/>
      <c r="H77" s="822"/>
      <c r="I77" s="823" t="str">
        <f>IF(ISBLANK(J77),"",LARGE(I61:I76,1)+1)</f>
        <v/>
      </c>
      <c r="J77" s="824"/>
      <c r="K77" s="824"/>
      <c r="L77" s="824"/>
      <c r="M77" s="824"/>
      <c r="N77" s="825"/>
      <c r="O77" s="724"/>
      <c r="Q77" s="608" t="s">
        <v>1627</v>
      </c>
    </row>
    <row r="78" spans="1:24" ht="18.75">
      <c r="A78" s="1038"/>
      <c r="B78" s="829" t="s">
        <v>1349</v>
      </c>
      <c r="C78" s="830"/>
      <c r="D78" s="830"/>
      <c r="E78" s="830"/>
      <c r="F78" s="831"/>
      <c r="G78" s="831"/>
      <c r="H78" s="831"/>
      <c r="I78" s="832" t="str">
        <f>IF(ISBLANK(J78),"",LARGE(I61:I77,1)+1)</f>
        <v/>
      </c>
      <c r="J78" s="833"/>
      <c r="K78" s="833"/>
      <c r="L78" s="833"/>
      <c r="M78" s="833"/>
      <c r="N78" s="834"/>
      <c r="O78" s="724"/>
      <c r="Q78" s="889"/>
    </row>
    <row r="79" spans="1:24" ht="18.75">
      <c r="A79" s="1038"/>
      <c r="B79" s="945" t="s">
        <v>21</v>
      </c>
      <c r="C79" s="946"/>
      <c r="D79" s="946"/>
      <c r="E79" s="946"/>
      <c r="F79" s="946"/>
      <c r="G79" s="946"/>
      <c r="H79" s="946"/>
      <c r="I79" s="946"/>
      <c r="J79" s="946"/>
      <c r="K79" s="946"/>
      <c r="L79" s="946"/>
      <c r="M79" s="946"/>
      <c r="N79" s="947"/>
      <c r="Q79" s="890" t="s">
        <v>1628</v>
      </c>
    </row>
    <row r="80" spans="1:24">
      <c r="A80" s="1038"/>
      <c r="B80" s="945"/>
      <c r="C80" s="946"/>
      <c r="D80" s="946"/>
      <c r="E80" s="946"/>
      <c r="F80" s="946"/>
      <c r="G80" s="946"/>
      <c r="H80" s="946"/>
      <c r="I80" s="946"/>
      <c r="J80" s="946"/>
      <c r="K80" s="946"/>
      <c r="L80" s="946"/>
      <c r="M80" s="946"/>
      <c r="N80" s="947"/>
      <c r="Q80" s="608" t="s">
        <v>1629</v>
      </c>
    </row>
    <row r="81" spans="1:39" ht="18.75">
      <c r="A81" s="1038"/>
      <c r="B81" s="948" t="s">
        <v>22</v>
      </c>
      <c r="C81" s="949"/>
      <c r="D81" s="949"/>
      <c r="E81" s="949"/>
      <c r="F81" s="949"/>
      <c r="G81" s="949"/>
      <c r="H81" s="949"/>
      <c r="I81" s="949"/>
      <c r="J81" s="949"/>
      <c r="K81" s="949"/>
      <c r="L81" s="949"/>
      <c r="M81" s="949"/>
      <c r="N81" s="950"/>
      <c r="Q81" s="889"/>
    </row>
    <row r="82" spans="1:39" ht="18.75">
      <c r="A82" s="1038"/>
      <c r="B82" s="692" t="s">
        <v>1555</v>
      </c>
      <c r="C82" s="691"/>
      <c r="D82" s="1047" t="str">
        <f ca="1">CELL("filename",A1)</f>
        <v>E:\0-UPRT\1-UPRT.FR-SITE-WEB\ff-fiches-fabrications\ff-fiches-fabrication-maj-08-2020\[ff-12-restauration-sans-MFC.xlsx]FF.12.Foies.de.volaille.VQRit</v>
      </c>
      <c r="E82" s="1047"/>
      <c r="F82" s="1047"/>
      <c r="G82" s="1047"/>
      <c r="H82" s="1047"/>
      <c r="I82" s="1047"/>
      <c r="J82" s="1047"/>
      <c r="K82" s="1047"/>
      <c r="L82" s="1047"/>
      <c r="M82" s="1047"/>
      <c r="N82" s="1048"/>
      <c r="Q82" s="890" t="s">
        <v>1630</v>
      </c>
    </row>
    <row r="83" spans="1:39" ht="15">
      <c r="A83" s="1038"/>
      <c r="B83" s="690" t="s">
        <v>1556</v>
      </c>
      <c r="C83" s="689"/>
      <c r="D83" s="1049" t="s">
        <v>1639</v>
      </c>
      <c r="E83" s="1049"/>
      <c r="F83" s="1049"/>
      <c r="G83" s="1049"/>
      <c r="H83" s="1049"/>
      <c r="I83" s="1049"/>
      <c r="J83" s="1049"/>
      <c r="K83" s="1049"/>
      <c r="L83" s="1049"/>
      <c r="M83" s="1049"/>
      <c r="N83" s="1050"/>
      <c r="Q83" s="608" t="s">
        <v>1631</v>
      </c>
    </row>
    <row r="84" spans="1:39" ht="18.75">
      <c r="A84" s="1038"/>
      <c r="B84" s="1051" t="s">
        <v>1779</v>
      </c>
      <c r="C84" s="1052"/>
      <c r="D84" s="1052"/>
      <c r="E84" s="1052"/>
      <c r="F84" s="1052"/>
      <c r="G84" s="1052"/>
      <c r="H84" s="1052"/>
      <c r="I84" s="1052"/>
      <c r="J84" s="1052"/>
      <c r="K84" s="1052"/>
      <c r="L84" s="1052"/>
      <c r="M84" s="1052"/>
      <c r="N84" s="1053"/>
      <c r="Q84" s="889"/>
    </row>
    <row r="85" spans="1:39" ht="19.5" thickBot="1">
      <c r="A85" s="1038"/>
      <c r="B85" s="685">
        <v>8</v>
      </c>
      <c r="C85" s="686">
        <v>8</v>
      </c>
      <c r="D85" s="686">
        <v>8</v>
      </c>
      <c r="E85" s="686">
        <v>8</v>
      </c>
      <c r="F85" s="686">
        <v>24</v>
      </c>
      <c r="G85" s="686">
        <v>8</v>
      </c>
      <c r="H85" s="686">
        <v>8</v>
      </c>
      <c r="I85" s="686">
        <v>10</v>
      </c>
      <c r="J85" s="686">
        <v>10</v>
      </c>
      <c r="K85" s="686">
        <v>10</v>
      </c>
      <c r="L85" s="686">
        <v>8</v>
      </c>
      <c r="M85" s="686">
        <v>9</v>
      </c>
      <c r="N85" s="687">
        <v>9</v>
      </c>
      <c r="O85" s="891" t="s">
        <v>1734</v>
      </c>
      <c r="Q85" s="890" t="s">
        <v>1632</v>
      </c>
    </row>
    <row r="86" spans="1:39" ht="15">
      <c r="B86" s="835">
        <f t="shared" ref="B86:N86" ca="1" si="4">CELL("largeur",B86)</f>
        <v>8</v>
      </c>
      <c r="C86" s="835">
        <f t="shared" ca="1" si="4"/>
        <v>8</v>
      </c>
      <c r="D86" s="835">
        <f t="shared" ca="1" si="4"/>
        <v>8</v>
      </c>
      <c r="E86" s="835">
        <f t="shared" ca="1" si="4"/>
        <v>8</v>
      </c>
      <c r="F86" s="835">
        <f t="shared" ca="1" si="4"/>
        <v>24</v>
      </c>
      <c r="G86" s="835">
        <f t="shared" ca="1" si="4"/>
        <v>8</v>
      </c>
      <c r="H86" s="835">
        <f t="shared" ca="1" si="4"/>
        <v>8</v>
      </c>
      <c r="I86" s="835">
        <f t="shared" ca="1" si="4"/>
        <v>10</v>
      </c>
      <c r="J86" s="835">
        <f t="shared" ca="1" si="4"/>
        <v>10</v>
      </c>
      <c r="K86" s="835">
        <f t="shared" ca="1" si="4"/>
        <v>10</v>
      </c>
      <c r="L86" s="835">
        <f t="shared" ca="1" si="4"/>
        <v>8</v>
      </c>
      <c r="M86" s="835">
        <f t="shared" ca="1" si="4"/>
        <v>9</v>
      </c>
      <c r="N86" s="835">
        <f t="shared" ca="1" si="4"/>
        <v>9</v>
      </c>
      <c r="O86" s="891" t="s">
        <v>1735</v>
      </c>
      <c r="Q86" s="608" t="s">
        <v>1633</v>
      </c>
      <c r="AM86" s="844" t="s">
        <v>1773</v>
      </c>
    </row>
    <row r="87" spans="1:39">
      <c r="Q87" s="608" t="s">
        <v>1778</v>
      </c>
    </row>
  </sheetData>
  <mergeCells count="62">
    <mergeCell ref="B2:N2"/>
    <mergeCell ref="A3:A85"/>
    <mergeCell ref="C3:K3"/>
    <mergeCell ref="M3:N3"/>
    <mergeCell ref="G5:H5"/>
    <mergeCell ref="K5:N5"/>
    <mergeCell ref="D82:N82"/>
    <mergeCell ref="D83:N83"/>
    <mergeCell ref="B84:N84"/>
    <mergeCell ref="U5:X5"/>
    <mergeCell ref="Q6:S7"/>
    <mergeCell ref="U7:X7"/>
    <mergeCell ref="Z7:AC7"/>
    <mergeCell ref="G8:H8"/>
    <mergeCell ref="Q8:S8"/>
    <mergeCell ref="K6:N6"/>
    <mergeCell ref="U17:X17"/>
    <mergeCell ref="Z17:AC17"/>
    <mergeCell ref="U9:X9"/>
    <mergeCell ref="Z9:AC9"/>
    <mergeCell ref="AF9:AL9"/>
    <mergeCell ref="AF10:AL10"/>
    <mergeCell ref="U11:X11"/>
    <mergeCell ref="Z11:AC11"/>
    <mergeCell ref="U13:X13"/>
    <mergeCell ref="Z13:AC13"/>
    <mergeCell ref="Q15:S16"/>
    <mergeCell ref="U15:X15"/>
    <mergeCell ref="Z15:AC15"/>
    <mergeCell ref="Q22:Q23"/>
    <mergeCell ref="R22:R23"/>
    <mergeCell ref="S22:S23"/>
    <mergeCell ref="U23:X23"/>
    <mergeCell ref="Z23:AC23"/>
    <mergeCell ref="Q18:S19"/>
    <mergeCell ref="U19:X19"/>
    <mergeCell ref="Z19:AC19"/>
    <mergeCell ref="U21:X21"/>
    <mergeCell ref="Z21:AC21"/>
    <mergeCell ref="U25:X25"/>
    <mergeCell ref="Z25:AC25"/>
    <mergeCell ref="U27:X27"/>
    <mergeCell ref="Z27:AC27"/>
    <mergeCell ref="U29:X29"/>
    <mergeCell ref="Z29:AC29"/>
    <mergeCell ref="U31:X31"/>
    <mergeCell ref="Z31:AC31"/>
    <mergeCell ref="U33:X33"/>
    <mergeCell ref="Z33:AC33"/>
    <mergeCell ref="U35:X35"/>
    <mergeCell ref="Z35:AC35"/>
    <mergeCell ref="B81:N81"/>
    <mergeCell ref="U37:X37"/>
    <mergeCell ref="Z37:AC37"/>
    <mergeCell ref="U39:X39"/>
    <mergeCell ref="Z39:AC39"/>
    <mergeCell ref="B42:N42"/>
    <mergeCell ref="Q44:S44"/>
    <mergeCell ref="Q48:Q51"/>
    <mergeCell ref="B55:N55"/>
    <mergeCell ref="C56:N56"/>
    <mergeCell ref="B79:N80"/>
  </mergeCells>
  <hyperlinks>
    <hyperlink ref="D43" r:id="rId1" xr:uid="{72C79F2E-9665-42E3-A2FA-F40C3C58EA8E}"/>
    <hyperlink ref="Q74" r:id="rId2" xr:uid="{034125B8-4D50-4DC3-BA9D-54D2ED83E94F}"/>
    <hyperlink ref="Q77" r:id="rId3" xr:uid="{D121B8F4-732C-4B16-A1F3-D50BF99EA531}"/>
    <hyperlink ref="Q80" r:id="rId4" xr:uid="{E05D6BA9-AF34-4747-8747-4B5264CDED83}"/>
    <hyperlink ref="Q83" r:id="rId5" xr:uid="{367C5D2B-5E79-4B4B-8CAD-84EC0C9140AE}"/>
    <hyperlink ref="Q86" r:id="rId6" xr:uid="{8CA7DE5B-121C-4D8F-8B46-341B8C2D9E1A}"/>
    <hyperlink ref="Q87" r:id="rId7" xr:uid="{8EB98549-F6FE-4CC4-AC7A-89C65D4C507E}"/>
  </hyperlinks>
  <pageMargins left="0.7" right="0.7" top="0.75" bottom="0.75" header="0.3" footer="0.3"/>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330E1-ED1D-45AA-8516-8593D2325A6F}">
  <sheetPr codeName="Feuil4"/>
  <dimension ref="A1:AM86"/>
  <sheetViews>
    <sheetView showZeros="0" workbookViewId="0">
      <selection activeCell="U47" sqref="U47"/>
    </sheetView>
  </sheetViews>
  <sheetFormatPr baseColWidth="10" defaultRowHeight="12.75"/>
  <cols>
    <col min="1" max="1" width="3.7109375" style="644" customWidth="1"/>
    <col min="2" max="5" width="8.7109375" style="611" customWidth="1"/>
    <col min="6" max="6" width="24.7109375" style="611" customWidth="1"/>
    <col min="7" max="8" width="8.7109375" style="611" customWidth="1"/>
    <col min="9" max="11" width="10.7109375" style="611" customWidth="1"/>
    <col min="12" max="12" width="8.7109375" style="611" customWidth="1"/>
    <col min="13" max="14" width="9.7109375" style="611" customWidth="1"/>
    <col min="15" max="15" width="3.7109375" style="611" customWidth="1"/>
    <col min="16" max="16" width="11.42578125" style="609"/>
    <col min="17" max="19" width="16.7109375" style="609" customWidth="1"/>
    <col min="20" max="25" width="11.42578125" style="609"/>
    <col min="26" max="26" width="15.7109375" style="609" customWidth="1"/>
    <col min="27" max="27" width="14.42578125" style="609" customWidth="1"/>
    <col min="28" max="16384" width="11.42578125" style="609"/>
  </cols>
  <sheetData>
    <row r="1" spans="1:39" ht="15.75" thickBot="1">
      <c r="A1" s="697">
        <v>3</v>
      </c>
      <c r="B1" s="697">
        <v>8</v>
      </c>
      <c r="C1" s="697">
        <v>8</v>
      </c>
      <c r="D1" s="697">
        <v>8</v>
      </c>
      <c r="E1" s="697">
        <v>8</v>
      </c>
      <c r="F1" s="697">
        <v>24</v>
      </c>
      <c r="G1" s="697">
        <v>8</v>
      </c>
      <c r="H1" s="697">
        <v>8</v>
      </c>
      <c r="I1" s="697">
        <v>10</v>
      </c>
      <c r="J1" s="697">
        <v>10</v>
      </c>
      <c r="K1" s="697">
        <v>10</v>
      </c>
      <c r="L1" s="697">
        <v>8</v>
      </c>
      <c r="M1" s="697">
        <v>9</v>
      </c>
      <c r="N1" s="697">
        <v>9</v>
      </c>
      <c r="O1" s="697"/>
    </row>
    <row r="2" spans="1:39" ht="15">
      <c r="A2" s="836" t="s">
        <v>1200</v>
      </c>
      <c r="B2" s="1037"/>
      <c r="C2" s="1037"/>
      <c r="D2" s="1037"/>
      <c r="E2" s="1037"/>
      <c r="F2" s="1037"/>
      <c r="G2" s="1037"/>
      <c r="H2" s="1037"/>
      <c r="I2" s="1037"/>
      <c r="J2" s="1037"/>
      <c r="K2" s="1037"/>
      <c r="L2" s="1037"/>
      <c r="M2" s="1037"/>
      <c r="N2" s="1037"/>
      <c r="O2" s="697"/>
    </row>
    <row r="3" spans="1:39" ht="28.5" customHeight="1">
      <c r="A3" s="1038" t="str">
        <f>C3</f>
        <v>NOM DE LA RECETTE</v>
      </c>
      <c r="B3" s="698" t="s">
        <v>1661</v>
      </c>
      <c r="C3" s="1039" t="s">
        <v>1619</v>
      </c>
      <c r="D3" s="1040"/>
      <c r="E3" s="1040"/>
      <c r="F3" s="1040"/>
      <c r="G3" s="1040"/>
      <c r="H3" s="1040"/>
      <c r="I3" s="1040"/>
      <c r="J3" s="1040"/>
      <c r="K3" s="1041"/>
      <c r="L3" s="610"/>
      <c r="M3" s="1042" t="s">
        <v>18</v>
      </c>
      <c r="N3" s="1043"/>
    </row>
    <row r="4" spans="1:39" ht="23.25" customHeight="1" thickBot="1">
      <c r="A4" s="1038"/>
      <c r="B4" s="612"/>
      <c r="C4" s="612"/>
      <c r="D4" s="612"/>
      <c r="E4" s="612"/>
      <c r="F4" s="612"/>
      <c r="G4" s="612"/>
      <c r="H4" s="612"/>
      <c r="I4" s="612"/>
      <c r="J4" s="612"/>
      <c r="K4" s="612"/>
      <c r="L4" s="613"/>
      <c r="M4" s="613"/>
      <c r="N4" s="614"/>
    </row>
    <row r="5" spans="1:39" ht="32.25" customHeight="1">
      <c r="A5" s="1038"/>
      <c r="B5" s="664" t="s">
        <v>1655</v>
      </c>
      <c r="C5" s="665"/>
      <c r="D5" s="666"/>
      <c r="E5" s="667"/>
      <c r="F5" s="668"/>
      <c r="G5" s="1044" t="s">
        <v>1687</v>
      </c>
      <c r="H5" s="1044"/>
      <c r="I5" s="669">
        <v>200</v>
      </c>
      <c r="J5" s="670" t="str">
        <f>D7</f>
        <v>convives</v>
      </c>
      <c r="K5" s="1045" t="s">
        <v>1685</v>
      </c>
      <c r="L5" s="1045"/>
      <c r="M5" s="1045"/>
      <c r="N5" s="1046"/>
      <c r="Q5" s="699" t="s">
        <v>1662</v>
      </c>
      <c r="R5" s="700"/>
      <c r="S5" s="701"/>
      <c r="U5" s="1022" t="s">
        <v>1685</v>
      </c>
      <c r="V5" s="1022"/>
      <c r="W5" s="1022"/>
      <c r="X5" s="1023"/>
    </row>
    <row r="6" spans="1:39" ht="21" customHeight="1">
      <c r="A6" s="1038"/>
      <c r="B6" s="671">
        <f>SUM(E10:E38)</f>
        <v>0</v>
      </c>
      <c r="C6" s="648" t="s">
        <v>1213</v>
      </c>
      <c r="D6" s="651">
        <v>600</v>
      </c>
      <c r="E6" s="646" t="s">
        <v>1656</v>
      </c>
      <c r="F6" s="616"/>
      <c r="G6" s="616"/>
      <c r="H6" s="616" t="s">
        <v>1621</v>
      </c>
      <c r="I6" s="615">
        <f>IF(M40="","",M40/I5)</f>
        <v>0</v>
      </c>
      <c r="J6" s="696">
        <f>SUM(I10:I38)</f>
        <v>0</v>
      </c>
      <c r="K6" s="1035">
        <f ca="1">NOW()</f>
        <v>44609.729665393519</v>
      </c>
      <c r="L6" s="1036"/>
      <c r="M6" s="1036"/>
      <c r="N6" s="1036"/>
      <c r="Q6" s="1024" t="s">
        <v>1663</v>
      </c>
      <c r="R6" s="1025"/>
      <c r="S6" s="1026"/>
      <c r="U6" s="843" t="s">
        <v>1772</v>
      </c>
      <c r="V6" s="843"/>
      <c r="W6" s="843"/>
      <c r="X6" s="843"/>
    </row>
    <row r="7" spans="1:39" ht="24.75" customHeight="1">
      <c r="A7" s="1038"/>
      <c r="B7" s="672"/>
      <c r="C7" s="650"/>
      <c r="D7" s="652" t="s">
        <v>1620</v>
      </c>
      <c r="E7" s="647">
        <f>(B6/D6)*1000</f>
        <v>0</v>
      </c>
      <c r="F7" s="645"/>
      <c r="G7" s="645"/>
      <c r="H7" s="616" t="s">
        <v>1721</v>
      </c>
      <c r="I7" s="617">
        <v>2.5</v>
      </c>
      <c r="J7" s="609"/>
      <c r="K7" s="619"/>
      <c r="L7" s="616"/>
      <c r="M7" s="616" t="s">
        <v>1659</v>
      </c>
      <c r="N7" s="618">
        <f>IF(M40="","",I6*I7)</f>
        <v>0</v>
      </c>
      <c r="Q7" s="1024"/>
      <c r="R7" s="1025"/>
      <c r="S7" s="1026"/>
      <c r="U7" s="1027" t="s">
        <v>1737</v>
      </c>
      <c r="V7" s="1027"/>
      <c r="W7" s="1027"/>
      <c r="X7" s="1028"/>
      <c r="Z7" s="1029" t="s">
        <v>1738</v>
      </c>
      <c r="AA7" s="1029"/>
      <c r="AB7" s="1029"/>
      <c r="AC7" s="1030"/>
    </row>
    <row r="8" spans="1:39" ht="15.75" customHeight="1">
      <c r="A8" s="1038"/>
      <c r="B8" s="695" t="s">
        <v>1214</v>
      </c>
      <c r="C8" s="673" t="s">
        <v>1246</v>
      </c>
      <c r="D8" s="674" t="s">
        <v>1247</v>
      </c>
      <c r="E8" s="674"/>
      <c r="F8" s="675"/>
      <c r="G8" s="1031"/>
      <c r="H8" s="1031"/>
      <c r="I8" s="694"/>
      <c r="J8" s="694" t="s">
        <v>1686</v>
      </c>
      <c r="K8" s="694"/>
      <c r="L8" s="753" t="s">
        <v>1720</v>
      </c>
      <c r="M8" s="676"/>
      <c r="N8" s="677"/>
      <c r="Q8" s="1032" t="s">
        <v>27</v>
      </c>
      <c r="R8" s="1033"/>
      <c r="S8" s="1034"/>
      <c r="U8" s="845"/>
      <c r="V8" s="845"/>
      <c r="W8" s="845"/>
      <c r="X8" s="845"/>
      <c r="Z8" s="842"/>
      <c r="AA8" s="842"/>
      <c r="AB8" s="842"/>
      <c r="AC8" s="4"/>
    </row>
    <row r="9" spans="1:39" ht="24.75" customHeight="1">
      <c r="A9" s="1038"/>
      <c r="B9" s="838" t="s">
        <v>1652</v>
      </c>
      <c r="C9" s="839" t="s">
        <v>1215</v>
      </c>
      <c r="D9" s="840" t="s">
        <v>34</v>
      </c>
      <c r="E9" s="656" t="s">
        <v>1653</v>
      </c>
      <c r="F9" s="657" t="s">
        <v>1654</v>
      </c>
      <c r="G9" s="658" t="s">
        <v>1622</v>
      </c>
      <c r="H9" s="659" t="s">
        <v>1215</v>
      </c>
      <c r="I9" s="660" t="s">
        <v>1657</v>
      </c>
      <c r="J9" s="750" t="s">
        <v>1</v>
      </c>
      <c r="K9" s="659" t="s">
        <v>15</v>
      </c>
      <c r="L9" s="661" t="s">
        <v>2</v>
      </c>
      <c r="M9" s="662" t="s">
        <v>17</v>
      </c>
      <c r="N9" s="663" t="s">
        <v>1658</v>
      </c>
      <c r="Q9" s="743" t="s">
        <v>1664</v>
      </c>
      <c r="R9" s="702"/>
      <c r="S9" s="703"/>
      <c r="U9" s="1013" t="s">
        <v>1739</v>
      </c>
      <c r="V9" s="1013"/>
      <c r="W9" s="1013"/>
      <c r="X9" s="1014"/>
      <c r="Z9" s="1015" t="s">
        <v>1740</v>
      </c>
      <c r="AA9" s="1015"/>
      <c r="AB9" s="1015"/>
      <c r="AC9" s="1016"/>
      <c r="AE9" s="7"/>
      <c r="AF9" s="1017" t="s">
        <v>23</v>
      </c>
      <c r="AG9" s="1017"/>
      <c r="AH9" s="1017"/>
      <c r="AI9" s="1017"/>
      <c r="AJ9" s="1017"/>
      <c r="AK9" s="1017"/>
      <c r="AL9" s="1017"/>
      <c r="AM9" s="145"/>
    </row>
    <row r="10" spans="1:39" ht="15.75" customHeight="1">
      <c r="A10" s="1038"/>
      <c r="B10" s="1361"/>
      <c r="C10" s="1362"/>
      <c r="D10" s="1363"/>
      <c r="E10" s="649">
        <f t="shared" ref="E10:E38" si="0">IF(ISBLANK(B10),D10,B10*D10)</f>
        <v>0</v>
      </c>
      <c r="F10" s="688"/>
      <c r="G10" s="852">
        <f>IF(ISBLANK(B10),0,(B10/D6)*I5)</f>
        <v>0</v>
      </c>
      <c r="H10" s="853">
        <f t="shared" ref="H10:H38" si="1">C10</f>
        <v>0</v>
      </c>
      <c r="I10" s="854">
        <f>(E10/D6)*I5</f>
        <v>0</v>
      </c>
      <c r="J10" s="855"/>
      <c r="K10" s="856">
        <f t="shared" ref="K10:K38" si="2">IF(E10=0,0,((I10-(I10*J10%))))</f>
        <v>0</v>
      </c>
      <c r="L10" s="857">
        <v>1</v>
      </c>
      <c r="M10" s="858">
        <f t="shared" ref="M10:M39" si="3">L10*I10</f>
        <v>0</v>
      </c>
      <c r="N10" s="859">
        <f>IF(J6=0,0,(I10/J6))</f>
        <v>0</v>
      </c>
      <c r="Q10" s="744" t="s">
        <v>1665</v>
      </c>
      <c r="R10" s="745"/>
      <c r="S10" s="746"/>
      <c r="U10" s="846"/>
      <c r="V10" s="846"/>
      <c r="W10" s="846"/>
      <c r="X10" s="846"/>
      <c r="Z10" s="4"/>
      <c r="AA10" s="4"/>
      <c r="AB10" s="4"/>
      <c r="AC10" s="4"/>
      <c r="AE10" s="7"/>
      <c r="AF10" s="1017" t="s">
        <v>24</v>
      </c>
      <c r="AG10" s="1017"/>
      <c r="AH10" s="1017"/>
      <c r="AI10" s="1017"/>
      <c r="AJ10" s="1017"/>
      <c r="AK10" s="1017"/>
      <c r="AL10" s="1017"/>
      <c r="AM10" s="145"/>
    </row>
    <row r="11" spans="1:39" ht="15.75" customHeight="1">
      <c r="A11" s="1038"/>
      <c r="B11" s="1361"/>
      <c r="C11" s="1362"/>
      <c r="D11" s="1363"/>
      <c r="E11" s="649">
        <f t="shared" si="0"/>
        <v>0</v>
      </c>
      <c r="F11" s="688"/>
      <c r="G11" s="860">
        <f>IF(ISBLANK(B11),0,(B11/D6)*I5)</f>
        <v>0</v>
      </c>
      <c r="H11" s="861">
        <f t="shared" si="1"/>
        <v>0</v>
      </c>
      <c r="I11" s="862">
        <f>(E11/D6)*I5</f>
        <v>0</v>
      </c>
      <c r="J11" s="863"/>
      <c r="K11" s="864">
        <f t="shared" si="2"/>
        <v>0</v>
      </c>
      <c r="L11" s="865"/>
      <c r="M11" s="875">
        <f t="shared" si="3"/>
        <v>0</v>
      </c>
      <c r="N11" s="866">
        <f>IF(J6=0,0,(I11/J6))</f>
        <v>0</v>
      </c>
      <c r="Q11" s="744" t="s">
        <v>1666</v>
      </c>
      <c r="R11" s="745"/>
      <c r="S11" s="746"/>
      <c r="U11" s="1018" t="s">
        <v>1741</v>
      </c>
      <c r="V11" s="1018"/>
      <c r="W11" s="1018"/>
      <c r="X11" s="1019"/>
      <c r="Z11" s="1020" t="s">
        <v>1742</v>
      </c>
      <c r="AA11" s="1020"/>
      <c r="AB11" s="1020"/>
      <c r="AC11" s="1021"/>
      <c r="AE11" s="7"/>
      <c r="AF11" s="2"/>
      <c r="AG11" s="8" t="s">
        <v>25</v>
      </c>
      <c r="AH11" s="2"/>
      <c r="AI11" s="8" t="s">
        <v>26</v>
      </c>
      <c r="AJ11" s="2"/>
      <c r="AK11" s="3"/>
      <c r="AL11" s="3"/>
      <c r="AM11" s="145"/>
    </row>
    <row r="12" spans="1:39" ht="15.75" customHeight="1">
      <c r="A12" s="1038"/>
      <c r="B12" s="1361"/>
      <c r="C12" s="1362"/>
      <c r="D12" s="1363"/>
      <c r="E12" s="649">
        <f t="shared" si="0"/>
        <v>0</v>
      </c>
      <c r="F12" s="688"/>
      <c r="G12" s="860">
        <f>IF(ISBLANK(B12),0,(B12/D6)*I5)</f>
        <v>0</v>
      </c>
      <c r="H12" s="861">
        <f t="shared" si="1"/>
        <v>0</v>
      </c>
      <c r="I12" s="862">
        <f>(E12/D6)*I5</f>
        <v>0</v>
      </c>
      <c r="J12" s="863"/>
      <c r="K12" s="864">
        <f t="shared" si="2"/>
        <v>0</v>
      </c>
      <c r="L12" s="865"/>
      <c r="M12" s="875">
        <f t="shared" si="3"/>
        <v>0</v>
      </c>
      <c r="N12" s="866">
        <f>IF(J6=0,0,(I12/J6))</f>
        <v>0</v>
      </c>
      <c r="Q12" s="744" t="s">
        <v>1667</v>
      </c>
      <c r="R12" s="745"/>
      <c r="S12" s="746"/>
      <c r="U12" s="847"/>
      <c r="V12" s="847"/>
      <c r="W12" s="847"/>
      <c r="X12" s="847"/>
      <c r="Z12" s="6"/>
      <c r="AA12" s="6"/>
      <c r="AB12" s="6"/>
      <c r="AC12" s="6"/>
      <c r="AE12" s="7"/>
      <c r="AF12" s="3" t="s">
        <v>28</v>
      </c>
      <c r="AG12" s="2"/>
      <c r="AH12" s="2"/>
      <c r="AI12" s="2"/>
      <c r="AJ12" s="2"/>
      <c r="AK12" s="3"/>
      <c r="AL12" s="3"/>
      <c r="AM12" s="145"/>
    </row>
    <row r="13" spans="1:39" ht="15.75" customHeight="1">
      <c r="A13" s="1038"/>
      <c r="B13" s="1361"/>
      <c r="C13" s="1362"/>
      <c r="D13" s="1363"/>
      <c r="E13" s="649">
        <f t="shared" si="0"/>
        <v>0</v>
      </c>
      <c r="F13" s="688"/>
      <c r="G13" s="860">
        <f>IF(ISBLANK(B13),0,(B13/D6)*I5)</f>
        <v>0</v>
      </c>
      <c r="H13" s="861">
        <f t="shared" si="1"/>
        <v>0</v>
      </c>
      <c r="I13" s="862">
        <f>(E13/D6)*I5</f>
        <v>0</v>
      </c>
      <c r="J13" s="863"/>
      <c r="K13" s="864">
        <f t="shared" si="2"/>
        <v>0</v>
      </c>
      <c r="L13" s="865"/>
      <c r="M13" s="875">
        <f t="shared" si="3"/>
        <v>0</v>
      </c>
      <c r="N13" s="866">
        <f>IF(J6=0,0,(I13/J6))</f>
        <v>0</v>
      </c>
      <c r="Q13" s="744" t="s">
        <v>1668</v>
      </c>
      <c r="R13" s="745"/>
      <c r="S13" s="746"/>
      <c r="U13" s="1001" t="s">
        <v>1743</v>
      </c>
      <c r="V13" s="1001"/>
      <c r="W13" s="1001"/>
      <c r="X13" s="1002"/>
      <c r="Z13" s="1003" t="s">
        <v>1744</v>
      </c>
      <c r="AA13" s="1003"/>
      <c r="AB13" s="1003"/>
      <c r="AC13" s="1004"/>
      <c r="AE13" s="7"/>
      <c r="AF13" s="3" t="s">
        <v>29</v>
      </c>
      <c r="AG13" s="2"/>
      <c r="AH13" s="2"/>
      <c r="AI13" s="2"/>
      <c r="AJ13" s="2"/>
      <c r="AK13" s="3"/>
      <c r="AL13" s="3"/>
      <c r="AM13" s="145"/>
    </row>
    <row r="14" spans="1:39" ht="15.75" customHeight="1">
      <c r="A14" s="1038"/>
      <c r="B14" s="1361"/>
      <c r="C14" s="1362"/>
      <c r="D14" s="1363"/>
      <c r="E14" s="649">
        <f t="shared" si="0"/>
        <v>0</v>
      </c>
      <c r="F14" s="688"/>
      <c r="G14" s="860">
        <f>IF(ISBLANK(B14),0,(B14/D6)*I5)</f>
        <v>0</v>
      </c>
      <c r="H14" s="861">
        <f t="shared" si="1"/>
        <v>0</v>
      </c>
      <c r="I14" s="862">
        <f>(E14/D6)*I5</f>
        <v>0</v>
      </c>
      <c r="J14" s="863"/>
      <c r="K14" s="864">
        <f t="shared" si="2"/>
        <v>0</v>
      </c>
      <c r="L14" s="865"/>
      <c r="M14" s="875">
        <f t="shared" si="3"/>
        <v>0</v>
      </c>
      <c r="N14" s="866">
        <f>IF(J6=0,0,(I14/J6))</f>
        <v>0</v>
      </c>
      <c r="Q14" s="704" t="s">
        <v>1669</v>
      </c>
      <c r="R14" s="705"/>
      <c r="S14" s="706"/>
      <c r="U14" s="845"/>
      <c r="V14" s="845"/>
      <c r="W14" s="845"/>
      <c r="X14" s="845"/>
      <c r="Z14" s="5"/>
      <c r="AA14" s="5"/>
      <c r="AB14" s="5"/>
      <c r="AC14" s="5"/>
      <c r="AE14" s="7"/>
      <c r="AF14" s="3"/>
      <c r="AG14" s="2"/>
      <c r="AH14" s="2"/>
      <c r="AI14" s="2"/>
      <c r="AJ14" s="2"/>
      <c r="AK14" s="3"/>
      <c r="AL14" s="3"/>
      <c r="AM14" s="145"/>
    </row>
    <row r="15" spans="1:39" ht="15.75" customHeight="1">
      <c r="A15" s="1038"/>
      <c r="B15" s="1361"/>
      <c r="C15" s="1362"/>
      <c r="D15" s="1363"/>
      <c r="E15" s="649">
        <f t="shared" si="0"/>
        <v>0</v>
      </c>
      <c r="F15" s="688"/>
      <c r="G15" s="860">
        <f>IF(ISBLANK(B15),0,(B15/D6)*I5)</f>
        <v>0</v>
      </c>
      <c r="H15" s="861">
        <f t="shared" si="1"/>
        <v>0</v>
      </c>
      <c r="I15" s="862">
        <f>(E15/D6)*I5</f>
        <v>0</v>
      </c>
      <c r="J15" s="863"/>
      <c r="K15" s="864">
        <f t="shared" si="2"/>
        <v>0</v>
      </c>
      <c r="L15" s="865"/>
      <c r="M15" s="875">
        <f t="shared" si="3"/>
        <v>0</v>
      </c>
      <c r="N15" s="866">
        <f>IF(J6=0,0,(I15/J6))</f>
        <v>0</v>
      </c>
      <c r="Q15" s="984" t="s">
        <v>1670</v>
      </c>
      <c r="R15" s="985"/>
      <c r="S15" s="986"/>
      <c r="U15" s="1005" t="s">
        <v>1745</v>
      </c>
      <c r="V15" s="1005"/>
      <c r="W15" s="1005"/>
      <c r="X15" s="1006"/>
      <c r="Z15" s="1007" t="s">
        <v>1746</v>
      </c>
      <c r="AA15" s="1007"/>
      <c r="AB15" s="1007"/>
      <c r="AC15" s="1008"/>
      <c r="AE15" s="7"/>
      <c r="AF15" s="3" t="s">
        <v>30</v>
      </c>
      <c r="AG15" s="3"/>
      <c r="AH15" s="3"/>
      <c r="AI15" s="3"/>
      <c r="AJ15" s="3"/>
      <c r="AK15" s="3"/>
      <c r="AL15" s="3"/>
      <c r="AM15" s="145"/>
    </row>
    <row r="16" spans="1:39" ht="15.75" customHeight="1">
      <c r="A16" s="1038"/>
      <c r="B16" s="1361"/>
      <c r="C16" s="1362"/>
      <c r="D16" s="1363"/>
      <c r="E16" s="649">
        <f t="shared" si="0"/>
        <v>0</v>
      </c>
      <c r="F16" s="688"/>
      <c r="G16" s="860">
        <f>IF(ISBLANK(B16),0,(B16/D6)*I5)</f>
        <v>0</v>
      </c>
      <c r="H16" s="861">
        <f t="shared" si="1"/>
        <v>0</v>
      </c>
      <c r="I16" s="862">
        <f>(E16/D6)*I5</f>
        <v>0</v>
      </c>
      <c r="J16" s="863"/>
      <c r="K16" s="864">
        <f t="shared" si="2"/>
        <v>0</v>
      </c>
      <c r="L16" s="865"/>
      <c r="M16" s="875">
        <f t="shared" si="3"/>
        <v>0</v>
      </c>
      <c r="N16" s="866">
        <f>IF(J6=0,0,(I16/J6))</f>
        <v>0</v>
      </c>
      <c r="Q16" s="984"/>
      <c r="R16" s="985"/>
      <c r="S16" s="986"/>
      <c r="U16" s="846"/>
      <c r="V16" s="846"/>
      <c r="W16" s="846"/>
      <c r="X16" s="846"/>
      <c r="Z16" s="4"/>
      <c r="AA16" s="4"/>
      <c r="AB16" s="4"/>
      <c r="AC16" s="4"/>
      <c r="AE16" s="7"/>
      <c r="AF16" s="3" t="s">
        <v>31</v>
      </c>
      <c r="AG16" s="3"/>
      <c r="AH16" s="3"/>
      <c r="AI16" s="3"/>
      <c r="AJ16" s="3"/>
      <c r="AK16" s="3"/>
      <c r="AL16" s="3"/>
      <c r="AM16" s="145"/>
    </row>
    <row r="17" spans="1:39" ht="15.75" customHeight="1">
      <c r="A17" s="1038"/>
      <c r="B17" s="1361"/>
      <c r="C17" s="1362"/>
      <c r="D17" s="1363"/>
      <c r="E17" s="649">
        <f t="shared" si="0"/>
        <v>0</v>
      </c>
      <c r="F17" s="688"/>
      <c r="G17" s="860">
        <f>IF(ISBLANK(B17),0,(B17/D6)*I5)</f>
        <v>0</v>
      </c>
      <c r="H17" s="861">
        <f t="shared" si="1"/>
        <v>0</v>
      </c>
      <c r="I17" s="862">
        <f>(E17/D6)*I5</f>
        <v>0</v>
      </c>
      <c r="J17" s="863"/>
      <c r="K17" s="864">
        <f t="shared" si="2"/>
        <v>0</v>
      </c>
      <c r="L17" s="865"/>
      <c r="M17" s="875">
        <f t="shared" si="3"/>
        <v>0</v>
      </c>
      <c r="N17" s="866">
        <f>IF(J6=0,0,(I17/J6))</f>
        <v>0</v>
      </c>
      <c r="Q17" s="747" t="s">
        <v>1671</v>
      </c>
      <c r="R17" s="748"/>
      <c r="S17" s="749"/>
      <c r="U17" s="1009" t="s">
        <v>1747</v>
      </c>
      <c r="V17" s="1009"/>
      <c r="W17" s="1009"/>
      <c r="X17" s="1010"/>
      <c r="Z17" s="1011" t="s">
        <v>1748</v>
      </c>
      <c r="AA17" s="1011"/>
      <c r="AB17" s="1011"/>
      <c r="AC17" s="1012"/>
      <c r="AE17" s="7"/>
      <c r="AF17" s="3" t="s">
        <v>32</v>
      </c>
      <c r="AG17" s="3"/>
      <c r="AH17" s="3"/>
      <c r="AI17" s="3"/>
      <c r="AJ17" s="3"/>
      <c r="AK17" s="3"/>
      <c r="AL17" s="3"/>
      <c r="AM17" s="145"/>
    </row>
    <row r="18" spans="1:39" ht="15.75" customHeight="1">
      <c r="A18" s="1038"/>
      <c r="B18" s="1361"/>
      <c r="C18" s="1362"/>
      <c r="D18" s="1363"/>
      <c r="E18" s="649">
        <f t="shared" si="0"/>
        <v>0</v>
      </c>
      <c r="F18" s="688"/>
      <c r="G18" s="860">
        <f>IF(ISBLANK(B18),0,(B18/D6)*I5)</f>
        <v>0</v>
      </c>
      <c r="H18" s="861">
        <f t="shared" si="1"/>
        <v>0</v>
      </c>
      <c r="I18" s="862">
        <f>(E18/D6)*I5</f>
        <v>0</v>
      </c>
      <c r="J18" s="863"/>
      <c r="K18" s="864">
        <f t="shared" si="2"/>
        <v>0</v>
      </c>
      <c r="L18" s="865"/>
      <c r="M18" s="875">
        <f t="shared" si="3"/>
        <v>0</v>
      </c>
      <c r="N18" s="866">
        <f>IF(J6=0,0,(I18/J6))</f>
        <v>0</v>
      </c>
      <c r="Q18" s="984" t="s">
        <v>1672</v>
      </c>
      <c r="R18" s="985"/>
      <c r="S18" s="986"/>
      <c r="U18" s="847"/>
      <c r="V18" s="847"/>
      <c r="W18" s="847"/>
      <c r="X18" s="847"/>
      <c r="Z18" s="6"/>
      <c r="AA18" s="6"/>
      <c r="AB18" s="6"/>
      <c r="AC18" s="6"/>
      <c r="AE18" s="7"/>
      <c r="AF18" s="3" t="s">
        <v>33</v>
      </c>
      <c r="AG18" s="3"/>
      <c r="AH18" s="3"/>
      <c r="AI18" s="3"/>
      <c r="AJ18" s="3"/>
      <c r="AK18" s="3"/>
      <c r="AL18" s="3"/>
      <c r="AM18" s="145"/>
    </row>
    <row r="19" spans="1:39" ht="15.75" customHeight="1">
      <c r="A19" s="1038"/>
      <c r="B19" s="1361"/>
      <c r="C19" s="1362"/>
      <c r="D19" s="1363"/>
      <c r="E19" s="649">
        <f t="shared" si="0"/>
        <v>0</v>
      </c>
      <c r="F19" s="688"/>
      <c r="G19" s="860">
        <f>IF(ISBLANK(B19),0,(B19/D6)*I5)</f>
        <v>0</v>
      </c>
      <c r="H19" s="861">
        <f t="shared" si="1"/>
        <v>0</v>
      </c>
      <c r="I19" s="862">
        <f>(E19/D6)*I5</f>
        <v>0</v>
      </c>
      <c r="J19" s="863"/>
      <c r="K19" s="864">
        <f t="shared" si="2"/>
        <v>0</v>
      </c>
      <c r="L19" s="865"/>
      <c r="M19" s="875">
        <f t="shared" si="3"/>
        <v>0</v>
      </c>
      <c r="N19" s="866">
        <f>IF(J6=0,0,(I19/J6))</f>
        <v>0</v>
      </c>
      <c r="Q19" s="984"/>
      <c r="R19" s="985"/>
      <c r="S19" s="986"/>
      <c r="U19" s="960" t="s">
        <v>1749</v>
      </c>
      <c r="V19" s="960"/>
      <c r="W19" s="960"/>
      <c r="X19" s="961"/>
      <c r="Z19" s="962" t="s">
        <v>1750</v>
      </c>
      <c r="AA19" s="962"/>
      <c r="AB19" s="962"/>
      <c r="AC19" s="963"/>
      <c r="AE19" s="7"/>
      <c r="AF19" s="7"/>
      <c r="AG19" s="7"/>
      <c r="AH19" s="7"/>
      <c r="AI19" s="7"/>
      <c r="AJ19" s="7"/>
      <c r="AK19" s="7"/>
      <c r="AL19" s="7"/>
      <c r="AM19" s="145"/>
    </row>
    <row r="20" spans="1:39" ht="15.75" customHeight="1">
      <c r="A20" s="1038"/>
      <c r="B20" s="1361"/>
      <c r="C20" s="1362"/>
      <c r="D20" s="1363"/>
      <c r="E20" s="649">
        <f t="shared" si="0"/>
        <v>0</v>
      </c>
      <c r="F20" s="688"/>
      <c r="G20" s="860">
        <f>IF(ISBLANK(B20),0,(B20/D6)*I5)</f>
        <v>0</v>
      </c>
      <c r="H20" s="861">
        <f t="shared" si="1"/>
        <v>0</v>
      </c>
      <c r="I20" s="862">
        <f>(E20/D6)*I5</f>
        <v>0</v>
      </c>
      <c r="J20" s="863"/>
      <c r="K20" s="864">
        <f t="shared" si="2"/>
        <v>0</v>
      </c>
      <c r="L20" s="865"/>
      <c r="M20" s="875">
        <f t="shared" si="3"/>
        <v>0</v>
      </c>
      <c r="N20" s="866">
        <f>IF(J6=0,0,(I20/J6))</f>
        <v>0</v>
      </c>
      <c r="Q20" s="707" t="s">
        <v>1673</v>
      </c>
      <c r="R20" s="708"/>
      <c r="S20" s="709"/>
      <c r="U20" s="845"/>
      <c r="V20" s="845"/>
      <c r="W20" s="845"/>
      <c r="X20" s="845"/>
      <c r="Z20" s="5"/>
      <c r="AA20" s="5"/>
      <c r="AB20" s="5"/>
      <c r="AC20" s="5"/>
      <c r="AE20" s="7"/>
      <c r="AF20" s="126"/>
      <c r="AG20" s="7"/>
      <c r="AH20" s="7"/>
      <c r="AI20" s="7"/>
      <c r="AJ20" s="7"/>
      <c r="AK20" s="7"/>
      <c r="AL20" s="7"/>
      <c r="AM20" s="145"/>
    </row>
    <row r="21" spans="1:39" ht="15.75" customHeight="1">
      <c r="A21" s="1038"/>
      <c r="B21" s="1361"/>
      <c r="C21" s="1362"/>
      <c r="D21" s="1363"/>
      <c r="E21" s="649">
        <f t="shared" si="0"/>
        <v>0</v>
      </c>
      <c r="F21" s="688"/>
      <c r="G21" s="860">
        <f>IF(ISBLANK(B21),0,(B21/D6)*I5)</f>
        <v>0</v>
      </c>
      <c r="H21" s="861">
        <f t="shared" si="1"/>
        <v>0</v>
      </c>
      <c r="I21" s="862">
        <f>(E21/D6)*I5</f>
        <v>0</v>
      </c>
      <c r="J21" s="863"/>
      <c r="K21" s="864">
        <f t="shared" si="2"/>
        <v>0</v>
      </c>
      <c r="L21" s="865"/>
      <c r="M21" s="875">
        <f t="shared" si="3"/>
        <v>0</v>
      </c>
      <c r="N21" s="866">
        <f>IF(J6=0,0,(I21/J6))</f>
        <v>0</v>
      </c>
      <c r="Q21" s="710" t="s">
        <v>1196</v>
      </c>
      <c r="R21" s="711" t="s">
        <v>1214</v>
      </c>
      <c r="S21" s="712" t="s">
        <v>1246</v>
      </c>
      <c r="U21" s="987" t="s">
        <v>1751</v>
      </c>
      <c r="V21" s="987"/>
      <c r="W21" s="987"/>
      <c r="X21" s="988"/>
      <c r="Z21" s="989" t="s">
        <v>1738</v>
      </c>
      <c r="AA21" s="989"/>
      <c r="AB21" s="989"/>
      <c r="AC21" s="990"/>
      <c r="AE21" s="134"/>
      <c r="AF21" s="126"/>
      <c r="AG21" s="126"/>
      <c r="AH21" s="126"/>
      <c r="AI21" s="126"/>
      <c r="AJ21" s="126"/>
      <c r="AK21" s="126"/>
      <c r="AL21" s="126"/>
      <c r="AM21" s="145"/>
    </row>
    <row r="22" spans="1:39" ht="15.75" customHeight="1">
      <c r="A22" s="1038"/>
      <c r="B22" s="1361"/>
      <c r="C22" s="1362"/>
      <c r="D22" s="1363"/>
      <c r="E22" s="649">
        <f t="shared" si="0"/>
        <v>0</v>
      </c>
      <c r="F22" s="688"/>
      <c r="G22" s="860">
        <f>IF(ISBLANK(B22),0,(B22/D6)*I5)</f>
        <v>0</v>
      </c>
      <c r="H22" s="861">
        <f t="shared" si="1"/>
        <v>0</v>
      </c>
      <c r="I22" s="862">
        <f>(E22/D6)*I5</f>
        <v>0</v>
      </c>
      <c r="J22" s="863"/>
      <c r="K22" s="864">
        <f t="shared" si="2"/>
        <v>0</v>
      </c>
      <c r="L22" s="865"/>
      <c r="M22" s="875">
        <f t="shared" si="3"/>
        <v>0</v>
      </c>
      <c r="N22" s="866">
        <f>IF(J6=0,0,(I22/J6))</f>
        <v>0</v>
      </c>
      <c r="Q22" s="991" t="s">
        <v>560</v>
      </c>
      <c r="R22" s="993" t="s">
        <v>1215</v>
      </c>
      <c r="S22" s="995" t="s">
        <v>34</v>
      </c>
      <c r="U22" s="846"/>
      <c r="V22" s="846"/>
      <c r="W22" s="846"/>
      <c r="X22" s="846"/>
      <c r="Z22" s="4"/>
      <c r="AA22" s="4"/>
      <c r="AB22" s="4"/>
      <c r="AC22" s="4"/>
      <c r="AE22" s="134"/>
      <c r="AF22" s="126"/>
      <c r="AG22" s="126"/>
      <c r="AH22" s="126"/>
      <c r="AI22" s="126"/>
      <c r="AJ22" s="126"/>
      <c r="AK22" s="126"/>
      <c r="AL22" s="126"/>
      <c r="AM22" s="145"/>
    </row>
    <row r="23" spans="1:39" ht="15.75" customHeight="1">
      <c r="A23" s="1038"/>
      <c r="B23" s="1361"/>
      <c r="C23" s="1362"/>
      <c r="D23" s="1363"/>
      <c r="E23" s="649">
        <f t="shared" si="0"/>
        <v>0</v>
      </c>
      <c r="F23" s="688"/>
      <c r="G23" s="860">
        <f>IF(ISBLANK(B23),0,(B23/D6)*I5)</f>
        <v>0</v>
      </c>
      <c r="H23" s="861">
        <f t="shared" si="1"/>
        <v>0</v>
      </c>
      <c r="I23" s="862">
        <f>(E23/D6)*I5</f>
        <v>0</v>
      </c>
      <c r="J23" s="863"/>
      <c r="K23" s="864">
        <f t="shared" si="2"/>
        <v>0</v>
      </c>
      <c r="L23" s="865"/>
      <c r="M23" s="875">
        <f t="shared" si="3"/>
        <v>0</v>
      </c>
      <c r="N23" s="866">
        <f>IF(J6=0,0,(I23/J6))</f>
        <v>0</v>
      </c>
      <c r="Q23" s="992"/>
      <c r="R23" s="994"/>
      <c r="S23" s="996"/>
      <c r="U23" s="997" t="s">
        <v>1752</v>
      </c>
      <c r="V23" s="997"/>
      <c r="W23" s="997"/>
      <c r="X23" s="998"/>
      <c r="Z23" s="999" t="s">
        <v>1753</v>
      </c>
      <c r="AA23" s="999"/>
      <c r="AB23" s="999"/>
      <c r="AC23" s="1000"/>
      <c r="AE23" s="7"/>
      <c r="AF23" s="126"/>
      <c r="AG23" s="126"/>
      <c r="AH23" s="126"/>
      <c r="AI23" s="126"/>
      <c r="AJ23" s="126"/>
      <c r="AK23" s="126"/>
      <c r="AL23" s="126"/>
      <c r="AM23" s="145"/>
    </row>
    <row r="24" spans="1:39" ht="15.75" customHeight="1">
      <c r="A24" s="1038"/>
      <c r="B24" s="1361"/>
      <c r="C24" s="1362"/>
      <c r="D24" s="1363"/>
      <c r="E24" s="649">
        <f t="shared" si="0"/>
        <v>0</v>
      </c>
      <c r="F24" s="688"/>
      <c r="G24" s="860">
        <f>IF(ISBLANK(B24),0,(B24/D6)*I5)</f>
        <v>0</v>
      </c>
      <c r="H24" s="861">
        <f t="shared" si="1"/>
        <v>0</v>
      </c>
      <c r="I24" s="862">
        <f>(E24/D6)*I5</f>
        <v>0</v>
      </c>
      <c r="J24" s="863"/>
      <c r="K24" s="864">
        <f t="shared" si="2"/>
        <v>0</v>
      </c>
      <c r="L24" s="865"/>
      <c r="M24" s="875">
        <f t="shared" si="3"/>
        <v>0</v>
      </c>
      <c r="N24" s="866">
        <f>IF(J6=0,0,(I24/J6))</f>
        <v>0</v>
      </c>
      <c r="Q24" s="713">
        <v>2</v>
      </c>
      <c r="R24" s="714" t="s">
        <v>1544</v>
      </c>
      <c r="S24" s="715">
        <v>0.05</v>
      </c>
      <c r="U24" s="845"/>
      <c r="V24" s="845"/>
      <c r="W24" s="845"/>
      <c r="X24" s="845"/>
      <c r="Z24" s="5"/>
      <c r="AA24" s="5"/>
      <c r="AB24" s="5"/>
      <c r="AC24" s="5"/>
      <c r="AE24" s="7"/>
      <c r="AF24" s="126"/>
      <c r="AG24" s="126"/>
      <c r="AH24" s="126"/>
      <c r="AI24" s="126"/>
      <c r="AJ24" s="126"/>
      <c r="AK24" s="126"/>
      <c r="AL24" s="126"/>
      <c r="AM24" s="145"/>
    </row>
    <row r="25" spans="1:39" ht="15.75" customHeight="1">
      <c r="A25" s="1038"/>
      <c r="B25" s="1361"/>
      <c r="C25" s="1362"/>
      <c r="D25" s="1363"/>
      <c r="E25" s="649">
        <f t="shared" si="0"/>
        <v>0</v>
      </c>
      <c r="F25" s="688"/>
      <c r="G25" s="860">
        <f>IF(ISBLANK(B25),0,(B25/D6)*I5)</f>
        <v>0</v>
      </c>
      <c r="H25" s="861">
        <f t="shared" si="1"/>
        <v>0</v>
      </c>
      <c r="I25" s="862">
        <f>(E25/D6)*I5</f>
        <v>0</v>
      </c>
      <c r="J25" s="863"/>
      <c r="K25" s="864">
        <f t="shared" si="2"/>
        <v>0</v>
      </c>
      <c r="L25" s="865"/>
      <c r="M25" s="875">
        <f t="shared" si="3"/>
        <v>0</v>
      </c>
      <c r="N25" s="866">
        <f>IF(J6=0,0,(I25/J6))</f>
        <v>0</v>
      </c>
      <c r="Q25" s="716"/>
      <c r="R25" s="717" t="s">
        <v>1674</v>
      </c>
      <c r="S25" s="718"/>
      <c r="U25" s="972" t="s">
        <v>1754</v>
      </c>
      <c r="V25" s="972"/>
      <c r="W25" s="972"/>
      <c r="X25" s="973"/>
      <c r="Z25" s="974" t="s">
        <v>1755</v>
      </c>
      <c r="AA25" s="974"/>
      <c r="AB25" s="974"/>
      <c r="AC25" s="975"/>
      <c r="AE25" s="7"/>
      <c r="AF25" s="126"/>
      <c r="AG25" s="126"/>
      <c r="AH25" s="126"/>
      <c r="AI25" s="126"/>
      <c r="AJ25" s="126"/>
      <c r="AK25" s="126"/>
      <c r="AL25" s="126"/>
      <c r="AM25" s="145"/>
    </row>
    <row r="26" spans="1:39" ht="15.75" customHeight="1">
      <c r="A26" s="1038"/>
      <c r="B26" s="1361"/>
      <c r="C26" s="1362"/>
      <c r="D26" s="1363"/>
      <c r="E26" s="649">
        <f t="shared" si="0"/>
        <v>0</v>
      </c>
      <c r="F26" s="688"/>
      <c r="G26" s="860">
        <f>IF(ISBLANK(B26),0,(B26/D6)*I5)</f>
        <v>0</v>
      </c>
      <c r="H26" s="861">
        <f t="shared" si="1"/>
        <v>0</v>
      </c>
      <c r="I26" s="862">
        <f>(E26/D6)*I5</f>
        <v>0</v>
      </c>
      <c r="J26" s="863"/>
      <c r="K26" s="864">
        <f t="shared" si="2"/>
        <v>0</v>
      </c>
      <c r="L26" s="865"/>
      <c r="M26" s="875">
        <f t="shared" si="3"/>
        <v>0</v>
      </c>
      <c r="N26" s="866">
        <f>IF(J6=0,0,(I26/J6))</f>
        <v>0</v>
      </c>
      <c r="Q26" s="713"/>
      <c r="R26" s="714"/>
      <c r="S26" s="715">
        <v>0.15</v>
      </c>
      <c r="U26" s="845"/>
      <c r="V26" s="845"/>
      <c r="W26" s="845"/>
      <c r="X26" s="845"/>
      <c r="Z26" s="5"/>
      <c r="AA26" s="5"/>
      <c r="AB26" s="5"/>
      <c r="AC26" s="5"/>
      <c r="AE26" s="7"/>
      <c r="AF26" s="126"/>
      <c r="AG26" s="126"/>
      <c r="AH26" s="126"/>
      <c r="AI26" s="126"/>
      <c r="AJ26" s="126"/>
      <c r="AK26" s="126"/>
      <c r="AL26" s="126"/>
      <c r="AM26" s="145"/>
    </row>
    <row r="27" spans="1:39" ht="15.75" customHeight="1">
      <c r="A27" s="1038"/>
      <c r="B27" s="1361"/>
      <c r="C27" s="1362"/>
      <c r="D27" s="1363"/>
      <c r="E27" s="649">
        <f t="shared" si="0"/>
        <v>0</v>
      </c>
      <c r="F27" s="688"/>
      <c r="G27" s="860">
        <f>IF(ISBLANK(B27),0,(B27/D6)*I5)</f>
        <v>0</v>
      </c>
      <c r="H27" s="861">
        <f t="shared" si="1"/>
        <v>0</v>
      </c>
      <c r="I27" s="862">
        <f>(E27/D6)*I5</f>
        <v>0</v>
      </c>
      <c r="J27" s="863"/>
      <c r="K27" s="864">
        <f t="shared" si="2"/>
        <v>0</v>
      </c>
      <c r="L27" s="865"/>
      <c r="M27" s="875">
        <f t="shared" si="3"/>
        <v>0</v>
      </c>
      <c r="N27" s="866">
        <f>IF(J6=0,0,(I27/J6))</f>
        <v>0</v>
      </c>
      <c r="Q27" s="716"/>
      <c r="R27" s="717" t="s">
        <v>1675</v>
      </c>
      <c r="S27" s="718"/>
      <c r="U27" s="976" t="s">
        <v>1756</v>
      </c>
      <c r="V27" s="976"/>
      <c r="W27" s="976"/>
      <c r="X27" s="977"/>
      <c r="Z27" s="978" t="s">
        <v>1757</v>
      </c>
      <c r="AA27" s="978"/>
      <c r="AB27" s="978"/>
      <c r="AC27" s="979"/>
      <c r="AE27" s="7"/>
      <c r="AF27" s="126"/>
      <c r="AG27" s="126"/>
      <c r="AH27" s="126"/>
      <c r="AI27" s="126"/>
      <c r="AJ27" s="126"/>
      <c r="AK27" s="126"/>
      <c r="AL27" s="126"/>
      <c r="AM27" s="145"/>
    </row>
    <row r="28" spans="1:39" ht="15.75" customHeight="1">
      <c r="A28" s="1038"/>
      <c r="B28" s="1361"/>
      <c r="C28" s="1362"/>
      <c r="D28" s="1363"/>
      <c r="E28" s="649">
        <f t="shared" si="0"/>
        <v>0</v>
      </c>
      <c r="F28" s="688"/>
      <c r="G28" s="860">
        <f>IF(ISBLANK(B28),0,(B28/D6)*I5)</f>
        <v>0</v>
      </c>
      <c r="H28" s="861">
        <f t="shared" si="1"/>
        <v>0</v>
      </c>
      <c r="I28" s="862">
        <f>(E28/D6)*I5</f>
        <v>0</v>
      </c>
      <c r="J28" s="863"/>
      <c r="K28" s="864">
        <f t="shared" si="2"/>
        <v>0</v>
      </c>
      <c r="L28" s="865"/>
      <c r="M28" s="875">
        <f t="shared" si="3"/>
        <v>0</v>
      </c>
      <c r="N28" s="866">
        <f>IF(J6=0,0,(I28/J6))</f>
        <v>0</v>
      </c>
      <c r="Q28" s="713">
        <v>3</v>
      </c>
      <c r="R28" s="714" t="s">
        <v>1676</v>
      </c>
      <c r="S28" s="715">
        <v>0.02</v>
      </c>
      <c r="U28" s="846"/>
      <c r="V28" s="846"/>
      <c r="W28" s="846"/>
      <c r="X28" s="846"/>
      <c r="Z28" s="4"/>
      <c r="AA28" s="4"/>
      <c r="AB28" s="4"/>
      <c r="AC28" s="4"/>
      <c r="AE28" s="7"/>
      <c r="AF28" s="126"/>
      <c r="AG28" s="126"/>
      <c r="AH28" s="126"/>
      <c r="AI28" s="126"/>
      <c r="AJ28" s="126"/>
      <c r="AK28" s="126"/>
      <c r="AL28" s="126"/>
      <c r="AM28" s="145"/>
    </row>
    <row r="29" spans="1:39" ht="15.75" customHeight="1">
      <c r="A29" s="1038"/>
      <c r="B29" s="1361"/>
      <c r="C29" s="1362"/>
      <c r="D29" s="1363"/>
      <c r="E29" s="649">
        <f t="shared" si="0"/>
        <v>0</v>
      </c>
      <c r="F29" s="688"/>
      <c r="G29" s="860">
        <f>IF(ISBLANK(B29),0,(B29/D6)*I5)</f>
        <v>0</v>
      </c>
      <c r="H29" s="861">
        <f t="shared" si="1"/>
        <v>0</v>
      </c>
      <c r="I29" s="862">
        <f>(E29/D6)*I5</f>
        <v>0</v>
      </c>
      <c r="J29" s="863"/>
      <c r="K29" s="864">
        <f t="shared" si="2"/>
        <v>0</v>
      </c>
      <c r="L29" s="865"/>
      <c r="M29" s="875">
        <f t="shared" si="3"/>
        <v>0</v>
      </c>
      <c r="N29" s="866">
        <f>IF(J6=0,0,(I29/J6))</f>
        <v>0</v>
      </c>
      <c r="Q29" s="716"/>
      <c r="R29" s="717" t="s">
        <v>1677</v>
      </c>
      <c r="S29" s="718"/>
      <c r="U29" s="980" t="s">
        <v>1758</v>
      </c>
      <c r="V29" s="980"/>
      <c r="W29" s="980"/>
      <c r="X29" s="981"/>
      <c r="Z29" s="982" t="s">
        <v>1759</v>
      </c>
      <c r="AA29" s="982"/>
      <c r="AB29" s="982"/>
      <c r="AC29" s="983"/>
      <c r="AE29" s="7"/>
      <c r="AF29" s="126"/>
      <c r="AG29" s="126"/>
      <c r="AH29" s="126"/>
      <c r="AI29" s="126"/>
      <c r="AJ29" s="126"/>
      <c r="AK29" s="126"/>
      <c r="AL29" s="126"/>
      <c r="AM29" s="145"/>
    </row>
    <row r="30" spans="1:39" ht="15.75" customHeight="1">
      <c r="A30" s="1038"/>
      <c r="B30" s="1361"/>
      <c r="C30" s="1362"/>
      <c r="D30" s="1363"/>
      <c r="E30" s="649">
        <f t="shared" si="0"/>
        <v>0</v>
      </c>
      <c r="F30" s="688"/>
      <c r="G30" s="860">
        <f>IF(ISBLANK(B30),0,(B30/D6)*I5)</f>
        <v>0</v>
      </c>
      <c r="H30" s="861">
        <f t="shared" si="1"/>
        <v>0</v>
      </c>
      <c r="I30" s="862">
        <f>(E30/D6)*I5</f>
        <v>0</v>
      </c>
      <c r="J30" s="863"/>
      <c r="K30" s="864">
        <f t="shared" si="2"/>
        <v>0</v>
      </c>
      <c r="L30" s="865"/>
      <c r="M30" s="875">
        <f t="shared" si="3"/>
        <v>0</v>
      </c>
      <c r="N30" s="866">
        <f>IF(J6=0,0,(I30/J6))</f>
        <v>0</v>
      </c>
      <c r="Q30" s="713">
        <v>5</v>
      </c>
      <c r="R30" s="714" t="s">
        <v>1216</v>
      </c>
      <c r="S30" s="715">
        <v>0.05</v>
      </c>
      <c r="U30" s="847"/>
      <c r="V30" s="847"/>
      <c r="W30" s="847"/>
      <c r="X30" s="847"/>
      <c r="Z30" s="6"/>
      <c r="AA30" s="6"/>
      <c r="AB30" s="6"/>
      <c r="AC30" s="6"/>
      <c r="AE30" s="7"/>
      <c r="AF30" s="126"/>
      <c r="AG30" s="126"/>
      <c r="AH30" s="126"/>
      <c r="AI30" s="126"/>
      <c r="AJ30" s="126"/>
      <c r="AK30" s="126"/>
      <c r="AL30" s="126"/>
      <c r="AM30" s="145"/>
    </row>
    <row r="31" spans="1:39" ht="15.75" customHeight="1">
      <c r="A31" s="1038"/>
      <c r="B31" s="1361"/>
      <c r="C31" s="1362"/>
      <c r="D31" s="1363"/>
      <c r="E31" s="649">
        <f t="shared" si="0"/>
        <v>0</v>
      </c>
      <c r="F31" s="688"/>
      <c r="G31" s="860">
        <f>IF(ISBLANK(B31),0,(B31/D6)*I5)</f>
        <v>0</v>
      </c>
      <c r="H31" s="861">
        <f t="shared" si="1"/>
        <v>0</v>
      </c>
      <c r="I31" s="862">
        <f>(E31/D6)*I5</f>
        <v>0</v>
      </c>
      <c r="J31" s="863"/>
      <c r="K31" s="864">
        <f t="shared" si="2"/>
        <v>0</v>
      </c>
      <c r="L31" s="865"/>
      <c r="M31" s="875">
        <f t="shared" si="3"/>
        <v>0</v>
      </c>
      <c r="N31" s="866">
        <f>IF(J6=0,0,(I31/J6))</f>
        <v>0</v>
      </c>
      <c r="Q31" s="719"/>
      <c r="R31" s="720"/>
      <c r="S31" s="721"/>
      <c r="U31" s="960" t="s">
        <v>1760</v>
      </c>
      <c r="V31" s="960"/>
      <c r="W31" s="960"/>
      <c r="X31" s="961"/>
      <c r="Z31" s="962" t="s">
        <v>1750</v>
      </c>
      <c r="AA31" s="962"/>
      <c r="AB31" s="962"/>
      <c r="AC31" s="963"/>
      <c r="AE31" s="7"/>
      <c r="AF31" s="126"/>
      <c r="AG31" s="126"/>
      <c r="AH31" s="126"/>
      <c r="AI31" s="126"/>
      <c r="AJ31" s="126"/>
      <c r="AK31" s="126"/>
      <c r="AL31" s="126"/>
      <c r="AM31" s="145"/>
    </row>
    <row r="32" spans="1:39" ht="15.75" customHeight="1">
      <c r="A32" s="1038"/>
      <c r="B32" s="1361"/>
      <c r="C32" s="1362"/>
      <c r="D32" s="1363"/>
      <c r="E32" s="649">
        <f t="shared" si="0"/>
        <v>0</v>
      </c>
      <c r="F32" s="688"/>
      <c r="G32" s="860">
        <f>IF(ISBLANK(B32),0,(B32/D6)*I5)</f>
        <v>0</v>
      </c>
      <c r="H32" s="861">
        <f t="shared" si="1"/>
        <v>0</v>
      </c>
      <c r="I32" s="862">
        <f>(E32/D6)*I5</f>
        <v>0</v>
      </c>
      <c r="J32" s="863"/>
      <c r="K32" s="864">
        <f t="shared" si="2"/>
        <v>0</v>
      </c>
      <c r="L32" s="865"/>
      <c r="M32" s="875">
        <f t="shared" si="3"/>
        <v>0</v>
      </c>
      <c r="N32" s="866">
        <f>IF(J6=0,0,(I32/J6))</f>
        <v>0</v>
      </c>
      <c r="Q32" s="751" t="s">
        <v>1678</v>
      </c>
      <c r="R32" s="720"/>
      <c r="S32" s="721"/>
      <c r="U32" s="845"/>
      <c r="V32" s="845"/>
      <c r="W32" s="845"/>
      <c r="X32" s="845"/>
      <c r="Z32" s="5"/>
      <c r="AA32" s="5"/>
      <c r="AB32" s="5"/>
      <c r="AC32" s="5"/>
      <c r="AE32" s="7"/>
      <c r="AF32" s="126"/>
      <c r="AG32" s="126"/>
      <c r="AH32" s="126"/>
      <c r="AI32" s="126"/>
      <c r="AJ32" s="126"/>
      <c r="AK32" s="126"/>
      <c r="AL32" s="126"/>
      <c r="AM32" s="145"/>
    </row>
    <row r="33" spans="1:39" ht="15.75" customHeight="1">
      <c r="A33" s="1038"/>
      <c r="B33" s="1361"/>
      <c r="C33" s="1362"/>
      <c r="D33" s="1363"/>
      <c r="E33" s="649">
        <f t="shared" si="0"/>
        <v>0</v>
      </c>
      <c r="F33" s="688"/>
      <c r="G33" s="860">
        <f>IF(ISBLANK(B33),0,(B33/D6)*I5)</f>
        <v>0</v>
      </c>
      <c r="H33" s="861">
        <f t="shared" si="1"/>
        <v>0</v>
      </c>
      <c r="I33" s="862">
        <f>(E33/D6)*I5</f>
        <v>0</v>
      </c>
      <c r="J33" s="863"/>
      <c r="K33" s="864">
        <f t="shared" si="2"/>
        <v>0</v>
      </c>
      <c r="L33" s="865"/>
      <c r="M33" s="875">
        <f t="shared" si="3"/>
        <v>0</v>
      </c>
      <c r="N33" s="866">
        <f>IF(J6=0,0,(I33/J6))</f>
        <v>0</v>
      </c>
      <c r="Q33" s="719"/>
      <c r="R33" s="720"/>
      <c r="S33" s="721"/>
      <c r="U33" s="964" t="s">
        <v>1761</v>
      </c>
      <c r="V33" s="964"/>
      <c r="W33" s="964"/>
      <c r="X33" s="965"/>
      <c r="Z33" s="966" t="s">
        <v>1762</v>
      </c>
      <c r="AA33" s="966"/>
      <c r="AB33" s="966"/>
      <c r="AC33" s="967"/>
      <c r="AE33" s="7"/>
      <c r="AF33" s="126"/>
      <c r="AG33" s="126"/>
      <c r="AH33" s="126"/>
      <c r="AI33" s="126"/>
      <c r="AJ33" s="126"/>
      <c r="AK33" s="126"/>
      <c r="AL33" s="126"/>
      <c r="AM33" s="145"/>
    </row>
    <row r="34" spans="1:39" ht="15.75" customHeight="1">
      <c r="A34" s="1038"/>
      <c r="B34" s="1361"/>
      <c r="C34" s="1362"/>
      <c r="D34" s="1363"/>
      <c r="E34" s="649">
        <f t="shared" si="0"/>
        <v>0</v>
      </c>
      <c r="F34" s="688"/>
      <c r="G34" s="860">
        <f>IF(ISBLANK(B34),0,(B34/D6)*I5)</f>
        <v>0</v>
      </c>
      <c r="H34" s="861">
        <f t="shared" si="1"/>
        <v>0</v>
      </c>
      <c r="I34" s="862">
        <f>(E34/D6)*I5</f>
        <v>0</v>
      </c>
      <c r="J34" s="863"/>
      <c r="K34" s="864">
        <f t="shared" si="2"/>
        <v>0</v>
      </c>
      <c r="L34" s="865"/>
      <c r="M34" s="875">
        <f t="shared" si="3"/>
        <v>0</v>
      </c>
      <c r="N34" s="866">
        <f>IF(J6=0,0,(I34/J6))</f>
        <v>0</v>
      </c>
      <c r="Q34" s="723" t="s">
        <v>1655</v>
      </c>
      <c r="R34" s="720"/>
      <c r="S34" s="721"/>
      <c r="U34" s="846"/>
      <c r="V34" s="846"/>
      <c r="W34" s="846"/>
      <c r="X34" s="846"/>
      <c r="Z34" s="4"/>
      <c r="AA34" s="4"/>
      <c r="AB34" s="4"/>
      <c r="AC34" s="4"/>
      <c r="AE34" s="7"/>
      <c r="AF34" s="126"/>
      <c r="AG34" s="126"/>
      <c r="AH34" s="126"/>
      <c r="AI34" s="126"/>
      <c r="AJ34" s="126"/>
      <c r="AK34" s="126"/>
      <c r="AL34" s="126"/>
      <c r="AM34" s="145"/>
    </row>
    <row r="35" spans="1:39" ht="15.75" customHeight="1">
      <c r="A35" s="1038"/>
      <c r="B35" s="1361"/>
      <c r="C35" s="1362"/>
      <c r="D35" s="1363"/>
      <c r="E35" s="649">
        <f t="shared" si="0"/>
        <v>0</v>
      </c>
      <c r="F35" s="688"/>
      <c r="G35" s="860">
        <f>IF(ISBLANK(B35),0,(B35/D6)*I5)</f>
        <v>0</v>
      </c>
      <c r="H35" s="861">
        <f t="shared" si="1"/>
        <v>0</v>
      </c>
      <c r="I35" s="862">
        <f>(E35/D6)*I5</f>
        <v>0</v>
      </c>
      <c r="J35" s="863"/>
      <c r="K35" s="864">
        <f t="shared" si="2"/>
        <v>0</v>
      </c>
      <c r="L35" s="865"/>
      <c r="M35" s="875">
        <f t="shared" si="3"/>
        <v>0</v>
      </c>
      <c r="N35" s="866">
        <f>IF(J6=0,0,(I35/J6))</f>
        <v>0</v>
      </c>
      <c r="Q35" s="719"/>
      <c r="R35" s="720"/>
      <c r="S35" s="721"/>
      <c r="U35" s="968" t="s">
        <v>1763</v>
      </c>
      <c r="V35" s="968"/>
      <c r="W35" s="968"/>
      <c r="X35" s="969"/>
      <c r="Z35" s="970" t="s">
        <v>1764</v>
      </c>
      <c r="AA35" s="970"/>
      <c r="AB35" s="970"/>
      <c r="AC35" s="971"/>
      <c r="AE35" s="7"/>
      <c r="AF35" s="126"/>
      <c r="AG35" s="126"/>
      <c r="AH35" s="126"/>
      <c r="AI35" s="126"/>
      <c r="AJ35" s="126"/>
      <c r="AK35" s="126"/>
      <c r="AL35" s="126"/>
      <c r="AM35" s="145"/>
    </row>
    <row r="36" spans="1:39" ht="15.75" customHeight="1">
      <c r="A36" s="1038"/>
      <c r="B36" s="1361"/>
      <c r="C36" s="1362"/>
      <c r="D36" s="1363"/>
      <c r="E36" s="649">
        <f t="shared" si="0"/>
        <v>0</v>
      </c>
      <c r="F36" s="688"/>
      <c r="G36" s="860">
        <f>IF(ISBLANK(B36),0,(B36/D6)*I5)</f>
        <v>0</v>
      </c>
      <c r="H36" s="861">
        <f t="shared" si="1"/>
        <v>0</v>
      </c>
      <c r="I36" s="862">
        <f>(E36/D6)*I5</f>
        <v>0</v>
      </c>
      <c r="J36" s="863"/>
      <c r="K36" s="864">
        <f t="shared" si="2"/>
        <v>0</v>
      </c>
      <c r="L36" s="865"/>
      <c r="M36" s="875">
        <f t="shared" si="3"/>
        <v>0</v>
      </c>
      <c r="N36" s="866">
        <f>IF(J6=0,0,(I36/J6))</f>
        <v>0</v>
      </c>
      <c r="Q36" s="752" t="s">
        <v>1679</v>
      </c>
      <c r="R36" s="720"/>
      <c r="S36" s="721"/>
      <c r="U36" s="848"/>
      <c r="V36" s="848"/>
      <c r="W36" s="848"/>
      <c r="X36" s="847"/>
      <c r="Z36" s="841"/>
      <c r="AA36" s="841"/>
      <c r="AB36" s="841"/>
      <c r="AC36" s="6"/>
      <c r="AE36" s="7"/>
      <c r="AF36" s="126"/>
      <c r="AG36" s="126"/>
      <c r="AH36" s="126"/>
      <c r="AI36" s="126"/>
      <c r="AJ36" s="126"/>
      <c r="AK36" s="126"/>
      <c r="AL36" s="126"/>
      <c r="AM36" s="145"/>
    </row>
    <row r="37" spans="1:39" ht="15.75" customHeight="1">
      <c r="A37" s="1038"/>
      <c r="B37" s="1361"/>
      <c r="C37" s="1362"/>
      <c r="D37" s="1363"/>
      <c r="E37" s="649">
        <f t="shared" si="0"/>
        <v>0</v>
      </c>
      <c r="F37" s="688"/>
      <c r="G37" s="860">
        <f>IF(ISBLANK(B37),0,(B37/D6)*I5)</f>
        <v>0</v>
      </c>
      <c r="H37" s="861">
        <f t="shared" si="1"/>
        <v>0</v>
      </c>
      <c r="I37" s="862">
        <f>(E37/D6)*I5</f>
        <v>0</v>
      </c>
      <c r="J37" s="863"/>
      <c r="K37" s="864">
        <f t="shared" si="2"/>
        <v>0</v>
      </c>
      <c r="L37" s="865"/>
      <c r="M37" s="875">
        <f t="shared" si="3"/>
        <v>0</v>
      </c>
      <c r="N37" s="866">
        <f>IF(J6=0,0,(I37/J6))</f>
        <v>0</v>
      </c>
      <c r="Q37" s="752"/>
      <c r="R37" s="720"/>
      <c r="S37" s="721"/>
      <c r="U37" s="951" t="s">
        <v>1765</v>
      </c>
      <c r="V37" s="951"/>
      <c r="W37" s="951"/>
      <c r="X37" s="952"/>
      <c r="Z37" s="953" t="s">
        <v>1766</v>
      </c>
      <c r="AA37" s="953"/>
      <c r="AB37" s="953"/>
      <c r="AC37" s="954"/>
      <c r="AE37" s="7"/>
      <c r="AF37" s="126"/>
      <c r="AG37" s="126"/>
      <c r="AH37" s="126"/>
      <c r="AI37" s="126"/>
      <c r="AJ37" s="126"/>
      <c r="AK37" s="126"/>
      <c r="AL37" s="126"/>
      <c r="AM37" s="145"/>
    </row>
    <row r="38" spans="1:39" ht="15.75" customHeight="1">
      <c r="A38" s="1038"/>
      <c r="B38" s="1361"/>
      <c r="C38" s="1362"/>
      <c r="D38" s="1363"/>
      <c r="E38" s="649">
        <f t="shared" si="0"/>
        <v>0</v>
      </c>
      <c r="F38" s="688"/>
      <c r="G38" s="867">
        <f>IF(ISBLANK(B38),0,(B38/D6)*I5)</f>
        <v>0</v>
      </c>
      <c r="H38" s="868">
        <f t="shared" si="1"/>
        <v>0</v>
      </c>
      <c r="I38" s="869">
        <f>(E38/D6)*I5</f>
        <v>0</v>
      </c>
      <c r="J38" s="870"/>
      <c r="K38" s="871">
        <f t="shared" si="2"/>
        <v>0</v>
      </c>
      <c r="L38" s="872"/>
      <c r="M38" s="876">
        <f t="shared" si="3"/>
        <v>0</v>
      </c>
      <c r="N38" s="873">
        <f>IF(J6=0,0,(I38/J6))</f>
        <v>0</v>
      </c>
      <c r="Q38" s="754" t="s">
        <v>1719</v>
      </c>
      <c r="R38" s="720"/>
      <c r="S38" s="721"/>
      <c r="U38" s="849"/>
      <c r="V38" s="849"/>
      <c r="W38" s="849"/>
      <c r="X38" s="845"/>
      <c r="Z38" s="842"/>
      <c r="AA38" s="842"/>
      <c r="AB38" s="842"/>
      <c r="AC38" s="5"/>
      <c r="AE38" s="7"/>
      <c r="AF38" s="7"/>
      <c r="AG38" s="7"/>
      <c r="AH38" s="7"/>
      <c r="AI38" s="7"/>
      <c r="AJ38" s="7"/>
      <c r="AK38" s="7"/>
      <c r="AL38" s="7"/>
      <c r="AM38" s="145"/>
    </row>
    <row r="39" spans="1:39" ht="15.75" customHeight="1">
      <c r="A39" s="1038"/>
      <c r="B39" s="620"/>
      <c r="C39" s="621"/>
      <c r="D39" s="622">
        <v>0</v>
      </c>
      <c r="E39" s="622"/>
      <c r="F39" s="622"/>
      <c r="G39" s="623">
        <v>0</v>
      </c>
      <c r="H39" s="624">
        <v>0</v>
      </c>
      <c r="I39" s="627"/>
      <c r="J39" s="625">
        <v>0</v>
      </c>
      <c r="K39" s="626"/>
      <c r="L39" s="628"/>
      <c r="M39" s="629">
        <f t="shared" si="3"/>
        <v>0</v>
      </c>
      <c r="N39" s="630" t="str">
        <f>IF(ISERROR(M39/M41),"",M39/M41)</f>
        <v/>
      </c>
      <c r="Q39" s="754"/>
      <c r="R39" s="720"/>
      <c r="S39" s="721"/>
      <c r="U39" s="955" t="s">
        <v>1767</v>
      </c>
      <c r="V39" s="955"/>
      <c r="W39" s="955"/>
      <c r="X39" s="956"/>
      <c r="Z39" s="957" t="s">
        <v>1768</v>
      </c>
      <c r="AA39" s="957"/>
      <c r="AB39" s="957"/>
      <c r="AC39" s="958"/>
      <c r="AE39" s="7"/>
      <c r="AF39" s="7"/>
      <c r="AG39" s="7"/>
      <c r="AH39" s="7"/>
      <c r="AI39" s="7"/>
      <c r="AJ39" s="7"/>
      <c r="AK39" s="7"/>
      <c r="AL39" s="7"/>
      <c r="AM39" s="145"/>
    </row>
    <row r="40" spans="1:39" ht="15.75" customHeight="1">
      <c r="A40" s="1038"/>
      <c r="B40" s="684">
        <f>SUM(B10:B39)</f>
        <v>0</v>
      </c>
      <c r="C40" s="631"/>
      <c r="D40" s="632"/>
      <c r="E40" s="678">
        <f>SUM(E10:E38)</f>
        <v>0</v>
      </c>
      <c r="F40" s="632"/>
      <c r="G40" s="633">
        <v>0</v>
      </c>
      <c r="H40" s="634">
        <f>SUM(H10:H39)</f>
        <v>0</v>
      </c>
      <c r="I40" s="678">
        <f>SUM(I10:I38)</f>
        <v>0</v>
      </c>
      <c r="J40" s="678">
        <f>I40-K40</f>
        <v>0</v>
      </c>
      <c r="K40" s="678">
        <f>SUM(K10:K38)</f>
        <v>0</v>
      </c>
      <c r="L40" s="635"/>
      <c r="M40" s="635">
        <f>SUM(M10:M38)</f>
        <v>0</v>
      </c>
      <c r="N40" s="679">
        <f>SUM(N10:N39)</f>
        <v>0</v>
      </c>
      <c r="Q40" s="722" t="s">
        <v>1721</v>
      </c>
      <c r="R40" s="720"/>
      <c r="S40" s="721"/>
      <c r="AE40" s="7"/>
      <c r="AF40" s="7"/>
      <c r="AG40" s="7"/>
      <c r="AH40" s="7"/>
      <c r="AI40" s="7"/>
      <c r="AJ40" s="7"/>
      <c r="AK40" s="7"/>
      <c r="AL40" s="7"/>
      <c r="AM40" s="145"/>
    </row>
    <row r="41" spans="1:39" ht="25.5" customHeight="1" thickBot="1">
      <c r="A41" s="1038"/>
      <c r="B41" s="653" t="s">
        <v>1652</v>
      </c>
      <c r="C41" s="654" t="s">
        <v>1215</v>
      </c>
      <c r="D41" s="655" t="s">
        <v>34</v>
      </c>
      <c r="E41" s="656" t="s">
        <v>1653</v>
      </c>
      <c r="F41" s="636"/>
      <c r="G41" s="637" t="s">
        <v>1622</v>
      </c>
      <c r="H41" s="638" t="s">
        <v>0</v>
      </c>
      <c r="I41" s="682" t="s">
        <v>16</v>
      </c>
      <c r="J41" s="683" t="s">
        <v>1660</v>
      </c>
      <c r="K41" s="639" t="s">
        <v>15</v>
      </c>
      <c r="L41" s="681"/>
      <c r="M41" s="640" t="s">
        <v>17</v>
      </c>
      <c r="N41" s="680" t="s">
        <v>1658</v>
      </c>
      <c r="Q41" s="837" t="s">
        <v>1736</v>
      </c>
      <c r="R41" s="720"/>
      <c r="S41" s="721"/>
      <c r="U41" s="686">
        <v>10</v>
      </c>
      <c r="V41" s="686">
        <v>8</v>
      </c>
      <c r="W41" s="686">
        <v>9</v>
      </c>
      <c r="X41" s="687">
        <v>9</v>
      </c>
      <c r="Y41" s="724" t="s">
        <v>1323</v>
      </c>
      <c r="AE41" s="7"/>
      <c r="AF41" s="7"/>
      <c r="AG41" s="7"/>
      <c r="AH41" s="7"/>
      <c r="AI41" s="7"/>
      <c r="AJ41" s="7"/>
      <c r="AK41" s="7"/>
      <c r="AL41" s="7"/>
      <c r="AM41" s="145"/>
    </row>
    <row r="42" spans="1:39" ht="15.75" customHeight="1" thickBot="1">
      <c r="A42" s="1038"/>
      <c r="B42" s="959" t="s">
        <v>19</v>
      </c>
      <c r="C42" s="959"/>
      <c r="D42" s="959"/>
      <c r="E42" s="959"/>
      <c r="F42" s="959"/>
      <c r="G42" s="959"/>
      <c r="H42" s="959"/>
      <c r="I42" s="959"/>
      <c r="J42" s="959"/>
      <c r="K42" s="959"/>
      <c r="L42" s="959"/>
      <c r="M42" s="959"/>
      <c r="N42" s="959"/>
      <c r="Q42" s="725">
        <v>16</v>
      </c>
      <c r="R42" s="726">
        <f ca="1">CELL("largeur",R42)</f>
        <v>16</v>
      </c>
      <c r="S42" s="727">
        <f ca="1">CELL("largeur",S42)</f>
        <v>16</v>
      </c>
      <c r="AE42" s="7"/>
      <c r="AF42" s="7"/>
      <c r="AG42" s="7"/>
      <c r="AH42" s="7"/>
      <c r="AI42" s="7"/>
      <c r="AJ42" s="7"/>
      <c r="AK42" s="7"/>
      <c r="AL42" s="7"/>
      <c r="AM42" s="145"/>
    </row>
    <row r="43" spans="1:39" ht="15.75" customHeight="1">
      <c r="A43" s="1038"/>
      <c r="B43" s="885" t="s">
        <v>1736</v>
      </c>
      <c r="C43" s="881"/>
      <c r="D43" s="880"/>
      <c r="E43" s="882"/>
      <c r="F43" s="882"/>
      <c r="G43" s="882"/>
      <c r="H43" s="882"/>
      <c r="I43" s="882"/>
      <c r="J43" s="882"/>
      <c r="K43" s="882"/>
      <c r="L43" s="882"/>
      <c r="M43" s="883"/>
      <c r="N43" s="884"/>
      <c r="AE43" s="134"/>
    </row>
    <row r="44" spans="1:39" ht="15.75" customHeight="1">
      <c r="A44" s="1038"/>
      <c r="B44" s="641" t="str">
        <f ca="1">CELL("filename",A3)</f>
        <v>E:\0-UPRT\1-UPRT.FR-SITE-WEB\ff-fiches-fabrications\ff-fiches-fabrication-maj-08-2020\[ff-12-restauration-sans-MFC.xlsx]FF.12.Modèle.vierge</v>
      </c>
      <c r="C44" s="693"/>
      <c r="D44" s="642"/>
      <c r="E44" s="642"/>
      <c r="F44" s="642"/>
      <c r="G44" s="642"/>
      <c r="H44" s="642"/>
      <c r="I44" s="642"/>
      <c r="J44" s="642"/>
      <c r="K44" s="642"/>
      <c r="L44" s="642"/>
      <c r="M44" s="642"/>
      <c r="N44" s="643"/>
      <c r="Q44" s="934" t="s">
        <v>1680</v>
      </c>
      <c r="R44" s="935"/>
      <c r="S44" s="936"/>
    </row>
    <row r="45" spans="1:39" ht="15.75" customHeight="1">
      <c r="A45" s="1038"/>
      <c r="B45" s="793">
        <v>0</v>
      </c>
      <c r="C45" s="794" t="s">
        <v>1722</v>
      </c>
      <c r="D45" s="795"/>
      <c r="E45" s="795"/>
      <c r="F45" s="795"/>
      <c r="G45" s="795"/>
      <c r="H45" s="796"/>
      <c r="I45" s="797" t="s">
        <v>1723</v>
      </c>
      <c r="J45" s="798" t="s">
        <v>1724</v>
      </c>
      <c r="K45" s="797"/>
      <c r="L45" s="797"/>
      <c r="M45" s="797" t="s">
        <v>1725</v>
      </c>
      <c r="N45" s="799"/>
      <c r="O45" s="724"/>
      <c r="Q45" s="728" t="s">
        <v>1681</v>
      </c>
      <c r="R45" s="729" t="s">
        <v>1682</v>
      </c>
      <c r="S45" s="730" t="s">
        <v>1473</v>
      </c>
    </row>
    <row r="46" spans="1:39" ht="15.75" customHeight="1">
      <c r="A46" s="1038"/>
      <c r="B46" s="800" t="str">
        <f>IF(ISBLANK(C46),"",LARGE(B45:B45,1)+1)</f>
        <v/>
      </c>
      <c r="C46" s="801"/>
      <c r="D46" s="802"/>
      <c r="E46" s="802"/>
      <c r="F46" s="802"/>
      <c r="G46" s="802"/>
      <c r="H46" s="803" t="s">
        <v>1726</v>
      </c>
      <c r="I46" s="802"/>
      <c r="J46" s="802"/>
      <c r="K46" s="802"/>
      <c r="L46" s="802"/>
      <c r="M46" s="802"/>
      <c r="N46" s="804"/>
      <c r="O46" s="724"/>
      <c r="Q46" s="731">
        <v>150</v>
      </c>
      <c r="R46" s="732">
        <v>250</v>
      </c>
      <c r="S46" s="733">
        <f>(R46*Q46)/1000</f>
        <v>37.5</v>
      </c>
    </row>
    <row r="47" spans="1:39" ht="15.75" customHeight="1">
      <c r="A47" s="1038"/>
      <c r="B47" s="800">
        <f>IF(ISBLANK(C47),"",LARGE(B45:B46,1)+1)</f>
        <v>1</v>
      </c>
      <c r="C47" s="802" t="s">
        <v>1727</v>
      </c>
      <c r="D47" s="802"/>
      <c r="E47" s="802"/>
      <c r="F47" s="802"/>
      <c r="G47" s="802"/>
      <c r="H47" s="803"/>
      <c r="I47" s="802"/>
      <c r="J47" s="802"/>
      <c r="K47" s="802"/>
      <c r="L47" s="802"/>
      <c r="M47" s="802"/>
      <c r="N47" s="804"/>
      <c r="O47" s="724"/>
      <c r="Q47" s="734" t="s">
        <v>1683</v>
      </c>
      <c r="R47" s="724"/>
      <c r="S47" s="724"/>
    </row>
    <row r="48" spans="1:39" ht="15.75" customHeight="1">
      <c r="A48" s="1038"/>
      <c r="B48" s="800" t="str">
        <f>IF(ISBLANK(C48),"",LARGE(B45:B47,1)+1)</f>
        <v/>
      </c>
      <c r="C48" s="802"/>
      <c r="D48" s="802" t="s">
        <v>1728</v>
      </c>
      <c r="E48" s="802"/>
      <c r="F48" s="802"/>
      <c r="G48" s="802"/>
      <c r="H48" s="803"/>
      <c r="I48" s="802"/>
      <c r="J48" s="802"/>
      <c r="K48" s="802"/>
      <c r="L48" s="802"/>
      <c r="M48" s="802"/>
      <c r="N48" s="804"/>
      <c r="O48" s="724"/>
      <c r="Q48" s="937" t="s">
        <v>1684</v>
      </c>
      <c r="R48" s="735" t="s">
        <v>1172</v>
      </c>
      <c r="S48" s="736" t="s">
        <v>1318</v>
      </c>
    </row>
    <row r="49" spans="1:24" ht="15.75" customHeight="1">
      <c r="A49" s="1038"/>
      <c r="B49" s="800" t="str">
        <f>IF(ISBLANK(C49),"",LARGE(B45:B48,1)+1)</f>
        <v/>
      </c>
      <c r="C49" s="802"/>
      <c r="D49" s="802" t="s">
        <v>1729</v>
      </c>
      <c r="E49" s="802"/>
      <c r="F49" s="802"/>
      <c r="G49" s="802"/>
      <c r="H49" s="803"/>
      <c r="I49" s="802"/>
      <c r="J49" s="802"/>
      <c r="K49" s="802"/>
      <c r="L49" s="802"/>
      <c r="M49" s="802"/>
      <c r="N49" s="804"/>
      <c r="O49" s="724"/>
      <c r="Q49" s="938"/>
      <c r="R49" s="737">
        <v>200</v>
      </c>
      <c r="S49" s="738">
        <v>140</v>
      </c>
    </row>
    <row r="50" spans="1:24" ht="15.75" customHeight="1">
      <c r="A50" s="1038"/>
      <c r="B50" s="800" t="str">
        <f>IF(ISBLANK(C50),"",LARGE(B45:B49,1)+1)</f>
        <v/>
      </c>
      <c r="C50" s="802"/>
      <c r="D50" s="802"/>
      <c r="E50" s="802"/>
      <c r="F50" s="802"/>
      <c r="G50" s="802"/>
      <c r="H50" s="803"/>
      <c r="I50" s="802"/>
      <c r="J50" s="802"/>
      <c r="K50" s="802"/>
      <c r="L50" s="802"/>
      <c r="M50" s="802"/>
      <c r="N50" s="804"/>
      <c r="O50" s="724"/>
      <c r="Q50" s="938"/>
      <c r="R50" s="739">
        <v>30</v>
      </c>
      <c r="S50" s="740">
        <v>30</v>
      </c>
    </row>
    <row r="51" spans="1:24" ht="15.75" customHeight="1">
      <c r="A51" s="1038"/>
      <c r="B51" s="800" t="str">
        <f>IF(ISBLANK(C51),"",LARGE(B45:B50,1)+1)</f>
        <v/>
      </c>
      <c r="C51" s="802"/>
      <c r="D51" s="802"/>
      <c r="E51" s="802"/>
      <c r="F51" s="802"/>
      <c r="G51" s="802"/>
      <c r="H51" s="803"/>
      <c r="I51" s="802"/>
      <c r="J51" s="802"/>
      <c r="K51" s="802"/>
      <c r="L51" s="802"/>
      <c r="M51" s="802"/>
      <c r="N51" s="804"/>
      <c r="O51" s="724"/>
      <c r="Q51" s="939"/>
      <c r="R51" s="741">
        <f>IF(R49=0,0,((R49-(R49*R50%))))/1000</f>
        <v>0.14000000000000001</v>
      </c>
      <c r="S51" s="742">
        <f>(S49/(100-S50)*100)/1000</f>
        <v>0.2</v>
      </c>
    </row>
    <row r="52" spans="1:24" ht="15.75" customHeight="1">
      <c r="A52" s="1038"/>
      <c r="B52" s="800" t="str">
        <f>IF(ISBLANK(C52),"",LARGE(B45:B51,1)+1)</f>
        <v/>
      </c>
      <c r="C52" s="802"/>
      <c r="D52" s="802"/>
      <c r="E52" s="802"/>
      <c r="F52" s="802"/>
      <c r="G52" s="802"/>
      <c r="H52" s="803" t="s">
        <v>1730</v>
      </c>
      <c r="I52" s="802"/>
      <c r="J52" s="802"/>
      <c r="K52" s="802"/>
      <c r="L52" s="802"/>
      <c r="M52" s="802"/>
      <c r="N52" s="804"/>
      <c r="O52" s="724"/>
      <c r="Q52" s="724"/>
      <c r="R52" s="724"/>
      <c r="S52" s="724"/>
    </row>
    <row r="53" spans="1:24" ht="15.75" customHeight="1">
      <c r="A53" s="1038"/>
      <c r="B53" s="800" t="str">
        <f>IF(ISBLANK(C53),"",LARGE(B45:B52,1)+1)</f>
        <v/>
      </c>
      <c r="C53" s="802"/>
      <c r="D53" s="802"/>
      <c r="E53" s="802"/>
      <c r="F53" s="802"/>
      <c r="G53" s="802"/>
      <c r="H53" s="803"/>
      <c r="I53" s="802"/>
      <c r="J53" s="802"/>
      <c r="K53" s="802"/>
      <c r="L53" s="802"/>
      <c r="M53" s="802"/>
      <c r="N53" s="804"/>
      <c r="O53" s="724"/>
    </row>
    <row r="54" spans="1:24" ht="15.75" customHeight="1">
      <c r="A54" s="1038"/>
      <c r="B54" s="805" t="str">
        <f>IF(ISBLANK(C54),"",LARGE(B45:B53,1)+1)</f>
        <v/>
      </c>
      <c r="C54" s="806"/>
      <c r="D54" s="806"/>
      <c r="E54" s="806"/>
      <c r="F54" s="806"/>
      <c r="G54" s="806"/>
      <c r="H54" s="803"/>
      <c r="I54" s="806"/>
      <c r="J54" s="806"/>
      <c r="K54" s="806"/>
      <c r="L54" s="806"/>
      <c r="M54" s="806"/>
      <c r="N54" s="807"/>
      <c r="O54" s="724"/>
    </row>
    <row r="55" spans="1:24" ht="15.75" customHeight="1">
      <c r="A55" s="1038"/>
      <c r="B55" s="940" t="s">
        <v>1731</v>
      </c>
      <c r="C55" s="941"/>
      <c r="D55" s="941"/>
      <c r="E55" s="941"/>
      <c r="F55" s="941"/>
      <c r="G55" s="941"/>
      <c r="H55" s="941"/>
      <c r="I55" s="941"/>
      <c r="J55" s="941"/>
      <c r="K55" s="941"/>
      <c r="L55" s="941"/>
      <c r="M55" s="941"/>
      <c r="N55" s="942"/>
      <c r="O55" s="724"/>
    </row>
    <row r="56" spans="1:24" ht="15.75" customHeight="1">
      <c r="A56" s="1038"/>
      <c r="B56" s="808">
        <v>0</v>
      </c>
      <c r="C56" s="943" t="s">
        <v>1327</v>
      </c>
      <c r="D56" s="943"/>
      <c r="E56" s="943"/>
      <c r="F56" s="943"/>
      <c r="G56" s="943"/>
      <c r="H56" s="943"/>
      <c r="I56" s="943"/>
      <c r="J56" s="943"/>
      <c r="K56" s="943"/>
      <c r="L56" s="943"/>
      <c r="M56" s="943"/>
      <c r="N56" s="944"/>
      <c r="O56" s="724"/>
    </row>
    <row r="57" spans="1:24" ht="15.75" customHeight="1">
      <c r="A57" s="1038"/>
      <c r="B57" s="809">
        <f>IF(ISBLANK(C57),"",LARGE(B56:B56,1)+1)</f>
        <v>1</v>
      </c>
      <c r="C57" s="810" t="s">
        <v>1328</v>
      </c>
      <c r="D57" s="810"/>
      <c r="E57" s="810"/>
      <c r="F57" s="810"/>
      <c r="G57" s="811"/>
      <c r="H57" s="812">
        <f>MAX(B57:B60)+1</f>
        <v>4</v>
      </c>
      <c r="I57" s="810" t="s">
        <v>1331</v>
      </c>
      <c r="J57" s="810"/>
      <c r="K57" s="811"/>
      <c r="L57" s="811"/>
      <c r="M57" s="811"/>
      <c r="N57" s="813"/>
      <c r="O57" s="724"/>
    </row>
    <row r="58" spans="1:24" ht="15.75" customHeight="1">
      <c r="A58" s="1038"/>
      <c r="B58" s="809">
        <f>IF(ISBLANK(C58),"",LARGE(B56:B57,1)+1)</f>
        <v>2</v>
      </c>
      <c r="C58" s="810" t="s">
        <v>1329</v>
      </c>
      <c r="D58" s="810"/>
      <c r="E58" s="810"/>
      <c r="F58" s="810"/>
      <c r="G58" s="811"/>
      <c r="H58" s="812">
        <f>IF(ISBLANK(I58),"",LARGE(H57:H57,1)+1)</f>
        <v>5</v>
      </c>
      <c r="I58" s="810" t="s">
        <v>1332</v>
      </c>
      <c r="J58" s="810"/>
      <c r="K58" s="811"/>
      <c r="L58" s="811"/>
      <c r="M58" s="811"/>
      <c r="N58" s="813"/>
      <c r="O58" s="724"/>
    </row>
    <row r="59" spans="1:24" ht="15.75" customHeight="1">
      <c r="A59" s="1038"/>
      <c r="B59" s="809">
        <f>IF(ISBLANK(C59),"",LARGE(B56:B58,1)+1)</f>
        <v>3</v>
      </c>
      <c r="C59" s="810" t="s">
        <v>1330</v>
      </c>
      <c r="D59" s="810"/>
      <c r="E59" s="810"/>
      <c r="F59" s="810"/>
      <c r="G59" s="811"/>
      <c r="H59" s="812">
        <f>IF(ISBLANK(I59),"",LARGE(H57:H58,1)+1)</f>
        <v>6</v>
      </c>
      <c r="I59" s="810" t="s">
        <v>1333</v>
      </c>
      <c r="J59" s="810"/>
      <c r="K59" s="811"/>
      <c r="L59" s="811"/>
      <c r="M59" s="811"/>
      <c r="N59" s="813"/>
      <c r="O59" s="724"/>
    </row>
    <row r="60" spans="1:24" ht="15.75" customHeight="1">
      <c r="A60" s="1038"/>
      <c r="B60" s="809" t="str">
        <f>IF(ISBLANK(C60),"",LARGE(B56:B59,1)+1)</f>
        <v/>
      </c>
      <c r="C60" s="814"/>
      <c r="D60" s="814"/>
      <c r="E60" s="814"/>
      <c r="F60" s="814"/>
      <c r="G60" s="815"/>
      <c r="H60" s="812">
        <f>IF(ISBLANK(I60),"",LARGE(H57:H59,1)+1)</f>
        <v>7</v>
      </c>
      <c r="I60" s="814" t="s">
        <v>1732</v>
      </c>
      <c r="J60" s="814"/>
      <c r="K60" s="815"/>
      <c r="L60" s="815"/>
      <c r="M60" s="815"/>
      <c r="N60" s="816"/>
      <c r="O60" s="724"/>
    </row>
    <row r="61" spans="1:24" ht="15.75" customHeight="1">
      <c r="A61" s="1038"/>
      <c r="B61" s="808">
        <v>0</v>
      </c>
      <c r="C61" s="817" t="s">
        <v>1324</v>
      </c>
      <c r="D61" s="818"/>
      <c r="E61" s="818"/>
      <c r="F61" s="818"/>
      <c r="G61" s="818"/>
      <c r="H61" s="818"/>
      <c r="I61" s="819">
        <f>MAX(B61:B77)</f>
        <v>1</v>
      </c>
      <c r="J61" s="820" t="s">
        <v>1733</v>
      </c>
      <c r="K61" s="802"/>
      <c r="L61" s="802"/>
      <c r="M61" s="802"/>
      <c r="N61" s="804"/>
      <c r="O61" s="724"/>
      <c r="Q61" s="135" t="str">
        <f>LEFT(ADDRESS(1,COLUMN(),4),LEN(ADDRESS(1,COLUMN(),4))-1)</f>
        <v>Q</v>
      </c>
      <c r="R61" s="136" t="str">
        <f>LEFT(ADDRESS(1,COLUMN(),4),LEN(ADDRESS(1,COLUMN(),4))-1)</f>
        <v>R</v>
      </c>
      <c r="S61" s="136" t="str">
        <f>LEFT(ADDRESS(1,COLUMN(),4),LEN(ADDRESS(1,COLUMN(),4))-1)</f>
        <v>S</v>
      </c>
      <c r="T61" s="137" t="s">
        <v>1168</v>
      </c>
      <c r="U61" s="137"/>
      <c r="V61" s="138"/>
      <c r="W61" s="138"/>
      <c r="X61" s="139"/>
    </row>
    <row r="62" spans="1:24" ht="15.75" customHeight="1">
      <c r="A62" s="1038"/>
      <c r="B62" s="809" t="str">
        <f>IF(ISBLANK(C62),"",LARGE(B61:B61,1)+1)</f>
        <v/>
      </c>
      <c r="C62" s="821"/>
      <c r="D62" s="821"/>
      <c r="E62" s="821"/>
      <c r="F62" s="821"/>
      <c r="G62" s="822"/>
      <c r="H62" s="822"/>
      <c r="I62" s="823" t="str">
        <f>IF(ISBLANK(J62),"",LARGE(I61:I61,1)+1)</f>
        <v/>
      </c>
      <c r="J62" s="824"/>
      <c r="K62" s="824"/>
      <c r="L62" s="824"/>
      <c r="M62" s="824"/>
      <c r="N62" s="825"/>
      <c r="O62" s="724"/>
      <c r="Q62" s="127">
        <v>0</v>
      </c>
      <c r="R62" s="128" t="s">
        <v>20</v>
      </c>
      <c r="S62" s="128"/>
      <c r="T62" s="129"/>
      <c r="U62" s="129"/>
      <c r="V62" s="129"/>
      <c r="W62" s="129"/>
      <c r="X62" s="130"/>
    </row>
    <row r="63" spans="1:24" ht="15.75" customHeight="1">
      <c r="A63" s="1038"/>
      <c r="B63" s="809" t="str">
        <f>IF(ISBLANK(C63),"",LARGE(B61:B62,1)+1)</f>
        <v/>
      </c>
      <c r="C63" s="821"/>
      <c r="D63" s="821"/>
      <c r="E63" s="821"/>
      <c r="F63" s="821"/>
      <c r="G63" s="822"/>
      <c r="H63" s="822"/>
      <c r="I63" s="823" t="str">
        <f>IF(ISBLANK(J63),"",LARGE(I61:I62,1)+1)</f>
        <v/>
      </c>
      <c r="J63" s="824"/>
      <c r="K63" s="824"/>
      <c r="L63" s="824"/>
      <c r="M63" s="824"/>
      <c r="N63" s="825"/>
      <c r="O63" s="724"/>
      <c r="Q63" s="131">
        <f>IF(ISBLANK(R63),"",LARGE(Q62:Q62,1)+1)</f>
        <v>1</v>
      </c>
      <c r="R63" s="132" t="s">
        <v>1169</v>
      </c>
      <c r="S63" s="133"/>
      <c r="T63" s="129"/>
      <c r="U63" s="129"/>
      <c r="V63" s="129"/>
      <c r="W63" s="129"/>
      <c r="X63" s="130"/>
    </row>
    <row r="64" spans="1:24" ht="15.75" customHeight="1">
      <c r="A64" s="1038"/>
      <c r="B64" s="809" t="str">
        <f>IF(ISBLANK(C64),"",LARGE(B61:B63,1)+1)</f>
        <v/>
      </c>
      <c r="C64" s="821"/>
      <c r="D64" s="821"/>
      <c r="E64" s="821"/>
      <c r="F64" s="821"/>
      <c r="G64" s="822"/>
      <c r="H64" s="822"/>
      <c r="I64" s="823" t="str">
        <f>IF(ISBLANK(J64),"",LARGE(I61:I63,1)+1)</f>
        <v/>
      </c>
      <c r="J64" s="824"/>
      <c r="K64" s="824"/>
      <c r="L64" s="824"/>
      <c r="M64" s="824"/>
      <c r="N64" s="825"/>
      <c r="O64" s="724"/>
      <c r="Q64" s="131">
        <f>IF(ISBLANK(R64),"",LARGE(Q62:Q63,1)+1)</f>
        <v>2</v>
      </c>
      <c r="R64" s="132" t="s">
        <v>1170</v>
      </c>
      <c r="S64" s="133"/>
      <c r="T64" s="129"/>
      <c r="U64" s="129"/>
      <c r="V64" s="129"/>
      <c r="W64" s="129"/>
      <c r="X64" s="130"/>
    </row>
    <row r="65" spans="1:24" ht="15.75" customHeight="1">
      <c r="A65" s="1038"/>
      <c r="B65" s="809">
        <f>IF(ISBLANK(C65),"",LARGE(B61:B64,1)+1)</f>
        <v>1</v>
      </c>
      <c r="C65" s="822" t="s">
        <v>1727</v>
      </c>
      <c r="D65" s="822"/>
      <c r="E65" s="822"/>
      <c r="F65" s="822"/>
      <c r="G65" s="822"/>
      <c r="H65" s="822"/>
      <c r="I65" s="823" t="str">
        <f>IF(ISBLANK(J65),"",LARGE(I61:I64,1)+1)</f>
        <v/>
      </c>
      <c r="J65" s="824"/>
      <c r="K65" s="824"/>
      <c r="L65" s="824"/>
      <c r="M65" s="824"/>
      <c r="N65" s="825"/>
      <c r="O65" s="724"/>
      <c r="Q65" s="131">
        <f>IF(ISBLANK(R65),"",LARGE(Q62:Q64,1)+1)</f>
        <v>3</v>
      </c>
      <c r="R65" s="132" t="s">
        <v>1769</v>
      </c>
      <c r="S65" s="133"/>
      <c r="T65" s="129"/>
      <c r="U65" s="129"/>
      <c r="V65" s="129"/>
      <c r="W65" s="129"/>
      <c r="X65" s="130"/>
    </row>
    <row r="66" spans="1:24" ht="15.75" customHeight="1">
      <c r="A66" s="1038"/>
      <c r="B66" s="809" t="str">
        <f>IF(ISBLANK(C66),"",LARGE(B61:B65,1)+1)</f>
        <v/>
      </c>
      <c r="C66" s="821"/>
      <c r="D66" s="821" t="s">
        <v>1728</v>
      </c>
      <c r="E66" s="821"/>
      <c r="F66" s="821"/>
      <c r="G66" s="822"/>
      <c r="H66" s="826"/>
      <c r="I66" s="823" t="str">
        <f>IF(ISBLANK(J66),"",LARGE(I61:I65,1)+1)</f>
        <v/>
      </c>
      <c r="J66" s="824"/>
      <c r="K66" s="824"/>
      <c r="L66" s="824"/>
      <c r="M66" s="824"/>
      <c r="N66" s="825"/>
      <c r="O66" s="724"/>
      <c r="Q66" s="131" t="str">
        <f>IF(ISBLANK(R66),"",LARGE(Q62:Q65,1)+1)</f>
        <v/>
      </c>
      <c r="R66" s="132"/>
      <c r="S66" s="133" t="s">
        <v>1171</v>
      </c>
      <c r="T66" s="129"/>
      <c r="U66" s="129"/>
      <c r="V66" s="129"/>
      <c r="W66" s="129"/>
      <c r="X66" s="130"/>
    </row>
    <row r="67" spans="1:24" ht="15.75" customHeight="1">
      <c r="A67" s="1038"/>
      <c r="B67" s="809" t="str">
        <f>IF(ISBLANK(C67),"",LARGE(B61:B66,1)+1)</f>
        <v/>
      </c>
      <c r="C67" s="822"/>
      <c r="D67" s="822" t="s">
        <v>1729</v>
      </c>
      <c r="E67" s="822"/>
      <c r="F67" s="822"/>
      <c r="G67" s="822"/>
      <c r="H67" s="826"/>
      <c r="I67" s="823" t="str">
        <f>IF(ISBLANK(J67),"",LARGE(I61:I66,1)+1)</f>
        <v/>
      </c>
      <c r="J67" s="824"/>
      <c r="K67" s="824"/>
      <c r="L67" s="824"/>
      <c r="M67" s="824"/>
      <c r="N67" s="825"/>
      <c r="O67" s="724"/>
      <c r="Q67" s="131" t="str">
        <f>IF(ISBLANK(R67),"",LARGE(Q62:Q66,1)+1)</f>
        <v/>
      </c>
      <c r="R67" s="132"/>
      <c r="S67" s="133" t="s">
        <v>1770</v>
      </c>
      <c r="T67" s="129"/>
      <c r="U67" s="129"/>
      <c r="V67" s="129"/>
      <c r="W67" s="129"/>
      <c r="X67" s="130"/>
    </row>
    <row r="68" spans="1:24" ht="15.75" customHeight="1">
      <c r="A68" s="1038"/>
      <c r="B68" s="809" t="str">
        <f>IF(ISBLANK(C68),"",LARGE(B61:B67,1)+1)</f>
        <v/>
      </c>
      <c r="C68" s="822"/>
      <c r="D68" s="822"/>
      <c r="E68" s="822"/>
      <c r="F68" s="822"/>
      <c r="G68" s="822"/>
      <c r="H68" s="826"/>
      <c r="I68" s="823">
        <f>IF(ISBLANK(J68),"",LARGE(I61:I67,1)+1)</f>
        <v>2</v>
      </c>
      <c r="J68" s="824" t="s">
        <v>1727</v>
      </c>
      <c r="K68" s="824"/>
      <c r="L68" s="824"/>
      <c r="M68" s="824"/>
      <c r="N68" s="825"/>
      <c r="O68" s="724"/>
      <c r="Q68" s="131">
        <f>IF(ISBLANK(R68),"",LARGE(Q62:Q67,1)+1)</f>
        <v>4</v>
      </c>
      <c r="R68" s="132" t="s">
        <v>1771</v>
      </c>
      <c r="S68" s="133"/>
      <c r="T68" s="129"/>
      <c r="U68" s="129"/>
      <c r="V68" s="129"/>
      <c r="W68" s="129"/>
      <c r="X68" s="130"/>
    </row>
    <row r="69" spans="1:24" ht="24.75" customHeight="1">
      <c r="A69" s="1038"/>
      <c r="B69" s="809" t="str">
        <f>IF(ISBLANK(C69),"",LARGE(B61:B68,1)+1)</f>
        <v/>
      </c>
      <c r="C69" s="822"/>
      <c r="D69" s="822"/>
      <c r="E69" s="822"/>
      <c r="F69" s="822"/>
      <c r="G69" s="822"/>
      <c r="H69" s="826"/>
      <c r="I69" s="823" t="str">
        <f>IF(ISBLANK(J69),"",LARGE(I61:I68,1)+1)</f>
        <v/>
      </c>
      <c r="J69" s="824"/>
      <c r="K69" s="824" t="s">
        <v>1728</v>
      </c>
      <c r="L69" s="824"/>
      <c r="M69" s="824"/>
      <c r="N69" s="825"/>
      <c r="O69" s="724"/>
      <c r="Q69" s="140" t="str">
        <f>IF(ISBLANK(R69),"",LARGE(Q62:Q68,1)+1)</f>
        <v/>
      </c>
      <c r="R69" s="141"/>
      <c r="S69" s="142"/>
      <c r="T69" s="143"/>
      <c r="U69" s="143"/>
      <c r="V69" s="143"/>
      <c r="W69" s="143"/>
      <c r="X69" s="144"/>
    </row>
    <row r="70" spans="1:24" ht="15" customHeight="1">
      <c r="A70" s="1038"/>
      <c r="B70" s="809" t="str">
        <f>IF(ISBLANK(C70),"",LARGE(B61:B69,1)+1)</f>
        <v/>
      </c>
      <c r="C70" s="821"/>
      <c r="D70" s="821"/>
      <c r="E70" s="821"/>
      <c r="F70" s="821"/>
      <c r="G70" s="822"/>
      <c r="H70" s="822"/>
      <c r="I70" s="823" t="str">
        <f>IF(ISBLANK(J70),"",LARGE(I61:I69,1)+1)</f>
        <v/>
      </c>
      <c r="J70" s="824"/>
      <c r="K70" s="824" t="s">
        <v>1729</v>
      </c>
      <c r="L70" s="824"/>
      <c r="M70" s="824"/>
      <c r="N70" s="825"/>
      <c r="O70" s="724"/>
    </row>
    <row r="71" spans="1:24" ht="15" customHeight="1">
      <c r="A71" s="1038"/>
      <c r="B71" s="809" t="str">
        <f>IF(ISBLANK(C71),"",LARGE(B61:B70,1)+1)</f>
        <v/>
      </c>
      <c r="C71" s="822"/>
      <c r="D71" s="822"/>
      <c r="E71" s="822"/>
      <c r="F71" s="822"/>
      <c r="G71" s="822"/>
      <c r="H71" s="822"/>
      <c r="I71" s="823" t="str">
        <f>IF(ISBLANK(J71),"",LARGE(I61:I70,1)+1)</f>
        <v/>
      </c>
      <c r="J71" s="824"/>
      <c r="K71" s="824"/>
      <c r="L71" s="824"/>
      <c r="M71" s="824"/>
      <c r="N71" s="825"/>
      <c r="O71" s="724"/>
    </row>
    <row r="72" spans="1:24" ht="15" customHeight="1">
      <c r="A72" s="1038"/>
      <c r="B72" s="809" t="str">
        <f>IF(ISBLANK(C72),"",LARGE(B61:B71,1)+1)</f>
        <v/>
      </c>
      <c r="C72" s="821"/>
      <c r="D72" s="821"/>
      <c r="E72" s="821"/>
      <c r="F72" s="821"/>
      <c r="G72" s="822"/>
      <c r="H72" s="822"/>
      <c r="I72" s="823" t="str">
        <f>IF(ISBLANK(J72),"",LARGE(I61:I71,1)+1)</f>
        <v/>
      </c>
      <c r="J72" s="824"/>
      <c r="K72" s="824"/>
      <c r="L72" s="824"/>
      <c r="M72" s="824"/>
      <c r="N72" s="825"/>
      <c r="O72" s="724"/>
    </row>
    <row r="73" spans="1:24" ht="15">
      <c r="A73" s="1038"/>
      <c r="B73" s="809" t="str">
        <f>IF(ISBLANK(C73),"",LARGE(B61:B72,1)+1)</f>
        <v/>
      </c>
      <c r="C73" s="822"/>
      <c r="D73" s="822"/>
      <c r="E73" s="822"/>
      <c r="F73" s="822"/>
      <c r="G73" s="822"/>
      <c r="H73" s="822"/>
      <c r="I73" s="823" t="str">
        <f>IF(ISBLANK(J73),"",LARGE(I61:I72,1)+1)</f>
        <v/>
      </c>
      <c r="J73" s="824"/>
      <c r="K73" s="824"/>
      <c r="L73" s="824"/>
      <c r="M73" s="824"/>
      <c r="N73" s="825"/>
      <c r="O73" s="724"/>
    </row>
    <row r="74" spans="1:24" ht="15">
      <c r="A74" s="1038"/>
      <c r="B74" s="809" t="str">
        <f>IF(ISBLANK(C74),"",LARGE(B61:B73,1)+1)</f>
        <v/>
      </c>
      <c r="C74" s="822"/>
      <c r="D74" s="822"/>
      <c r="E74" s="822"/>
      <c r="F74" s="822"/>
      <c r="G74" s="822"/>
      <c r="H74" s="822"/>
      <c r="I74" s="823" t="str">
        <f>IF(ISBLANK(J74),"",LARGE(I61:I73,1)+1)</f>
        <v/>
      </c>
      <c r="J74" s="824"/>
      <c r="K74" s="824"/>
      <c r="L74" s="824"/>
      <c r="M74" s="824"/>
      <c r="N74" s="825"/>
      <c r="O74" s="724"/>
    </row>
    <row r="75" spans="1:24" ht="15">
      <c r="A75" s="1038"/>
      <c r="B75" s="809" t="str">
        <f>IF(ISBLANK(C75),"",LARGE(B61:B74,1)+1)</f>
        <v/>
      </c>
      <c r="C75" s="822"/>
      <c r="D75" s="822"/>
      <c r="E75" s="822"/>
      <c r="F75" s="822"/>
      <c r="G75" s="822"/>
      <c r="H75" s="822"/>
      <c r="I75" s="823" t="str">
        <f>IF(ISBLANK(J75),"",LARGE(I61:I74,1)+1)</f>
        <v/>
      </c>
      <c r="J75" s="824"/>
      <c r="K75" s="824"/>
      <c r="L75" s="824"/>
      <c r="M75" s="824"/>
      <c r="N75" s="825"/>
      <c r="O75" s="724"/>
    </row>
    <row r="76" spans="1:24" ht="15">
      <c r="A76" s="1038"/>
      <c r="B76" s="809" t="str">
        <f>IF(ISBLANK(C76),"",LARGE(B61:B75,1)+1)</f>
        <v/>
      </c>
      <c r="C76" s="822"/>
      <c r="D76" s="822"/>
      <c r="E76" s="822"/>
      <c r="F76" s="822"/>
      <c r="G76" s="822"/>
      <c r="H76" s="822"/>
      <c r="I76" s="823" t="str">
        <f>IF(ISBLANK(J76),"",LARGE(I61:I75,1)+1)</f>
        <v/>
      </c>
      <c r="J76" s="824"/>
      <c r="K76" s="824"/>
      <c r="L76" s="824"/>
      <c r="M76" s="824"/>
      <c r="N76" s="825"/>
      <c r="O76" s="724"/>
    </row>
    <row r="77" spans="1:24" ht="15">
      <c r="A77" s="1038"/>
      <c r="B77" s="809" t="str">
        <f>IF(ISBLANK(C77),"",LARGE(B61:B76,1)+1)</f>
        <v/>
      </c>
      <c r="C77" s="827"/>
      <c r="D77" s="827"/>
      <c r="E77" s="827"/>
      <c r="F77" s="828"/>
      <c r="G77" s="828"/>
      <c r="H77" s="828"/>
      <c r="I77" s="823" t="str">
        <f>IF(ISBLANK(J77),"",LARGE(I61:I76,1)+1)</f>
        <v/>
      </c>
      <c r="J77" s="824"/>
      <c r="K77" s="824"/>
      <c r="L77" s="824"/>
      <c r="M77" s="824"/>
      <c r="N77" s="825"/>
      <c r="O77" s="724"/>
    </row>
    <row r="78" spans="1:24" ht="15">
      <c r="A78" s="1038"/>
      <c r="B78" s="829" t="s">
        <v>1349</v>
      </c>
      <c r="C78" s="830"/>
      <c r="D78" s="830"/>
      <c r="E78" s="830"/>
      <c r="F78" s="831"/>
      <c r="G78" s="831"/>
      <c r="H78" s="831"/>
      <c r="I78" s="832" t="str">
        <f>IF(ISBLANK(J78),"",LARGE(I61:I77,1)+1)</f>
        <v/>
      </c>
      <c r="J78" s="833"/>
      <c r="K78" s="833"/>
      <c r="L78" s="833"/>
      <c r="M78" s="833"/>
      <c r="N78" s="834"/>
      <c r="O78" s="724"/>
    </row>
    <row r="79" spans="1:24">
      <c r="A79" s="1038"/>
      <c r="B79" s="945" t="s">
        <v>21</v>
      </c>
      <c r="C79" s="946"/>
      <c r="D79" s="946"/>
      <c r="E79" s="946"/>
      <c r="F79" s="946"/>
      <c r="G79" s="946"/>
      <c r="H79" s="946"/>
      <c r="I79" s="946"/>
      <c r="J79" s="946"/>
      <c r="K79" s="946"/>
      <c r="L79" s="946"/>
      <c r="M79" s="946"/>
      <c r="N79" s="947"/>
    </row>
    <row r="80" spans="1:24">
      <c r="A80" s="1038"/>
      <c r="B80" s="945"/>
      <c r="C80" s="946"/>
      <c r="D80" s="946"/>
      <c r="E80" s="946"/>
      <c r="F80" s="946"/>
      <c r="G80" s="946"/>
      <c r="H80" s="946"/>
      <c r="I80" s="946"/>
      <c r="J80" s="946"/>
      <c r="K80" s="946"/>
      <c r="L80" s="946"/>
      <c r="M80" s="946"/>
      <c r="N80" s="947"/>
    </row>
    <row r="81" spans="1:39">
      <c r="A81" s="1038"/>
      <c r="B81" s="948" t="s">
        <v>22</v>
      </c>
      <c r="C81" s="949"/>
      <c r="D81" s="949"/>
      <c r="E81" s="949"/>
      <c r="F81" s="949"/>
      <c r="G81" s="949"/>
      <c r="H81" s="949"/>
      <c r="I81" s="949"/>
      <c r="J81" s="949"/>
      <c r="K81" s="949"/>
      <c r="L81" s="949"/>
      <c r="M81" s="949"/>
      <c r="N81" s="950"/>
    </row>
    <row r="82" spans="1:39" ht="15">
      <c r="A82" s="1038"/>
      <c r="B82" s="692" t="s">
        <v>1555</v>
      </c>
      <c r="C82" s="691"/>
      <c r="D82" s="1047" t="str">
        <f ca="1">CELL("filename",A1)</f>
        <v>E:\0-UPRT\1-UPRT.FR-SITE-WEB\ff-fiches-fabrications\ff-fiches-fabrication-maj-08-2020\[ff-12-restauration-sans-MFC.xlsx]FF.12.Modèle.vierge</v>
      </c>
      <c r="E82" s="1047"/>
      <c r="F82" s="1047"/>
      <c r="G82" s="1047"/>
      <c r="H82" s="1047"/>
      <c r="I82" s="1047"/>
      <c r="J82" s="1047"/>
      <c r="K82" s="1047"/>
      <c r="L82" s="1047"/>
      <c r="M82" s="1047"/>
      <c r="N82" s="1048"/>
    </row>
    <row r="83" spans="1:39" ht="15">
      <c r="A83" s="1038"/>
      <c r="B83" s="690" t="s">
        <v>1556</v>
      </c>
      <c r="C83" s="689"/>
      <c r="D83" s="1049" t="s">
        <v>1639</v>
      </c>
      <c r="E83" s="1049"/>
      <c r="F83" s="1049"/>
      <c r="G83" s="1049"/>
      <c r="H83" s="1049"/>
      <c r="I83" s="1049"/>
      <c r="J83" s="1049"/>
      <c r="K83" s="1049"/>
      <c r="L83" s="1049"/>
      <c r="M83" s="1049"/>
      <c r="N83" s="1050"/>
    </row>
    <row r="84" spans="1:39" ht="15">
      <c r="A84" s="1038"/>
      <c r="B84" s="1051" t="s">
        <v>1780</v>
      </c>
      <c r="C84" s="1052"/>
      <c r="D84" s="1052"/>
      <c r="E84" s="1052"/>
      <c r="F84" s="1052"/>
      <c r="G84" s="1052"/>
      <c r="H84" s="1052"/>
      <c r="I84" s="1052"/>
      <c r="J84" s="1052"/>
      <c r="K84" s="1052"/>
      <c r="L84" s="1052"/>
      <c r="M84" s="1052"/>
      <c r="N84" s="1053"/>
    </row>
    <row r="85" spans="1:39" ht="13.5" thickBot="1">
      <c r="A85" s="1038"/>
      <c r="B85" s="685">
        <v>8</v>
      </c>
      <c r="C85" s="686">
        <v>8</v>
      </c>
      <c r="D85" s="686">
        <v>8</v>
      </c>
      <c r="E85" s="686">
        <v>8</v>
      </c>
      <c r="F85" s="686">
        <v>24</v>
      </c>
      <c r="G85" s="686">
        <v>8</v>
      </c>
      <c r="H85" s="686">
        <v>8</v>
      </c>
      <c r="I85" s="686">
        <v>10</v>
      </c>
      <c r="J85" s="686">
        <v>10</v>
      </c>
      <c r="K85" s="686">
        <v>10</v>
      </c>
      <c r="L85" s="686">
        <v>8</v>
      </c>
      <c r="M85" s="686">
        <v>9</v>
      </c>
      <c r="N85" s="687">
        <v>9</v>
      </c>
      <c r="O85" s="724" t="s">
        <v>1734</v>
      </c>
    </row>
    <row r="86" spans="1:39" ht="15">
      <c r="B86" s="835">
        <f t="shared" ref="B86:N86" ca="1" si="4">CELL("largeur",B86)</f>
        <v>8</v>
      </c>
      <c r="C86" s="835">
        <f t="shared" ca="1" si="4"/>
        <v>8</v>
      </c>
      <c r="D86" s="835">
        <f t="shared" ca="1" si="4"/>
        <v>8</v>
      </c>
      <c r="E86" s="835">
        <f t="shared" ca="1" si="4"/>
        <v>8</v>
      </c>
      <c r="F86" s="835">
        <f t="shared" ca="1" si="4"/>
        <v>24</v>
      </c>
      <c r="G86" s="835">
        <f t="shared" ca="1" si="4"/>
        <v>8</v>
      </c>
      <c r="H86" s="835">
        <f t="shared" ca="1" si="4"/>
        <v>8</v>
      </c>
      <c r="I86" s="835">
        <f t="shared" ca="1" si="4"/>
        <v>10</v>
      </c>
      <c r="J86" s="835">
        <f t="shared" ca="1" si="4"/>
        <v>10</v>
      </c>
      <c r="K86" s="835">
        <f t="shared" ca="1" si="4"/>
        <v>10</v>
      </c>
      <c r="L86" s="835">
        <f t="shared" ca="1" si="4"/>
        <v>8</v>
      </c>
      <c r="M86" s="835">
        <f t="shared" ca="1" si="4"/>
        <v>9</v>
      </c>
      <c r="N86" s="835">
        <f t="shared" ca="1" si="4"/>
        <v>9</v>
      </c>
      <c r="O86" s="724" t="s">
        <v>1735</v>
      </c>
      <c r="AM86" s="844" t="s">
        <v>1773</v>
      </c>
    </row>
  </sheetData>
  <mergeCells count="62">
    <mergeCell ref="B84:N84"/>
    <mergeCell ref="B79:N80"/>
    <mergeCell ref="B81:N81"/>
    <mergeCell ref="U37:X37"/>
    <mergeCell ref="U39:X39"/>
    <mergeCell ref="B2:N2"/>
    <mergeCell ref="M3:N3"/>
    <mergeCell ref="G5:H5"/>
    <mergeCell ref="K5:N5"/>
    <mergeCell ref="G8:H8"/>
    <mergeCell ref="Q44:S44"/>
    <mergeCell ref="Q48:Q51"/>
    <mergeCell ref="B55:N55"/>
    <mergeCell ref="C56:N56"/>
    <mergeCell ref="A3:A85"/>
    <mergeCell ref="C3:K3"/>
    <mergeCell ref="Q6:S7"/>
    <mergeCell ref="Q8:S8"/>
    <mergeCell ref="Q15:S16"/>
    <mergeCell ref="Q18:S19"/>
    <mergeCell ref="Q22:Q23"/>
    <mergeCell ref="R22:R23"/>
    <mergeCell ref="S22:S23"/>
    <mergeCell ref="B42:N42"/>
    <mergeCell ref="D82:N82"/>
    <mergeCell ref="D83:N83"/>
    <mergeCell ref="U5:X5"/>
    <mergeCell ref="U7:X7"/>
    <mergeCell ref="U9:X9"/>
    <mergeCell ref="U11:X11"/>
    <mergeCell ref="U13:X13"/>
    <mergeCell ref="U35:X35"/>
    <mergeCell ref="U27:X27"/>
    <mergeCell ref="Z19:AC19"/>
    <mergeCell ref="Z21:AC21"/>
    <mergeCell ref="Z23:AC23"/>
    <mergeCell ref="U23:X23"/>
    <mergeCell ref="U25:X25"/>
    <mergeCell ref="U29:X29"/>
    <mergeCell ref="U31:X31"/>
    <mergeCell ref="U33:X33"/>
    <mergeCell ref="Z17:AC17"/>
    <mergeCell ref="U15:X15"/>
    <mergeCell ref="U17:X17"/>
    <mergeCell ref="U19:X19"/>
    <mergeCell ref="U21:X21"/>
    <mergeCell ref="Z37:AC37"/>
    <mergeCell ref="Z39:AC39"/>
    <mergeCell ref="AF9:AL9"/>
    <mergeCell ref="AF10:AL10"/>
    <mergeCell ref="K6:N6"/>
    <mergeCell ref="Z25:AC25"/>
    <mergeCell ref="Z27:AC27"/>
    <mergeCell ref="Z29:AC29"/>
    <mergeCell ref="Z31:AC31"/>
    <mergeCell ref="Z33:AC33"/>
    <mergeCell ref="Z35:AC35"/>
    <mergeCell ref="Z7:AC7"/>
    <mergeCell ref="Z9:AC9"/>
    <mergeCell ref="Z11:AC11"/>
    <mergeCell ref="Z13:AC13"/>
    <mergeCell ref="Z15:AC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5"/>
  <dimension ref="A1:AP124"/>
  <sheetViews>
    <sheetView showZeros="0" showWhiteSpace="0" zoomScalePageLayoutView="58" workbookViewId="0">
      <selection activeCell="I1" sqref="I1"/>
    </sheetView>
  </sheetViews>
  <sheetFormatPr baseColWidth="10" defaultColWidth="11" defaultRowHeight="15"/>
  <cols>
    <col min="1" max="1" width="3.7109375" style="10" customWidth="1"/>
    <col min="2" max="2" width="5.42578125" style="1" customWidth="1"/>
    <col min="3" max="3" width="29.85546875" style="1" customWidth="1"/>
    <col min="4" max="4" width="5.42578125" style="1" customWidth="1"/>
    <col min="5" max="5" width="35.5703125" style="1" customWidth="1"/>
    <col min="6" max="6" width="5.42578125" style="1" customWidth="1"/>
    <col min="7" max="7" width="33.28515625" style="1" customWidth="1"/>
    <col min="8" max="8" width="5.42578125" style="1" customWidth="1"/>
    <col min="9" max="9" width="32.28515625" style="1" customWidth="1"/>
    <col min="10" max="10" width="3.42578125" style="1" customWidth="1"/>
    <col min="11" max="11" width="4.140625" style="1" customWidth="1"/>
    <col min="12" max="12" width="5.42578125" style="1" customWidth="1"/>
    <col min="13" max="13" width="20.28515625" style="1" customWidth="1"/>
    <col min="14" max="14" width="5.42578125" style="1" customWidth="1"/>
    <col min="15" max="15" width="18.7109375" style="1" customWidth="1"/>
    <col min="16" max="16" width="5.42578125" style="1" customWidth="1"/>
    <col min="17" max="17" width="18.85546875" style="1" customWidth="1"/>
    <col min="18" max="18" width="5.42578125" style="1" customWidth="1"/>
    <col min="19" max="19" width="16.28515625" style="1" customWidth="1"/>
    <col min="20" max="20" width="2.85546875" style="1" customWidth="1"/>
    <col min="21" max="21" width="5.42578125" style="10" customWidth="1"/>
    <col min="22" max="22" width="4.7109375" style="10" customWidth="1"/>
    <col min="23" max="23" width="34.140625" style="10" customWidth="1"/>
    <col min="24" max="24" width="5.7109375" style="10" customWidth="1"/>
    <col min="25" max="25" width="25.7109375" style="10" customWidth="1"/>
    <col min="26" max="26" width="5.5703125" style="10" customWidth="1"/>
    <col min="27" max="27" width="27.42578125" style="10" customWidth="1"/>
    <col min="28" max="28" width="5.5703125" style="10" customWidth="1"/>
    <col min="29" max="29" width="36.7109375" style="10" customWidth="1"/>
    <col min="30" max="30" width="5.5703125" style="10" customWidth="1"/>
    <col min="31" max="31" width="34" style="10" customWidth="1"/>
    <col min="32" max="32" width="5.5703125" style="10" customWidth="1"/>
    <col min="33" max="33" width="25.7109375" style="10" customWidth="1"/>
    <col min="34" max="40" width="11" style="10"/>
    <col min="41" max="41" width="11" style="60"/>
    <col min="42" max="42" width="168.42578125" style="60" customWidth="1"/>
    <col min="43" max="256" width="11" style="10"/>
    <col min="257" max="257" width="5.42578125" style="10" customWidth="1"/>
    <col min="258" max="258" width="43.5703125" style="10" customWidth="1"/>
    <col min="259" max="259" width="5.42578125" style="10" customWidth="1"/>
    <col min="260" max="260" width="43.5703125" style="10" customWidth="1"/>
    <col min="261" max="261" width="5.42578125" style="10" customWidth="1"/>
    <col min="262" max="262" width="43.5703125" style="10" customWidth="1"/>
    <col min="263" max="263" width="5.42578125" style="10" customWidth="1"/>
    <col min="264" max="264" width="43.5703125" style="10" customWidth="1"/>
    <col min="265" max="265" width="3.42578125" style="10" customWidth="1"/>
    <col min="266" max="266" width="13.7109375" style="10" customWidth="1"/>
    <col min="267" max="267" width="5.42578125" style="10" customWidth="1"/>
    <col min="268" max="268" width="43.5703125" style="10" customWidth="1"/>
    <col min="269" max="269" width="5.42578125" style="10" customWidth="1"/>
    <col min="270" max="270" width="43.5703125" style="10" customWidth="1"/>
    <col min="271" max="271" width="5.42578125" style="10" customWidth="1"/>
    <col min="272" max="272" width="43.5703125" style="10" customWidth="1"/>
    <col min="273" max="273" width="5.42578125" style="10" customWidth="1"/>
    <col min="274" max="274" width="43.5703125" style="10" customWidth="1"/>
    <col min="275" max="275" width="2.85546875" style="10" customWidth="1"/>
    <col min="276" max="512" width="11" style="10"/>
    <col min="513" max="513" width="5.42578125" style="10" customWidth="1"/>
    <col min="514" max="514" width="43.5703125" style="10" customWidth="1"/>
    <col min="515" max="515" width="5.42578125" style="10" customWidth="1"/>
    <col min="516" max="516" width="43.5703125" style="10" customWidth="1"/>
    <col min="517" max="517" width="5.42578125" style="10" customWidth="1"/>
    <col min="518" max="518" width="43.5703125" style="10" customWidth="1"/>
    <col min="519" max="519" width="5.42578125" style="10" customWidth="1"/>
    <col min="520" max="520" width="43.5703125" style="10" customWidth="1"/>
    <col min="521" max="521" width="3.42578125" style="10" customWidth="1"/>
    <col min="522" max="522" width="13.7109375" style="10" customWidth="1"/>
    <col min="523" max="523" width="5.42578125" style="10" customWidth="1"/>
    <col min="524" max="524" width="43.5703125" style="10" customWidth="1"/>
    <col min="525" max="525" width="5.42578125" style="10" customWidth="1"/>
    <col min="526" max="526" width="43.5703125" style="10" customWidth="1"/>
    <col min="527" max="527" width="5.42578125" style="10" customWidth="1"/>
    <col min="528" max="528" width="43.5703125" style="10" customWidth="1"/>
    <col min="529" max="529" width="5.42578125" style="10" customWidth="1"/>
    <col min="530" max="530" width="43.5703125" style="10" customWidth="1"/>
    <col min="531" max="531" width="2.85546875" style="10" customWidth="1"/>
    <col min="532" max="768" width="11" style="10"/>
    <col min="769" max="769" width="5.42578125" style="10" customWidth="1"/>
    <col min="770" max="770" width="43.5703125" style="10" customWidth="1"/>
    <col min="771" max="771" width="5.42578125" style="10" customWidth="1"/>
    <col min="772" max="772" width="43.5703125" style="10" customWidth="1"/>
    <col min="773" max="773" width="5.42578125" style="10" customWidth="1"/>
    <col min="774" max="774" width="43.5703125" style="10" customWidth="1"/>
    <col min="775" max="775" width="5.42578125" style="10" customWidth="1"/>
    <col min="776" max="776" width="43.5703125" style="10" customWidth="1"/>
    <col min="777" max="777" width="3.42578125" style="10" customWidth="1"/>
    <col min="778" max="778" width="13.7109375" style="10" customWidth="1"/>
    <col min="779" max="779" width="5.42578125" style="10" customWidth="1"/>
    <col min="780" max="780" width="43.5703125" style="10" customWidth="1"/>
    <col min="781" max="781" width="5.42578125" style="10" customWidth="1"/>
    <col min="782" max="782" width="43.5703125" style="10" customWidth="1"/>
    <col min="783" max="783" width="5.42578125" style="10" customWidth="1"/>
    <col min="784" max="784" width="43.5703125" style="10" customWidth="1"/>
    <col min="785" max="785" width="5.42578125" style="10" customWidth="1"/>
    <col min="786" max="786" width="43.5703125" style="10" customWidth="1"/>
    <col min="787" max="787" width="2.85546875" style="10" customWidth="1"/>
    <col min="788" max="1024" width="11" style="10"/>
    <col min="1025" max="1025" width="5.42578125" style="10" customWidth="1"/>
    <col min="1026" max="1026" width="43.5703125" style="10" customWidth="1"/>
    <col min="1027" max="1027" width="5.42578125" style="10" customWidth="1"/>
    <col min="1028" max="1028" width="43.5703125" style="10" customWidth="1"/>
    <col min="1029" max="1029" width="5.42578125" style="10" customWidth="1"/>
    <col min="1030" max="1030" width="43.5703125" style="10" customWidth="1"/>
    <col min="1031" max="1031" width="5.42578125" style="10" customWidth="1"/>
    <col min="1032" max="1032" width="43.5703125" style="10" customWidth="1"/>
    <col min="1033" max="1033" width="3.42578125" style="10" customWidth="1"/>
    <col min="1034" max="1034" width="13.7109375" style="10" customWidth="1"/>
    <col min="1035" max="1035" width="5.42578125" style="10" customWidth="1"/>
    <col min="1036" max="1036" width="43.5703125" style="10" customWidth="1"/>
    <col min="1037" max="1037" width="5.42578125" style="10" customWidth="1"/>
    <col min="1038" max="1038" width="43.5703125" style="10" customWidth="1"/>
    <col min="1039" max="1039" width="5.42578125" style="10" customWidth="1"/>
    <col min="1040" max="1040" width="43.5703125" style="10" customWidth="1"/>
    <col min="1041" max="1041" width="5.42578125" style="10" customWidth="1"/>
    <col min="1042" max="1042" width="43.5703125" style="10" customWidth="1"/>
    <col min="1043" max="1043" width="2.85546875" style="10" customWidth="1"/>
    <col min="1044" max="1280" width="11" style="10"/>
    <col min="1281" max="1281" width="5.42578125" style="10" customWidth="1"/>
    <col min="1282" max="1282" width="43.5703125" style="10" customWidth="1"/>
    <col min="1283" max="1283" width="5.42578125" style="10" customWidth="1"/>
    <col min="1284" max="1284" width="43.5703125" style="10" customWidth="1"/>
    <col min="1285" max="1285" width="5.42578125" style="10" customWidth="1"/>
    <col min="1286" max="1286" width="43.5703125" style="10" customWidth="1"/>
    <col min="1287" max="1287" width="5.42578125" style="10" customWidth="1"/>
    <col min="1288" max="1288" width="43.5703125" style="10" customWidth="1"/>
    <col min="1289" max="1289" width="3.42578125" style="10" customWidth="1"/>
    <col min="1290" max="1290" width="13.7109375" style="10" customWidth="1"/>
    <col min="1291" max="1291" width="5.42578125" style="10" customWidth="1"/>
    <col min="1292" max="1292" width="43.5703125" style="10" customWidth="1"/>
    <col min="1293" max="1293" width="5.42578125" style="10" customWidth="1"/>
    <col min="1294" max="1294" width="43.5703125" style="10" customWidth="1"/>
    <col min="1295" max="1295" width="5.42578125" style="10" customWidth="1"/>
    <col min="1296" max="1296" width="43.5703125" style="10" customWidth="1"/>
    <col min="1297" max="1297" width="5.42578125" style="10" customWidth="1"/>
    <col min="1298" max="1298" width="43.5703125" style="10" customWidth="1"/>
    <col min="1299" max="1299" width="2.85546875" style="10" customWidth="1"/>
    <col min="1300" max="1536" width="11" style="10"/>
    <col min="1537" max="1537" width="5.42578125" style="10" customWidth="1"/>
    <col min="1538" max="1538" width="43.5703125" style="10" customWidth="1"/>
    <col min="1539" max="1539" width="5.42578125" style="10" customWidth="1"/>
    <col min="1540" max="1540" width="43.5703125" style="10" customWidth="1"/>
    <col min="1541" max="1541" width="5.42578125" style="10" customWidth="1"/>
    <col min="1542" max="1542" width="43.5703125" style="10" customWidth="1"/>
    <col min="1543" max="1543" width="5.42578125" style="10" customWidth="1"/>
    <col min="1544" max="1544" width="43.5703125" style="10" customWidth="1"/>
    <col min="1545" max="1545" width="3.42578125" style="10" customWidth="1"/>
    <col min="1546" max="1546" width="13.7109375" style="10" customWidth="1"/>
    <col min="1547" max="1547" width="5.42578125" style="10" customWidth="1"/>
    <col min="1548" max="1548" width="43.5703125" style="10" customWidth="1"/>
    <col min="1549" max="1549" width="5.42578125" style="10" customWidth="1"/>
    <col min="1550" max="1550" width="43.5703125" style="10" customWidth="1"/>
    <col min="1551" max="1551" width="5.42578125" style="10" customWidth="1"/>
    <col min="1552" max="1552" width="43.5703125" style="10" customWidth="1"/>
    <col min="1553" max="1553" width="5.42578125" style="10" customWidth="1"/>
    <col min="1554" max="1554" width="43.5703125" style="10" customWidth="1"/>
    <col min="1555" max="1555" width="2.85546875" style="10" customWidth="1"/>
    <col min="1556" max="1792" width="11" style="10"/>
    <col min="1793" max="1793" width="5.42578125" style="10" customWidth="1"/>
    <col min="1794" max="1794" width="43.5703125" style="10" customWidth="1"/>
    <col min="1795" max="1795" width="5.42578125" style="10" customWidth="1"/>
    <col min="1796" max="1796" width="43.5703125" style="10" customWidth="1"/>
    <col min="1797" max="1797" width="5.42578125" style="10" customWidth="1"/>
    <col min="1798" max="1798" width="43.5703125" style="10" customWidth="1"/>
    <col min="1799" max="1799" width="5.42578125" style="10" customWidth="1"/>
    <col min="1800" max="1800" width="43.5703125" style="10" customWidth="1"/>
    <col min="1801" max="1801" width="3.42578125" style="10" customWidth="1"/>
    <col min="1802" max="1802" width="13.7109375" style="10" customWidth="1"/>
    <col min="1803" max="1803" width="5.42578125" style="10" customWidth="1"/>
    <col min="1804" max="1804" width="43.5703125" style="10" customWidth="1"/>
    <col min="1805" max="1805" width="5.42578125" style="10" customWidth="1"/>
    <col min="1806" max="1806" width="43.5703125" style="10" customWidth="1"/>
    <col min="1807" max="1807" width="5.42578125" style="10" customWidth="1"/>
    <col min="1808" max="1808" width="43.5703125" style="10" customWidth="1"/>
    <col min="1809" max="1809" width="5.42578125" style="10" customWidth="1"/>
    <col min="1810" max="1810" width="43.5703125" style="10" customWidth="1"/>
    <col min="1811" max="1811" width="2.85546875" style="10" customWidth="1"/>
    <col min="1812" max="2048" width="11" style="10"/>
    <col min="2049" max="2049" width="5.42578125" style="10" customWidth="1"/>
    <col min="2050" max="2050" width="43.5703125" style="10" customWidth="1"/>
    <col min="2051" max="2051" width="5.42578125" style="10" customWidth="1"/>
    <col min="2052" max="2052" width="43.5703125" style="10" customWidth="1"/>
    <col min="2053" max="2053" width="5.42578125" style="10" customWidth="1"/>
    <col min="2054" max="2054" width="43.5703125" style="10" customWidth="1"/>
    <col min="2055" max="2055" width="5.42578125" style="10" customWidth="1"/>
    <col min="2056" max="2056" width="43.5703125" style="10" customWidth="1"/>
    <col min="2057" max="2057" width="3.42578125" style="10" customWidth="1"/>
    <col min="2058" max="2058" width="13.7109375" style="10" customWidth="1"/>
    <col min="2059" max="2059" width="5.42578125" style="10" customWidth="1"/>
    <col min="2060" max="2060" width="43.5703125" style="10" customWidth="1"/>
    <col min="2061" max="2061" width="5.42578125" style="10" customWidth="1"/>
    <col min="2062" max="2062" width="43.5703125" style="10" customWidth="1"/>
    <col min="2063" max="2063" width="5.42578125" style="10" customWidth="1"/>
    <col min="2064" max="2064" width="43.5703125" style="10" customWidth="1"/>
    <col min="2065" max="2065" width="5.42578125" style="10" customWidth="1"/>
    <col min="2066" max="2066" width="43.5703125" style="10" customWidth="1"/>
    <col min="2067" max="2067" width="2.85546875" style="10" customWidth="1"/>
    <col min="2068" max="2304" width="11" style="10"/>
    <col min="2305" max="2305" width="5.42578125" style="10" customWidth="1"/>
    <col min="2306" max="2306" width="43.5703125" style="10" customWidth="1"/>
    <col min="2307" max="2307" width="5.42578125" style="10" customWidth="1"/>
    <col min="2308" max="2308" width="43.5703125" style="10" customWidth="1"/>
    <col min="2309" max="2309" width="5.42578125" style="10" customWidth="1"/>
    <col min="2310" max="2310" width="43.5703125" style="10" customWidth="1"/>
    <col min="2311" max="2311" width="5.42578125" style="10" customWidth="1"/>
    <col min="2312" max="2312" width="43.5703125" style="10" customWidth="1"/>
    <col min="2313" max="2313" width="3.42578125" style="10" customWidth="1"/>
    <col min="2314" max="2314" width="13.7109375" style="10" customWidth="1"/>
    <col min="2315" max="2315" width="5.42578125" style="10" customWidth="1"/>
    <col min="2316" max="2316" width="43.5703125" style="10" customWidth="1"/>
    <col min="2317" max="2317" width="5.42578125" style="10" customWidth="1"/>
    <col min="2318" max="2318" width="43.5703125" style="10" customWidth="1"/>
    <col min="2319" max="2319" width="5.42578125" style="10" customWidth="1"/>
    <col min="2320" max="2320" width="43.5703125" style="10" customWidth="1"/>
    <col min="2321" max="2321" width="5.42578125" style="10" customWidth="1"/>
    <col min="2322" max="2322" width="43.5703125" style="10" customWidth="1"/>
    <col min="2323" max="2323" width="2.85546875" style="10" customWidth="1"/>
    <col min="2324" max="2560" width="11" style="10"/>
    <col min="2561" max="2561" width="5.42578125" style="10" customWidth="1"/>
    <col min="2562" max="2562" width="43.5703125" style="10" customWidth="1"/>
    <col min="2563" max="2563" width="5.42578125" style="10" customWidth="1"/>
    <col min="2564" max="2564" width="43.5703125" style="10" customWidth="1"/>
    <col min="2565" max="2565" width="5.42578125" style="10" customWidth="1"/>
    <col min="2566" max="2566" width="43.5703125" style="10" customWidth="1"/>
    <col min="2567" max="2567" width="5.42578125" style="10" customWidth="1"/>
    <col min="2568" max="2568" width="43.5703125" style="10" customWidth="1"/>
    <col min="2569" max="2569" width="3.42578125" style="10" customWidth="1"/>
    <col min="2570" max="2570" width="13.7109375" style="10" customWidth="1"/>
    <col min="2571" max="2571" width="5.42578125" style="10" customWidth="1"/>
    <col min="2572" max="2572" width="43.5703125" style="10" customWidth="1"/>
    <col min="2573" max="2573" width="5.42578125" style="10" customWidth="1"/>
    <col min="2574" max="2574" width="43.5703125" style="10" customWidth="1"/>
    <col min="2575" max="2575" width="5.42578125" style="10" customWidth="1"/>
    <col min="2576" max="2576" width="43.5703125" style="10" customWidth="1"/>
    <col min="2577" max="2577" width="5.42578125" style="10" customWidth="1"/>
    <col min="2578" max="2578" width="43.5703125" style="10" customWidth="1"/>
    <col min="2579" max="2579" width="2.85546875" style="10" customWidth="1"/>
    <col min="2580" max="2816" width="11" style="10"/>
    <col min="2817" max="2817" width="5.42578125" style="10" customWidth="1"/>
    <col min="2818" max="2818" width="43.5703125" style="10" customWidth="1"/>
    <col min="2819" max="2819" width="5.42578125" style="10" customWidth="1"/>
    <col min="2820" max="2820" width="43.5703125" style="10" customWidth="1"/>
    <col min="2821" max="2821" width="5.42578125" style="10" customWidth="1"/>
    <col min="2822" max="2822" width="43.5703125" style="10" customWidth="1"/>
    <col min="2823" max="2823" width="5.42578125" style="10" customWidth="1"/>
    <col min="2824" max="2824" width="43.5703125" style="10" customWidth="1"/>
    <col min="2825" max="2825" width="3.42578125" style="10" customWidth="1"/>
    <col min="2826" max="2826" width="13.7109375" style="10" customWidth="1"/>
    <col min="2827" max="2827" width="5.42578125" style="10" customWidth="1"/>
    <col min="2828" max="2828" width="43.5703125" style="10" customWidth="1"/>
    <col min="2829" max="2829" width="5.42578125" style="10" customWidth="1"/>
    <col min="2830" max="2830" width="43.5703125" style="10" customWidth="1"/>
    <col min="2831" max="2831" width="5.42578125" style="10" customWidth="1"/>
    <col min="2832" max="2832" width="43.5703125" style="10" customWidth="1"/>
    <col min="2833" max="2833" width="5.42578125" style="10" customWidth="1"/>
    <col min="2834" max="2834" width="43.5703125" style="10" customWidth="1"/>
    <col min="2835" max="2835" width="2.85546875" style="10" customWidth="1"/>
    <col min="2836" max="3072" width="11" style="10"/>
    <col min="3073" max="3073" width="5.42578125" style="10" customWidth="1"/>
    <col min="3074" max="3074" width="43.5703125" style="10" customWidth="1"/>
    <col min="3075" max="3075" width="5.42578125" style="10" customWidth="1"/>
    <col min="3076" max="3076" width="43.5703125" style="10" customWidth="1"/>
    <col min="3077" max="3077" width="5.42578125" style="10" customWidth="1"/>
    <col min="3078" max="3078" width="43.5703125" style="10" customWidth="1"/>
    <col min="3079" max="3079" width="5.42578125" style="10" customWidth="1"/>
    <col min="3080" max="3080" width="43.5703125" style="10" customWidth="1"/>
    <col min="3081" max="3081" width="3.42578125" style="10" customWidth="1"/>
    <col min="3082" max="3082" width="13.7109375" style="10" customWidth="1"/>
    <col min="3083" max="3083" width="5.42578125" style="10" customWidth="1"/>
    <col min="3084" max="3084" width="43.5703125" style="10" customWidth="1"/>
    <col min="3085" max="3085" width="5.42578125" style="10" customWidth="1"/>
    <col min="3086" max="3086" width="43.5703125" style="10" customWidth="1"/>
    <col min="3087" max="3087" width="5.42578125" style="10" customWidth="1"/>
    <col min="3088" max="3088" width="43.5703125" style="10" customWidth="1"/>
    <col min="3089" max="3089" width="5.42578125" style="10" customWidth="1"/>
    <col min="3090" max="3090" width="43.5703125" style="10" customWidth="1"/>
    <col min="3091" max="3091" width="2.85546875" style="10" customWidth="1"/>
    <col min="3092" max="3328" width="11" style="10"/>
    <col min="3329" max="3329" width="5.42578125" style="10" customWidth="1"/>
    <col min="3330" max="3330" width="43.5703125" style="10" customWidth="1"/>
    <col min="3331" max="3331" width="5.42578125" style="10" customWidth="1"/>
    <col min="3332" max="3332" width="43.5703125" style="10" customWidth="1"/>
    <col min="3333" max="3333" width="5.42578125" style="10" customWidth="1"/>
    <col min="3334" max="3334" width="43.5703125" style="10" customWidth="1"/>
    <col min="3335" max="3335" width="5.42578125" style="10" customWidth="1"/>
    <col min="3336" max="3336" width="43.5703125" style="10" customWidth="1"/>
    <col min="3337" max="3337" width="3.42578125" style="10" customWidth="1"/>
    <col min="3338" max="3338" width="13.7109375" style="10" customWidth="1"/>
    <col min="3339" max="3339" width="5.42578125" style="10" customWidth="1"/>
    <col min="3340" max="3340" width="43.5703125" style="10" customWidth="1"/>
    <col min="3341" max="3341" width="5.42578125" style="10" customWidth="1"/>
    <col min="3342" max="3342" width="43.5703125" style="10" customWidth="1"/>
    <col min="3343" max="3343" width="5.42578125" style="10" customWidth="1"/>
    <col min="3344" max="3344" width="43.5703125" style="10" customWidth="1"/>
    <col min="3345" max="3345" width="5.42578125" style="10" customWidth="1"/>
    <col min="3346" max="3346" width="43.5703125" style="10" customWidth="1"/>
    <col min="3347" max="3347" width="2.85546875" style="10" customWidth="1"/>
    <col min="3348" max="3584" width="11" style="10"/>
    <col min="3585" max="3585" width="5.42578125" style="10" customWidth="1"/>
    <col min="3586" max="3586" width="43.5703125" style="10" customWidth="1"/>
    <col min="3587" max="3587" width="5.42578125" style="10" customWidth="1"/>
    <col min="3588" max="3588" width="43.5703125" style="10" customWidth="1"/>
    <col min="3589" max="3589" width="5.42578125" style="10" customWidth="1"/>
    <col min="3590" max="3590" width="43.5703125" style="10" customWidth="1"/>
    <col min="3591" max="3591" width="5.42578125" style="10" customWidth="1"/>
    <col min="3592" max="3592" width="43.5703125" style="10" customWidth="1"/>
    <col min="3593" max="3593" width="3.42578125" style="10" customWidth="1"/>
    <col min="3594" max="3594" width="13.7109375" style="10" customWidth="1"/>
    <col min="3595" max="3595" width="5.42578125" style="10" customWidth="1"/>
    <col min="3596" max="3596" width="43.5703125" style="10" customWidth="1"/>
    <col min="3597" max="3597" width="5.42578125" style="10" customWidth="1"/>
    <col min="3598" max="3598" width="43.5703125" style="10" customWidth="1"/>
    <col min="3599" max="3599" width="5.42578125" style="10" customWidth="1"/>
    <col min="3600" max="3600" width="43.5703125" style="10" customWidth="1"/>
    <col min="3601" max="3601" width="5.42578125" style="10" customWidth="1"/>
    <col min="3602" max="3602" width="43.5703125" style="10" customWidth="1"/>
    <col min="3603" max="3603" width="2.85546875" style="10" customWidth="1"/>
    <col min="3604" max="3840" width="11" style="10"/>
    <col min="3841" max="3841" width="5.42578125" style="10" customWidth="1"/>
    <col min="3842" max="3842" width="43.5703125" style="10" customWidth="1"/>
    <col min="3843" max="3843" width="5.42578125" style="10" customWidth="1"/>
    <col min="3844" max="3844" width="43.5703125" style="10" customWidth="1"/>
    <col min="3845" max="3845" width="5.42578125" style="10" customWidth="1"/>
    <col min="3846" max="3846" width="43.5703125" style="10" customWidth="1"/>
    <col min="3847" max="3847" width="5.42578125" style="10" customWidth="1"/>
    <col min="3848" max="3848" width="43.5703125" style="10" customWidth="1"/>
    <col min="3849" max="3849" width="3.42578125" style="10" customWidth="1"/>
    <col min="3850" max="3850" width="13.7109375" style="10" customWidth="1"/>
    <col min="3851" max="3851" width="5.42578125" style="10" customWidth="1"/>
    <col min="3852" max="3852" width="43.5703125" style="10" customWidth="1"/>
    <col min="3853" max="3853" width="5.42578125" style="10" customWidth="1"/>
    <col min="3854" max="3854" width="43.5703125" style="10" customWidth="1"/>
    <col min="3855" max="3855" width="5.42578125" style="10" customWidth="1"/>
    <col min="3856" max="3856" width="43.5703125" style="10" customWidth="1"/>
    <col min="3857" max="3857" width="5.42578125" style="10" customWidth="1"/>
    <col min="3858" max="3858" width="43.5703125" style="10" customWidth="1"/>
    <col min="3859" max="3859" width="2.85546875" style="10" customWidth="1"/>
    <col min="3860" max="4096" width="11" style="10"/>
    <col min="4097" max="4097" width="5.42578125" style="10" customWidth="1"/>
    <col min="4098" max="4098" width="43.5703125" style="10" customWidth="1"/>
    <col min="4099" max="4099" width="5.42578125" style="10" customWidth="1"/>
    <col min="4100" max="4100" width="43.5703125" style="10" customWidth="1"/>
    <col min="4101" max="4101" width="5.42578125" style="10" customWidth="1"/>
    <col min="4102" max="4102" width="43.5703125" style="10" customWidth="1"/>
    <col min="4103" max="4103" width="5.42578125" style="10" customWidth="1"/>
    <col min="4104" max="4104" width="43.5703125" style="10" customWidth="1"/>
    <col min="4105" max="4105" width="3.42578125" style="10" customWidth="1"/>
    <col min="4106" max="4106" width="13.7109375" style="10" customWidth="1"/>
    <col min="4107" max="4107" width="5.42578125" style="10" customWidth="1"/>
    <col min="4108" max="4108" width="43.5703125" style="10" customWidth="1"/>
    <col min="4109" max="4109" width="5.42578125" style="10" customWidth="1"/>
    <col min="4110" max="4110" width="43.5703125" style="10" customWidth="1"/>
    <col min="4111" max="4111" width="5.42578125" style="10" customWidth="1"/>
    <col min="4112" max="4112" width="43.5703125" style="10" customWidth="1"/>
    <col min="4113" max="4113" width="5.42578125" style="10" customWidth="1"/>
    <col min="4114" max="4114" width="43.5703125" style="10" customWidth="1"/>
    <col min="4115" max="4115" width="2.85546875" style="10" customWidth="1"/>
    <col min="4116" max="4352" width="11" style="10"/>
    <col min="4353" max="4353" width="5.42578125" style="10" customWidth="1"/>
    <col min="4354" max="4354" width="43.5703125" style="10" customWidth="1"/>
    <col min="4355" max="4355" width="5.42578125" style="10" customWidth="1"/>
    <col min="4356" max="4356" width="43.5703125" style="10" customWidth="1"/>
    <col min="4357" max="4357" width="5.42578125" style="10" customWidth="1"/>
    <col min="4358" max="4358" width="43.5703125" style="10" customWidth="1"/>
    <col min="4359" max="4359" width="5.42578125" style="10" customWidth="1"/>
    <col min="4360" max="4360" width="43.5703125" style="10" customWidth="1"/>
    <col min="4361" max="4361" width="3.42578125" style="10" customWidth="1"/>
    <col min="4362" max="4362" width="13.7109375" style="10" customWidth="1"/>
    <col min="4363" max="4363" width="5.42578125" style="10" customWidth="1"/>
    <col min="4364" max="4364" width="43.5703125" style="10" customWidth="1"/>
    <col min="4365" max="4365" width="5.42578125" style="10" customWidth="1"/>
    <col min="4366" max="4366" width="43.5703125" style="10" customWidth="1"/>
    <col min="4367" max="4367" width="5.42578125" style="10" customWidth="1"/>
    <col min="4368" max="4368" width="43.5703125" style="10" customWidth="1"/>
    <col min="4369" max="4369" width="5.42578125" style="10" customWidth="1"/>
    <col min="4370" max="4370" width="43.5703125" style="10" customWidth="1"/>
    <col min="4371" max="4371" width="2.85546875" style="10" customWidth="1"/>
    <col min="4372" max="4608" width="11" style="10"/>
    <col min="4609" max="4609" width="5.42578125" style="10" customWidth="1"/>
    <col min="4610" max="4610" width="43.5703125" style="10" customWidth="1"/>
    <col min="4611" max="4611" width="5.42578125" style="10" customWidth="1"/>
    <col min="4612" max="4612" width="43.5703125" style="10" customWidth="1"/>
    <col min="4613" max="4613" width="5.42578125" style="10" customWidth="1"/>
    <col min="4614" max="4614" width="43.5703125" style="10" customWidth="1"/>
    <col min="4615" max="4615" width="5.42578125" style="10" customWidth="1"/>
    <col min="4616" max="4616" width="43.5703125" style="10" customWidth="1"/>
    <col min="4617" max="4617" width="3.42578125" style="10" customWidth="1"/>
    <col min="4618" max="4618" width="13.7109375" style="10" customWidth="1"/>
    <col min="4619" max="4619" width="5.42578125" style="10" customWidth="1"/>
    <col min="4620" max="4620" width="43.5703125" style="10" customWidth="1"/>
    <col min="4621" max="4621" width="5.42578125" style="10" customWidth="1"/>
    <col min="4622" max="4622" width="43.5703125" style="10" customWidth="1"/>
    <col min="4623" max="4623" width="5.42578125" style="10" customWidth="1"/>
    <col min="4624" max="4624" width="43.5703125" style="10" customWidth="1"/>
    <col min="4625" max="4625" width="5.42578125" style="10" customWidth="1"/>
    <col min="4626" max="4626" width="43.5703125" style="10" customWidth="1"/>
    <col min="4627" max="4627" width="2.85546875" style="10" customWidth="1"/>
    <col min="4628" max="4864" width="11" style="10"/>
    <col min="4865" max="4865" width="5.42578125" style="10" customWidth="1"/>
    <col min="4866" max="4866" width="43.5703125" style="10" customWidth="1"/>
    <col min="4867" max="4867" width="5.42578125" style="10" customWidth="1"/>
    <col min="4868" max="4868" width="43.5703125" style="10" customWidth="1"/>
    <col min="4869" max="4869" width="5.42578125" style="10" customWidth="1"/>
    <col min="4870" max="4870" width="43.5703125" style="10" customWidth="1"/>
    <col min="4871" max="4871" width="5.42578125" style="10" customWidth="1"/>
    <col min="4872" max="4872" width="43.5703125" style="10" customWidth="1"/>
    <col min="4873" max="4873" width="3.42578125" style="10" customWidth="1"/>
    <col min="4874" max="4874" width="13.7109375" style="10" customWidth="1"/>
    <col min="4875" max="4875" width="5.42578125" style="10" customWidth="1"/>
    <col min="4876" max="4876" width="43.5703125" style="10" customWidth="1"/>
    <col min="4877" max="4877" width="5.42578125" style="10" customWidth="1"/>
    <col min="4878" max="4878" width="43.5703125" style="10" customWidth="1"/>
    <col min="4879" max="4879" width="5.42578125" style="10" customWidth="1"/>
    <col min="4880" max="4880" width="43.5703125" style="10" customWidth="1"/>
    <col min="4881" max="4881" width="5.42578125" style="10" customWidth="1"/>
    <col min="4882" max="4882" width="43.5703125" style="10" customWidth="1"/>
    <col min="4883" max="4883" width="2.85546875" style="10" customWidth="1"/>
    <col min="4884" max="5120" width="11" style="10"/>
    <col min="5121" max="5121" width="5.42578125" style="10" customWidth="1"/>
    <col min="5122" max="5122" width="43.5703125" style="10" customWidth="1"/>
    <col min="5123" max="5123" width="5.42578125" style="10" customWidth="1"/>
    <col min="5124" max="5124" width="43.5703125" style="10" customWidth="1"/>
    <col min="5125" max="5125" width="5.42578125" style="10" customWidth="1"/>
    <col min="5126" max="5126" width="43.5703125" style="10" customWidth="1"/>
    <col min="5127" max="5127" width="5.42578125" style="10" customWidth="1"/>
    <col min="5128" max="5128" width="43.5703125" style="10" customWidth="1"/>
    <col min="5129" max="5129" width="3.42578125" style="10" customWidth="1"/>
    <col min="5130" max="5130" width="13.7109375" style="10" customWidth="1"/>
    <col min="5131" max="5131" width="5.42578125" style="10" customWidth="1"/>
    <col min="5132" max="5132" width="43.5703125" style="10" customWidth="1"/>
    <col min="5133" max="5133" width="5.42578125" style="10" customWidth="1"/>
    <col min="5134" max="5134" width="43.5703125" style="10" customWidth="1"/>
    <col min="5135" max="5135" width="5.42578125" style="10" customWidth="1"/>
    <col min="5136" max="5136" width="43.5703125" style="10" customWidth="1"/>
    <col min="5137" max="5137" width="5.42578125" style="10" customWidth="1"/>
    <col min="5138" max="5138" width="43.5703125" style="10" customWidth="1"/>
    <col min="5139" max="5139" width="2.85546875" style="10" customWidth="1"/>
    <col min="5140" max="5376" width="11" style="10"/>
    <col min="5377" max="5377" width="5.42578125" style="10" customWidth="1"/>
    <col min="5378" max="5378" width="43.5703125" style="10" customWidth="1"/>
    <col min="5379" max="5379" width="5.42578125" style="10" customWidth="1"/>
    <col min="5380" max="5380" width="43.5703125" style="10" customWidth="1"/>
    <col min="5381" max="5381" width="5.42578125" style="10" customWidth="1"/>
    <col min="5382" max="5382" width="43.5703125" style="10" customWidth="1"/>
    <col min="5383" max="5383" width="5.42578125" style="10" customWidth="1"/>
    <col min="5384" max="5384" width="43.5703125" style="10" customWidth="1"/>
    <col min="5385" max="5385" width="3.42578125" style="10" customWidth="1"/>
    <col min="5386" max="5386" width="13.7109375" style="10" customWidth="1"/>
    <col min="5387" max="5387" width="5.42578125" style="10" customWidth="1"/>
    <col min="5388" max="5388" width="43.5703125" style="10" customWidth="1"/>
    <col min="5389" max="5389" width="5.42578125" style="10" customWidth="1"/>
    <col min="5390" max="5390" width="43.5703125" style="10" customWidth="1"/>
    <col min="5391" max="5391" width="5.42578125" style="10" customWidth="1"/>
    <col min="5392" max="5392" width="43.5703125" style="10" customWidth="1"/>
    <col min="5393" max="5393" width="5.42578125" style="10" customWidth="1"/>
    <col min="5394" max="5394" width="43.5703125" style="10" customWidth="1"/>
    <col min="5395" max="5395" width="2.85546875" style="10" customWidth="1"/>
    <col min="5396" max="5632" width="11" style="10"/>
    <col min="5633" max="5633" width="5.42578125" style="10" customWidth="1"/>
    <col min="5634" max="5634" width="43.5703125" style="10" customWidth="1"/>
    <col min="5635" max="5635" width="5.42578125" style="10" customWidth="1"/>
    <col min="5636" max="5636" width="43.5703125" style="10" customWidth="1"/>
    <col min="5637" max="5637" width="5.42578125" style="10" customWidth="1"/>
    <col min="5638" max="5638" width="43.5703125" style="10" customWidth="1"/>
    <col min="5639" max="5639" width="5.42578125" style="10" customWidth="1"/>
    <col min="5640" max="5640" width="43.5703125" style="10" customWidth="1"/>
    <col min="5641" max="5641" width="3.42578125" style="10" customWidth="1"/>
    <col min="5642" max="5642" width="13.7109375" style="10" customWidth="1"/>
    <col min="5643" max="5643" width="5.42578125" style="10" customWidth="1"/>
    <col min="5644" max="5644" width="43.5703125" style="10" customWidth="1"/>
    <col min="5645" max="5645" width="5.42578125" style="10" customWidth="1"/>
    <col min="5646" max="5646" width="43.5703125" style="10" customWidth="1"/>
    <col min="5647" max="5647" width="5.42578125" style="10" customWidth="1"/>
    <col min="5648" max="5648" width="43.5703125" style="10" customWidth="1"/>
    <col min="5649" max="5649" width="5.42578125" style="10" customWidth="1"/>
    <col min="5650" max="5650" width="43.5703125" style="10" customWidth="1"/>
    <col min="5651" max="5651" width="2.85546875" style="10" customWidth="1"/>
    <col min="5652" max="5888" width="11" style="10"/>
    <col min="5889" max="5889" width="5.42578125" style="10" customWidth="1"/>
    <col min="5890" max="5890" width="43.5703125" style="10" customWidth="1"/>
    <col min="5891" max="5891" width="5.42578125" style="10" customWidth="1"/>
    <col min="5892" max="5892" width="43.5703125" style="10" customWidth="1"/>
    <col min="5893" max="5893" width="5.42578125" style="10" customWidth="1"/>
    <col min="5894" max="5894" width="43.5703125" style="10" customWidth="1"/>
    <col min="5895" max="5895" width="5.42578125" style="10" customWidth="1"/>
    <col min="5896" max="5896" width="43.5703125" style="10" customWidth="1"/>
    <col min="5897" max="5897" width="3.42578125" style="10" customWidth="1"/>
    <col min="5898" max="5898" width="13.7109375" style="10" customWidth="1"/>
    <col min="5899" max="5899" width="5.42578125" style="10" customWidth="1"/>
    <col min="5900" max="5900" width="43.5703125" style="10" customWidth="1"/>
    <col min="5901" max="5901" width="5.42578125" style="10" customWidth="1"/>
    <col min="5902" max="5902" width="43.5703125" style="10" customWidth="1"/>
    <col min="5903" max="5903" width="5.42578125" style="10" customWidth="1"/>
    <col min="5904" max="5904" width="43.5703125" style="10" customWidth="1"/>
    <col min="5905" max="5905" width="5.42578125" style="10" customWidth="1"/>
    <col min="5906" max="5906" width="43.5703125" style="10" customWidth="1"/>
    <col min="5907" max="5907" width="2.85546875" style="10" customWidth="1"/>
    <col min="5908" max="6144" width="11" style="10"/>
    <col min="6145" max="6145" width="5.42578125" style="10" customWidth="1"/>
    <col min="6146" max="6146" width="43.5703125" style="10" customWidth="1"/>
    <col min="6147" max="6147" width="5.42578125" style="10" customWidth="1"/>
    <col min="6148" max="6148" width="43.5703125" style="10" customWidth="1"/>
    <col min="6149" max="6149" width="5.42578125" style="10" customWidth="1"/>
    <col min="6150" max="6150" width="43.5703125" style="10" customWidth="1"/>
    <col min="6151" max="6151" width="5.42578125" style="10" customWidth="1"/>
    <col min="6152" max="6152" width="43.5703125" style="10" customWidth="1"/>
    <col min="6153" max="6153" width="3.42578125" style="10" customWidth="1"/>
    <col min="6154" max="6154" width="13.7109375" style="10" customWidth="1"/>
    <col min="6155" max="6155" width="5.42578125" style="10" customWidth="1"/>
    <col min="6156" max="6156" width="43.5703125" style="10" customWidth="1"/>
    <col min="6157" max="6157" width="5.42578125" style="10" customWidth="1"/>
    <col min="6158" max="6158" width="43.5703125" style="10" customWidth="1"/>
    <col min="6159" max="6159" width="5.42578125" style="10" customWidth="1"/>
    <col min="6160" max="6160" width="43.5703125" style="10" customWidth="1"/>
    <col min="6161" max="6161" width="5.42578125" style="10" customWidth="1"/>
    <col min="6162" max="6162" width="43.5703125" style="10" customWidth="1"/>
    <col min="6163" max="6163" width="2.85546875" style="10" customWidth="1"/>
    <col min="6164" max="6400" width="11" style="10"/>
    <col min="6401" max="6401" width="5.42578125" style="10" customWidth="1"/>
    <col min="6402" max="6402" width="43.5703125" style="10" customWidth="1"/>
    <col min="6403" max="6403" width="5.42578125" style="10" customWidth="1"/>
    <col min="6404" max="6404" width="43.5703125" style="10" customWidth="1"/>
    <col min="6405" max="6405" width="5.42578125" style="10" customWidth="1"/>
    <col min="6406" max="6406" width="43.5703125" style="10" customWidth="1"/>
    <col min="6407" max="6407" width="5.42578125" style="10" customWidth="1"/>
    <col min="6408" max="6408" width="43.5703125" style="10" customWidth="1"/>
    <col min="6409" max="6409" width="3.42578125" style="10" customWidth="1"/>
    <col min="6410" max="6410" width="13.7109375" style="10" customWidth="1"/>
    <col min="6411" max="6411" width="5.42578125" style="10" customWidth="1"/>
    <col min="6412" max="6412" width="43.5703125" style="10" customWidth="1"/>
    <col min="6413" max="6413" width="5.42578125" style="10" customWidth="1"/>
    <col min="6414" max="6414" width="43.5703125" style="10" customWidth="1"/>
    <col min="6415" max="6415" width="5.42578125" style="10" customWidth="1"/>
    <col min="6416" max="6416" width="43.5703125" style="10" customWidth="1"/>
    <col min="6417" max="6417" width="5.42578125" style="10" customWidth="1"/>
    <col min="6418" max="6418" width="43.5703125" style="10" customWidth="1"/>
    <col min="6419" max="6419" width="2.85546875" style="10" customWidth="1"/>
    <col min="6420" max="6656" width="11" style="10"/>
    <col min="6657" max="6657" width="5.42578125" style="10" customWidth="1"/>
    <col min="6658" max="6658" width="43.5703125" style="10" customWidth="1"/>
    <col min="6659" max="6659" width="5.42578125" style="10" customWidth="1"/>
    <col min="6660" max="6660" width="43.5703125" style="10" customWidth="1"/>
    <col min="6661" max="6661" width="5.42578125" style="10" customWidth="1"/>
    <col min="6662" max="6662" width="43.5703125" style="10" customWidth="1"/>
    <col min="6663" max="6663" width="5.42578125" style="10" customWidth="1"/>
    <col min="6664" max="6664" width="43.5703125" style="10" customWidth="1"/>
    <col min="6665" max="6665" width="3.42578125" style="10" customWidth="1"/>
    <col min="6666" max="6666" width="13.7109375" style="10" customWidth="1"/>
    <col min="6667" max="6667" width="5.42578125" style="10" customWidth="1"/>
    <col min="6668" max="6668" width="43.5703125" style="10" customWidth="1"/>
    <col min="6669" max="6669" width="5.42578125" style="10" customWidth="1"/>
    <col min="6670" max="6670" width="43.5703125" style="10" customWidth="1"/>
    <col min="6671" max="6671" width="5.42578125" style="10" customWidth="1"/>
    <col min="6672" max="6672" width="43.5703125" style="10" customWidth="1"/>
    <col min="6673" max="6673" width="5.42578125" style="10" customWidth="1"/>
    <col min="6674" max="6674" width="43.5703125" style="10" customWidth="1"/>
    <col min="6675" max="6675" width="2.85546875" style="10" customWidth="1"/>
    <col min="6676" max="6912" width="11" style="10"/>
    <col min="6913" max="6913" width="5.42578125" style="10" customWidth="1"/>
    <col min="6914" max="6914" width="43.5703125" style="10" customWidth="1"/>
    <col min="6915" max="6915" width="5.42578125" style="10" customWidth="1"/>
    <col min="6916" max="6916" width="43.5703125" style="10" customWidth="1"/>
    <col min="6917" max="6917" width="5.42578125" style="10" customWidth="1"/>
    <col min="6918" max="6918" width="43.5703125" style="10" customWidth="1"/>
    <col min="6919" max="6919" width="5.42578125" style="10" customWidth="1"/>
    <col min="6920" max="6920" width="43.5703125" style="10" customWidth="1"/>
    <col min="6921" max="6921" width="3.42578125" style="10" customWidth="1"/>
    <col min="6922" max="6922" width="13.7109375" style="10" customWidth="1"/>
    <col min="6923" max="6923" width="5.42578125" style="10" customWidth="1"/>
    <col min="6924" max="6924" width="43.5703125" style="10" customWidth="1"/>
    <col min="6925" max="6925" width="5.42578125" style="10" customWidth="1"/>
    <col min="6926" max="6926" width="43.5703125" style="10" customWidth="1"/>
    <col min="6927" max="6927" width="5.42578125" style="10" customWidth="1"/>
    <col min="6928" max="6928" width="43.5703125" style="10" customWidth="1"/>
    <col min="6929" max="6929" width="5.42578125" style="10" customWidth="1"/>
    <col min="6930" max="6930" width="43.5703125" style="10" customWidth="1"/>
    <col min="6931" max="6931" width="2.85546875" style="10" customWidth="1"/>
    <col min="6932" max="7168" width="11" style="10"/>
    <col min="7169" max="7169" width="5.42578125" style="10" customWidth="1"/>
    <col min="7170" max="7170" width="43.5703125" style="10" customWidth="1"/>
    <col min="7171" max="7171" width="5.42578125" style="10" customWidth="1"/>
    <col min="7172" max="7172" width="43.5703125" style="10" customWidth="1"/>
    <col min="7173" max="7173" width="5.42578125" style="10" customWidth="1"/>
    <col min="7174" max="7174" width="43.5703125" style="10" customWidth="1"/>
    <col min="7175" max="7175" width="5.42578125" style="10" customWidth="1"/>
    <col min="7176" max="7176" width="43.5703125" style="10" customWidth="1"/>
    <col min="7177" max="7177" width="3.42578125" style="10" customWidth="1"/>
    <col min="7178" max="7178" width="13.7109375" style="10" customWidth="1"/>
    <col min="7179" max="7179" width="5.42578125" style="10" customWidth="1"/>
    <col min="7180" max="7180" width="43.5703125" style="10" customWidth="1"/>
    <col min="7181" max="7181" width="5.42578125" style="10" customWidth="1"/>
    <col min="7182" max="7182" width="43.5703125" style="10" customWidth="1"/>
    <col min="7183" max="7183" width="5.42578125" style="10" customWidth="1"/>
    <col min="7184" max="7184" width="43.5703125" style="10" customWidth="1"/>
    <col min="7185" max="7185" width="5.42578125" style="10" customWidth="1"/>
    <col min="7186" max="7186" width="43.5703125" style="10" customWidth="1"/>
    <col min="7187" max="7187" width="2.85546875" style="10" customWidth="1"/>
    <col min="7188" max="7424" width="11" style="10"/>
    <col min="7425" max="7425" width="5.42578125" style="10" customWidth="1"/>
    <col min="7426" max="7426" width="43.5703125" style="10" customWidth="1"/>
    <col min="7427" max="7427" width="5.42578125" style="10" customWidth="1"/>
    <col min="7428" max="7428" width="43.5703125" style="10" customWidth="1"/>
    <col min="7429" max="7429" width="5.42578125" style="10" customWidth="1"/>
    <col min="7430" max="7430" width="43.5703125" style="10" customWidth="1"/>
    <col min="7431" max="7431" width="5.42578125" style="10" customWidth="1"/>
    <col min="7432" max="7432" width="43.5703125" style="10" customWidth="1"/>
    <col min="7433" max="7433" width="3.42578125" style="10" customWidth="1"/>
    <col min="7434" max="7434" width="13.7109375" style="10" customWidth="1"/>
    <col min="7435" max="7435" width="5.42578125" style="10" customWidth="1"/>
    <col min="7436" max="7436" width="43.5703125" style="10" customWidth="1"/>
    <col min="7437" max="7437" width="5.42578125" style="10" customWidth="1"/>
    <col min="7438" max="7438" width="43.5703125" style="10" customWidth="1"/>
    <col min="7439" max="7439" width="5.42578125" style="10" customWidth="1"/>
    <col min="7440" max="7440" width="43.5703125" style="10" customWidth="1"/>
    <col min="7441" max="7441" width="5.42578125" style="10" customWidth="1"/>
    <col min="7442" max="7442" width="43.5703125" style="10" customWidth="1"/>
    <col min="7443" max="7443" width="2.85546875" style="10" customWidth="1"/>
    <col min="7444" max="7680" width="11" style="10"/>
    <col min="7681" max="7681" width="5.42578125" style="10" customWidth="1"/>
    <col min="7682" max="7682" width="43.5703125" style="10" customWidth="1"/>
    <col min="7683" max="7683" width="5.42578125" style="10" customWidth="1"/>
    <col min="7684" max="7684" width="43.5703125" style="10" customWidth="1"/>
    <col min="7685" max="7685" width="5.42578125" style="10" customWidth="1"/>
    <col min="7686" max="7686" width="43.5703125" style="10" customWidth="1"/>
    <col min="7687" max="7687" width="5.42578125" style="10" customWidth="1"/>
    <col min="7688" max="7688" width="43.5703125" style="10" customWidth="1"/>
    <col min="7689" max="7689" width="3.42578125" style="10" customWidth="1"/>
    <col min="7690" max="7690" width="13.7109375" style="10" customWidth="1"/>
    <col min="7691" max="7691" width="5.42578125" style="10" customWidth="1"/>
    <col min="7692" max="7692" width="43.5703125" style="10" customWidth="1"/>
    <col min="7693" max="7693" width="5.42578125" style="10" customWidth="1"/>
    <col min="7694" max="7694" width="43.5703125" style="10" customWidth="1"/>
    <col min="7695" max="7695" width="5.42578125" style="10" customWidth="1"/>
    <col min="7696" max="7696" width="43.5703125" style="10" customWidth="1"/>
    <col min="7697" max="7697" width="5.42578125" style="10" customWidth="1"/>
    <col min="7698" max="7698" width="43.5703125" style="10" customWidth="1"/>
    <col min="7699" max="7699" width="2.85546875" style="10" customWidth="1"/>
    <col min="7700" max="7936" width="11" style="10"/>
    <col min="7937" max="7937" width="5.42578125" style="10" customWidth="1"/>
    <col min="7938" max="7938" width="43.5703125" style="10" customWidth="1"/>
    <col min="7939" max="7939" width="5.42578125" style="10" customWidth="1"/>
    <col min="7940" max="7940" width="43.5703125" style="10" customWidth="1"/>
    <col min="7941" max="7941" width="5.42578125" style="10" customWidth="1"/>
    <col min="7942" max="7942" width="43.5703125" style="10" customWidth="1"/>
    <col min="7943" max="7943" width="5.42578125" style="10" customWidth="1"/>
    <col min="7944" max="7944" width="43.5703125" style="10" customWidth="1"/>
    <col min="7945" max="7945" width="3.42578125" style="10" customWidth="1"/>
    <col min="7946" max="7946" width="13.7109375" style="10" customWidth="1"/>
    <col min="7947" max="7947" width="5.42578125" style="10" customWidth="1"/>
    <col min="7948" max="7948" width="43.5703125" style="10" customWidth="1"/>
    <col min="7949" max="7949" width="5.42578125" style="10" customWidth="1"/>
    <col min="7950" max="7950" width="43.5703125" style="10" customWidth="1"/>
    <col min="7951" max="7951" width="5.42578125" style="10" customWidth="1"/>
    <col min="7952" max="7952" width="43.5703125" style="10" customWidth="1"/>
    <col min="7953" max="7953" width="5.42578125" style="10" customWidth="1"/>
    <col min="7954" max="7954" width="43.5703125" style="10" customWidth="1"/>
    <col min="7955" max="7955" width="2.85546875" style="10" customWidth="1"/>
    <col min="7956" max="8192" width="11" style="10"/>
    <col min="8193" max="8193" width="5.42578125" style="10" customWidth="1"/>
    <col min="8194" max="8194" width="43.5703125" style="10" customWidth="1"/>
    <col min="8195" max="8195" width="5.42578125" style="10" customWidth="1"/>
    <col min="8196" max="8196" width="43.5703125" style="10" customWidth="1"/>
    <col min="8197" max="8197" width="5.42578125" style="10" customWidth="1"/>
    <col min="8198" max="8198" width="43.5703125" style="10" customWidth="1"/>
    <col min="8199" max="8199" width="5.42578125" style="10" customWidth="1"/>
    <col min="8200" max="8200" width="43.5703125" style="10" customWidth="1"/>
    <col min="8201" max="8201" width="3.42578125" style="10" customWidth="1"/>
    <col min="8202" max="8202" width="13.7109375" style="10" customWidth="1"/>
    <col min="8203" max="8203" width="5.42578125" style="10" customWidth="1"/>
    <col min="8204" max="8204" width="43.5703125" style="10" customWidth="1"/>
    <col min="8205" max="8205" width="5.42578125" style="10" customWidth="1"/>
    <col min="8206" max="8206" width="43.5703125" style="10" customWidth="1"/>
    <col min="8207" max="8207" width="5.42578125" style="10" customWidth="1"/>
    <col min="8208" max="8208" width="43.5703125" style="10" customWidth="1"/>
    <col min="8209" max="8209" width="5.42578125" style="10" customWidth="1"/>
    <col min="8210" max="8210" width="43.5703125" style="10" customWidth="1"/>
    <col min="8211" max="8211" width="2.85546875" style="10" customWidth="1"/>
    <col min="8212" max="8448" width="11" style="10"/>
    <col min="8449" max="8449" width="5.42578125" style="10" customWidth="1"/>
    <col min="8450" max="8450" width="43.5703125" style="10" customWidth="1"/>
    <col min="8451" max="8451" width="5.42578125" style="10" customWidth="1"/>
    <col min="8452" max="8452" width="43.5703125" style="10" customWidth="1"/>
    <col min="8453" max="8453" width="5.42578125" style="10" customWidth="1"/>
    <col min="8454" max="8454" width="43.5703125" style="10" customWidth="1"/>
    <col min="8455" max="8455" width="5.42578125" style="10" customWidth="1"/>
    <col min="8456" max="8456" width="43.5703125" style="10" customWidth="1"/>
    <col min="8457" max="8457" width="3.42578125" style="10" customWidth="1"/>
    <col min="8458" max="8458" width="13.7109375" style="10" customWidth="1"/>
    <col min="8459" max="8459" width="5.42578125" style="10" customWidth="1"/>
    <col min="8460" max="8460" width="43.5703125" style="10" customWidth="1"/>
    <col min="8461" max="8461" width="5.42578125" style="10" customWidth="1"/>
    <col min="8462" max="8462" width="43.5703125" style="10" customWidth="1"/>
    <col min="8463" max="8463" width="5.42578125" style="10" customWidth="1"/>
    <col min="8464" max="8464" width="43.5703125" style="10" customWidth="1"/>
    <col min="8465" max="8465" width="5.42578125" style="10" customWidth="1"/>
    <col min="8466" max="8466" width="43.5703125" style="10" customWidth="1"/>
    <col min="8467" max="8467" width="2.85546875" style="10" customWidth="1"/>
    <col min="8468" max="8704" width="11" style="10"/>
    <col min="8705" max="8705" width="5.42578125" style="10" customWidth="1"/>
    <col min="8706" max="8706" width="43.5703125" style="10" customWidth="1"/>
    <col min="8707" max="8707" width="5.42578125" style="10" customWidth="1"/>
    <col min="8708" max="8708" width="43.5703125" style="10" customWidth="1"/>
    <col min="8709" max="8709" width="5.42578125" style="10" customWidth="1"/>
    <col min="8710" max="8710" width="43.5703125" style="10" customWidth="1"/>
    <col min="8711" max="8711" width="5.42578125" style="10" customWidth="1"/>
    <col min="8712" max="8712" width="43.5703125" style="10" customWidth="1"/>
    <col min="8713" max="8713" width="3.42578125" style="10" customWidth="1"/>
    <col min="8714" max="8714" width="13.7109375" style="10" customWidth="1"/>
    <col min="8715" max="8715" width="5.42578125" style="10" customWidth="1"/>
    <col min="8716" max="8716" width="43.5703125" style="10" customWidth="1"/>
    <col min="8717" max="8717" width="5.42578125" style="10" customWidth="1"/>
    <col min="8718" max="8718" width="43.5703125" style="10" customWidth="1"/>
    <col min="8719" max="8719" width="5.42578125" style="10" customWidth="1"/>
    <col min="8720" max="8720" width="43.5703125" style="10" customWidth="1"/>
    <col min="8721" max="8721" width="5.42578125" style="10" customWidth="1"/>
    <col min="8722" max="8722" width="43.5703125" style="10" customWidth="1"/>
    <col min="8723" max="8723" width="2.85546875" style="10" customWidth="1"/>
    <col min="8724" max="8960" width="11" style="10"/>
    <col min="8961" max="8961" width="5.42578125" style="10" customWidth="1"/>
    <col min="8962" max="8962" width="43.5703125" style="10" customWidth="1"/>
    <col min="8963" max="8963" width="5.42578125" style="10" customWidth="1"/>
    <col min="8964" max="8964" width="43.5703125" style="10" customWidth="1"/>
    <col min="8965" max="8965" width="5.42578125" style="10" customWidth="1"/>
    <col min="8966" max="8966" width="43.5703125" style="10" customWidth="1"/>
    <col min="8967" max="8967" width="5.42578125" style="10" customWidth="1"/>
    <col min="8968" max="8968" width="43.5703125" style="10" customWidth="1"/>
    <col min="8969" max="8969" width="3.42578125" style="10" customWidth="1"/>
    <col min="8970" max="8970" width="13.7109375" style="10" customWidth="1"/>
    <col min="8971" max="8971" width="5.42578125" style="10" customWidth="1"/>
    <col min="8972" max="8972" width="43.5703125" style="10" customWidth="1"/>
    <col min="8973" max="8973" width="5.42578125" style="10" customWidth="1"/>
    <col min="8974" max="8974" width="43.5703125" style="10" customWidth="1"/>
    <col min="8975" max="8975" width="5.42578125" style="10" customWidth="1"/>
    <col min="8976" max="8976" width="43.5703125" style="10" customWidth="1"/>
    <col min="8977" max="8977" width="5.42578125" style="10" customWidth="1"/>
    <col min="8978" max="8978" width="43.5703125" style="10" customWidth="1"/>
    <col min="8979" max="8979" width="2.85546875" style="10" customWidth="1"/>
    <col min="8980" max="9216" width="11" style="10"/>
    <col min="9217" max="9217" width="5.42578125" style="10" customWidth="1"/>
    <col min="9218" max="9218" width="43.5703125" style="10" customWidth="1"/>
    <col min="9219" max="9219" width="5.42578125" style="10" customWidth="1"/>
    <col min="9220" max="9220" width="43.5703125" style="10" customWidth="1"/>
    <col min="9221" max="9221" width="5.42578125" style="10" customWidth="1"/>
    <col min="9222" max="9222" width="43.5703125" style="10" customWidth="1"/>
    <col min="9223" max="9223" width="5.42578125" style="10" customWidth="1"/>
    <col min="9224" max="9224" width="43.5703125" style="10" customWidth="1"/>
    <col min="9225" max="9225" width="3.42578125" style="10" customWidth="1"/>
    <col min="9226" max="9226" width="13.7109375" style="10" customWidth="1"/>
    <col min="9227" max="9227" width="5.42578125" style="10" customWidth="1"/>
    <col min="9228" max="9228" width="43.5703125" style="10" customWidth="1"/>
    <col min="9229" max="9229" width="5.42578125" style="10" customWidth="1"/>
    <col min="9230" max="9230" width="43.5703125" style="10" customWidth="1"/>
    <col min="9231" max="9231" width="5.42578125" style="10" customWidth="1"/>
    <col min="9232" max="9232" width="43.5703125" style="10" customWidth="1"/>
    <col min="9233" max="9233" width="5.42578125" style="10" customWidth="1"/>
    <col min="9234" max="9234" width="43.5703125" style="10" customWidth="1"/>
    <col min="9235" max="9235" width="2.85546875" style="10" customWidth="1"/>
    <col min="9236" max="9472" width="11" style="10"/>
    <col min="9473" max="9473" width="5.42578125" style="10" customWidth="1"/>
    <col min="9474" max="9474" width="43.5703125" style="10" customWidth="1"/>
    <col min="9475" max="9475" width="5.42578125" style="10" customWidth="1"/>
    <col min="9476" max="9476" width="43.5703125" style="10" customWidth="1"/>
    <col min="9477" max="9477" width="5.42578125" style="10" customWidth="1"/>
    <col min="9478" max="9478" width="43.5703125" style="10" customWidth="1"/>
    <col min="9479" max="9479" width="5.42578125" style="10" customWidth="1"/>
    <col min="9480" max="9480" width="43.5703125" style="10" customWidth="1"/>
    <col min="9481" max="9481" width="3.42578125" style="10" customWidth="1"/>
    <col min="9482" max="9482" width="13.7109375" style="10" customWidth="1"/>
    <col min="9483" max="9483" width="5.42578125" style="10" customWidth="1"/>
    <col min="9484" max="9484" width="43.5703125" style="10" customWidth="1"/>
    <col min="9485" max="9485" width="5.42578125" style="10" customWidth="1"/>
    <col min="9486" max="9486" width="43.5703125" style="10" customWidth="1"/>
    <col min="9487" max="9487" width="5.42578125" style="10" customWidth="1"/>
    <col min="9488" max="9488" width="43.5703125" style="10" customWidth="1"/>
    <col min="9489" max="9489" width="5.42578125" style="10" customWidth="1"/>
    <col min="9490" max="9490" width="43.5703125" style="10" customWidth="1"/>
    <col min="9491" max="9491" width="2.85546875" style="10" customWidth="1"/>
    <col min="9492" max="9728" width="11" style="10"/>
    <col min="9729" max="9729" width="5.42578125" style="10" customWidth="1"/>
    <col min="9730" max="9730" width="43.5703125" style="10" customWidth="1"/>
    <col min="9731" max="9731" width="5.42578125" style="10" customWidth="1"/>
    <col min="9732" max="9732" width="43.5703125" style="10" customWidth="1"/>
    <col min="9733" max="9733" width="5.42578125" style="10" customWidth="1"/>
    <col min="9734" max="9734" width="43.5703125" style="10" customWidth="1"/>
    <col min="9735" max="9735" width="5.42578125" style="10" customWidth="1"/>
    <col min="9736" max="9736" width="43.5703125" style="10" customWidth="1"/>
    <col min="9737" max="9737" width="3.42578125" style="10" customWidth="1"/>
    <col min="9738" max="9738" width="13.7109375" style="10" customWidth="1"/>
    <col min="9739" max="9739" width="5.42578125" style="10" customWidth="1"/>
    <col min="9740" max="9740" width="43.5703125" style="10" customWidth="1"/>
    <col min="9741" max="9741" width="5.42578125" style="10" customWidth="1"/>
    <col min="9742" max="9742" width="43.5703125" style="10" customWidth="1"/>
    <col min="9743" max="9743" width="5.42578125" style="10" customWidth="1"/>
    <col min="9744" max="9744" width="43.5703125" style="10" customWidth="1"/>
    <col min="9745" max="9745" width="5.42578125" style="10" customWidth="1"/>
    <col min="9746" max="9746" width="43.5703125" style="10" customWidth="1"/>
    <col min="9747" max="9747" width="2.85546875" style="10" customWidth="1"/>
    <col min="9748" max="9984" width="11" style="10"/>
    <col min="9985" max="9985" width="5.42578125" style="10" customWidth="1"/>
    <col min="9986" max="9986" width="43.5703125" style="10" customWidth="1"/>
    <col min="9987" max="9987" width="5.42578125" style="10" customWidth="1"/>
    <col min="9988" max="9988" width="43.5703125" style="10" customWidth="1"/>
    <col min="9989" max="9989" width="5.42578125" style="10" customWidth="1"/>
    <col min="9990" max="9990" width="43.5703125" style="10" customWidth="1"/>
    <col min="9991" max="9991" width="5.42578125" style="10" customWidth="1"/>
    <col min="9992" max="9992" width="43.5703125" style="10" customWidth="1"/>
    <col min="9993" max="9993" width="3.42578125" style="10" customWidth="1"/>
    <col min="9994" max="9994" width="13.7109375" style="10" customWidth="1"/>
    <col min="9995" max="9995" width="5.42578125" style="10" customWidth="1"/>
    <col min="9996" max="9996" width="43.5703125" style="10" customWidth="1"/>
    <col min="9997" max="9997" width="5.42578125" style="10" customWidth="1"/>
    <col min="9998" max="9998" width="43.5703125" style="10" customWidth="1"/>
    <col min="9999" max="9999" width="5.42578125" style="10" customWidth="1"/>
    <col min="10000" max="10000" width="43.5703125" style="10" customWidth="1"/>
    <col min="10001" max="10001" width="5.42578125" style="10" customWidth="1"/>
    <col min="10002" max="10002" width="43.5703125" style="10" customWidth="1"/>
    <col min="10003" max="10003" width="2.85546875" style="10" customWidth="1"/>
    <col min="10004" max="10240" width="11" style="10"/>
    <col min="10241" max="10241" width="5.42578125" style="10" customWidth="1"/>
    <col min="10242" max="10242" width="43.5703125" style="10" customWidth="1"/>
    <col min="10243" max="10243" width="5.42578125" style="10" customWidth="1"/>
    <col min="10244" max="10244" width="43.5703125" style="10" customWidth="1"/>
    <col min="10245" max="10245" width="5.42578125" style="10" customWidth="1"/>
    <col min="10246" max="10246" width="43.5703125" style="10" customWidth="1"/>
    <col min="10247" max="10247" width="5.42578125" style="10" customWidth="1"/>
    <col min="10248" max="10248" width="43.5703125" style="10" customWidth="1"/>
    <col min="10249" max="10249" width="3.42578125" style="10" customWidth="1"/>
    <col min="10250" max="10250" width="13.7109375" style="10" customWidth="1"/>
    <col min="10251" max="10251" width="5.42578125" style="10" customWidth="1"/>
    <col min="10252" max="10252" width="43.5703125" style="10" customWidth="1"/>
    <col min="10253" max="10253" width="5.42578125" style="10" customWidth="1"/>
    <col min="10254" max="10254" width="43.5703125" style="10" customWidth="1"/>
    <col min="10255" max="10255" width="5.42578125" style="10" customWidth="1"/>
    <col min="10256" max="10256" width="43.5703125" style="10" customWidth="1"/>
    <col min="10257" max="10257" width="5.42578125" style="10" customWidth="1"/>
    <col min="10258" max="10258" width="43.5703125" style="10" customWidth="1"/>
    <col min="10259" max="10259" width="2.85546875" style="10" customWidth="1"/>
    <col min="10260" max="10496" width="11" style="10"/>
    <col min="10497" max="10497" width="5.42578125" style="10" customWidth="1"/>
    <col min="10498" max="10498" width="43.5703125" style="10" customWidth="1"/>
    <col min="10499" max="10499" width="5.42578125" style="10" customWidth="1"/>
    <col min="10500" max="10500" width="43.5703125" style="10" customWidth="1"/>
    <col min="10501" max="10501" width="5.42578125" style="10" customWidth="1"/>
    <col min="10502" max="10502" width="43.5703125" style="10" customWidth="1"/>
    <col min="10503" max="10503" width="5.42578125" style="10" customWidth="1"/>
    <col min="10504" max="10504" width="43.5703125" style="10" customWidth="1"/>
    <col min="10505" max="10505" width="3.42578125" style="10" customWidth="1"/>
    <col min="10506" max="10506" width="13.7109375" style="10" customWidth="1"/>
    <col min="10507" max="10507" width="5.42578125" style="10" customWidth="1"/>
    <col min="10508" max="10508" width="43.5703125" style="10" customWidth="1"/>
    <col min="10509" max="10509" width="5.42578125" style="10" customWidth="1"/>
    <col min="10510" max="10510" width="43.5703125" style="10" customWidth="1"/>
    <col min="10511" max="10511" width="5.42578125" style="10" customWidth="1"/>
    <col min="10512" max="10512" width="43.5703125" style="10" customWidth="1"/>
    <col min="10513" max="10513" width="5.42578125" style="10" customWidth="1"/>
    <col min="10514" max="10514" width="43.5703125" style="10" customWidth="1"/>
    <col min="10515" max="10515" width="2.85546875" style="10" customWidth="1"/>
    <col min="10516" max="10752" width="11" style="10"/>
    <col min="10753" max="10753" width="5.42578125" style="10" customWidth="1"/>
    <col min="10754" max="10754" width="43.5703125" style="10" customWidth="1"/>
    <col min="10755" max="10755" width="5.42578125" style="10" customWidth="1"/>
    <col min="10756" max="10756" width="43.5703125" style="10" customWidth="1"/>
    <col min="10757" max="10757" width="5.42578125" style="10" customWidth="1"/>
    <col min="10758" max="10758" width="43.5703125" style="10" customWidth="1"/>
    <col min="10759" max="10759" width="5.42578125" style="10" customWidth="1"/>
    <col min="10760" max="10760" width="43.5703125" style="10" customWidth="1"/>
    <col min="10761" max="10761" width="3.42578125" style="10" customWidth="1"/>
    <col min="10762" max="10762" width="13.7109375" style="10" customWidth="1"/>
    <col min="10763" max="10763" width="5.42578125" style="10" customWidth="1"/>
    <col min="10764" max="10764" width="43.5703125" style="10" customWidth="1"/>
    <col min="10765" max="10765" width="5.42578125" style="10" customWidth="1"/>
    <col min="10766" max="10766" width="43.5703125" style="10" customWidth="1"/>
    <col min="10767" max="10767" width="5.42578125" style="10" customWidth="1"/>
    <col min="10768" max="10768" width="43.5703125" style="10" customWidth="1"/>
    <col min="10769" max="10769" width="5.42578125" style="10" customWidth="1"/>
    <col min="10770" max="10770" width="43.5703125" style="10" customWidth="1"/>
    <col min="10771" max="10771" width="2.85546875" style="10" customWidth="1"/>
    <col min="10772" max="11008" width="11" style="10"/>
    <col min="11009" max="11009" width="5.42578125" style="10" customWidth="1"/>
    <col min="11010" max="11010" width="43.5703125" style="10" customWidth="1"/>
    <col min="11011" max="11011" width="5.42578125" style="10" customWidth="1"/>
    <col min="11012" max="11012" width="43.5703125" style="10" customWidth="1"/>
    <col min="11013" max="11013" width="5.42578125" style="10" customWidth="1"/>
    <col min="11014" max="11014" width="43.5703125" style="10" customWidth="1"/>
    <col min="11015" max="11015" width="5.42578125" style="10" customWidth="1"/>
    <col min="11016" max="11016" width="43.5703125" style="10" customWidth="1"/>
    <col min="11017" max="11017" width="3.42578125" style="10" customWidth="1"/>
    <col min="11018" max="11018" width="13.7109375" style="10" customWidth="1"/>
    <col min="11019" max="11019" width="5.42578125" style="10" customWidth="1"/>
    <col min="11020" max="11020" width="43.5703125" style="10" customWidth="1"/>
    <col min="11021" max="11021" width="5.42578125" style="10" customWidth="1"/>
    <col min="11022" max="11022" width="43.5703125" style="10" customWidth="1"/>
    <col min="11023" max="11023" width="5.42578125" style="10" customWidth="1"/>
    <col min="11024" max="11024" width="43.5703125" style="10" customWidth="1"/>
    <col min="11025" max="11025" width="5.42578125" style="10" customWidth="1"/>
    <col min="11026" max="11026" width="43.5703125" style="10" customWidth="1"/>
    <col min="11027" max="11027" width="2.85546875" style="10" customWidth="1"/>
    <col min="11028" max="11264" width="11" style="10"/>
    <col min="11265" max="11265" width="5.42578125" style="10" customWidth="1"/>
    <col min="11266" max="11266" width="43.5703125" style="10" customWidth="1"/>
    <col min="11267" max="11267" width="5.42578125" style="10" customWidth="1"/>
    <col min="11268" max="11268" width="43.5703125" style="10" customWidth="1"/>
    <col min="11269" max="11269" width="5.42578125" style="10" customWidth="1"/>
    <col min="11270" max="11270" width="43.5703125" style="10" customWidth="1"/>
    <col min="11271" max="11271" width="5.42578125" style="10" customWidth="1"/>
    <col min="11272" max="11272" width="43.5703125" style="10" customWidth="1"/>
    <col min="11273" max="11273" width="3.42578125" style="10" customWidth="1"/>
    <col min="11274" max="11274" width="13.7109375" style="10" customWidth="1"/>
    <col min="11275" max="11275" width="5.42578125" style="10" customWidth="1"/>
    <col min="11276" max="11276" width="43.5703125" style="10" customWidth="1"/>
    <col min="11277" max="11277" width="5.42578125" style="10" customWidth="1"/>
    <col min="11278" max="11278" width="43.5703125" style="10" customWidth="1"/>
    <col min="11279" max="11279" width="5.42578125" style="10" customWidth="1"/>
    <col min="11280" max="11280" width="43.5703125" style="10" customWidth="1"/>
    <col min="11281" max="11281" width="5.42578125" style="10" customWidth="1"/>
    <col min="11282" max="11282" width="43.5703125" style="10" customWidth="1"/>
    <col min="11283" max="11283" width="2.85546875" style="10" customWidth="1"/>
    <col min="11284" max="11520" width="11" style="10"/>
    <col min="11521" max="11521" width="5.42578125" style="10" customWidth="1"/>
    <col min="11522" max="11522" width="43.5703125" style="10" customWidth="1"/>
    <col min="11523" max="11523" width="5.42578125" style="10" customWidth="1"/>
    <col min="11524" max="11524" width="43.5703125" style="10" customWidth="1"/>
    <col min="11525" max="11525" width="5.42578125" style="10" customWidth="1"/>
    <col min="11526" max="11526" width="43.5703125" style="10" customWidth="1"/>
    <col min="11527" max="11527" width="5.42578125" style="10" customWidth="1"/>
    <col min="11528" max="11528" width="43.5703125" style="10" customWidth="1"/>
    <col min="11529" max="11529" width="3.42578125" style="10" customWidth="1"/>
    <col min="11530" max="11530" width="13.7109375" style="10" customWidth="1"/>
    <col min="11531" max="11531" width="5.42578125" style="10" customWidth="1"/>
    <col min="11532" max="11532" width="43.5703125" style="10" customWidth="1"/>
    <col min="11533" max="11533" width="5.42578125" style="10" customWidth="1"/>
    <col min="11534" max="11534" width="43.5703125" style="10" customWidth="1"/>
    <col min="11535" max="11535" width="5.42578125" style="10" customWidth="1"/>
    <col min="11536" max="11536" width="43.5703125" style="10" customWidth="1"/>
    <col min="11537" max="11537" width="5.42578125" style="10" customWidth="1"/>
    <col min="11538" max="11538" width="43.5703125" style="10" customWidth="1"/>
    <col min="11539" max="11539" width="2.85546875" style="10" customWidth="1"/>
    <col min="11540" max="11776" width="11" style="10"/>
    <col min="11777" max="11777" width="5.42578125" style="10" customWidth="1"/>
    <col min="11778" max="11778" width="43.5703125" style="10" customWidth="1"/>
    <col min="11779" max="11779" width="5.42578125" style="10" customWidth="1"/>
    <col min="11780" max="11780" width="43.5703125" style="10" customWidth="1"/>
    <col min="11781" max="11781" width="5.42578125" style="10" customWidth="1"/>
    <col min="11782" max="11782" width="43.5703125" style="10" customWidth="1"/>
    <col min="11783" max="11783" width="5.42578125" style="10" customWidth="1"/>
    <col min="11784" max="11784" width="43.5703125" style="10" customWidth="1"/>
    <col min="11785" max="11785" width="3.42578125" style="10" customWidth="1"/>
    <col min="11786" max="11786" width="13.7109375" style="10" customWidth="1"/>
    <col min="11787" max="11787" width="5.42578125" style="10" customWidth="1"/>
    <col min="11788" max="11788" width="43.5703125" style="10" customWidth="1"/>
    <col min="11789" max="11789" width="5.42578125" style="10" customWidth="1"/>
    <col min="11790" max="11790" width="43.5703125" style="10" customWidth="1"/>
    <col min="11791" max="11791" width="5.42578125" style="10" customWidth="1"/>
    <col min="11792" max="11792" width="43.5703125" style="10" customWidth="1"/>
    <col min="11793" max="11793" width="5.42578125" style="10" customWidth="1"/>
    <col min="11794" max="11794" width="43.5703125" style="10" customWidth="1"/>
    <col min="11795" max="11795" width="2.85546875" style="10" customWidth="1"/>
    <col min="11796" max="12032" width="11" style="10"/>
    <col min="12033" max="12033" width="5.42578125" style="10" customWidth="1"/>
    <col min="12034" max="12034" width="43.5703125" style="10" customWidth="1"/>
    <col min="12035" max="12035" width="5.42578125" style="10" customWidth="1"/>
    <col min="12036" max="12036" width="43.5703125" style="10" customWidth="1"/>
    <col min="12037" max="12037" width="5.42578125" style="10" customWidth="1"/>
    <col min="12038" max="12038" width="43.5703125" style="10" customWidth="1"/>
    <col min="12039" max="12039" width="5.42578125" style="10" customWidth="1"/>
    <col min="12040" max="12040" width="43.5703125" style="10" customWidth="1"/>
    <col min="12041" max="12041" width="3.42578125" style="10" customWidth="1"/>
    <col min="12042" max="12042" width="13.7109375" style="10" customWidth="1"/>
    <col min="12043" max="12043" width="5.42578125" style="10" customWidth="1"/>
    <col min="12044" max="12044" width="43.5703125" style="10" customWidth="1"/>
    <col min="12045" max="12045" width="5.42578125" style="10" customWidth="1"/>
    <col min="12046" max="12046" width="43.5703125" style="10" customWidth="1"/>
    <col min="12047" max="12047" width="5.42578125" style="10" customWidth="1"/>
    <col min="12048" max="12048" width="43.5703125" style="10" customWidth="1"/>
    <col min="12049" max="12049" width="5.42578125" style="10" customWidth="1"/>
    <col min="12050" max="12050" width="43.5703125" style="10" customWidth="1"/>
    <col min="12051" max="12051" width="2.85546875" style="10" customWidth="1"/>
    <col min="12052" max="12288" width="11" style="10"/>
    <col min="12289" max="12289" width="5.42578125" style="10" customWidth="1"/>
    <col min="12290" max="12290" width="43.5703125" style="10" customWidth="1"/>
    <col min="12291" max="12291" width="5.42578125" style="10" customWidth="1"/>
    <col min="12292" max="12292" width="43.5703125" style="10" customWidth="1"/>
    <col min="12293" max="12293" width="5.42578125" style="10" customWidth="1"/>
    <col min="12294" max="12294" width="43.5703125" style="10" customWidth="1"/>
    <col min="12295" max="12295" width="5.42578125" style="10" customWidth="1"/>
    <col min="12296" max="12296" width="43.5703125" style="10" customWidth="1"/>
    <col min="12297" max="12297" width="3.42578125" style="10" customWidth="1"/>
    <col min="12298" max="12298" width="13.7109375" style="10" customWidth="1"/>
    <col min="12299" max="12299" width="5.42578125" style="10" customWidth="1"/>
    <col min="12300" max="12300" width="43.5703125" style="10" customWidth="1"/>
    <col min="12301" max="12301" width="5.42578125" style="10" customWidth="1"/>
    <col min="12302" max="12302" width="43.5703125" style="10" customWidth="1"/>
    <col min="12303" max="12303" width="5.42578125" style="10" customWidth="1"/>
    <col min="12304" max="12304" width="43.5703125" style="10" customWidth="1"/>
    <col min="12305" max="12305" width="5.42578125" style="10" customWidth="1"/>
    <col min="12306" max="12306" width="43.5703125" style="10" customWidth="1"/>
    <col min="12307" max="12307" width="2.85546875" style="10" customWidth="1"/>
    <col min="12308" max="12544" width="11" style="10"/>
    <col min="12545" max="12545" width="5.42578125" style="10" customWidth="1"/>
    <col min="12546" max="12546" width="43.5703125" style="10" customWidth="1"/>
    <col min="12547" max="12547" width="5.42578125" style="10" customWidth="1"/>
    <col min="12548" max="12548" width="43.5703125" style="10" customWidth="1"/>
    <col min="12549" max="12549" width="5.42578125" style="10" customWidth="1"/>
    <col min="12550" max="12550" width="43.5703125" style="10" customWidth="1"/>
    <col min="12551" max="12551" width="5.42578125" style="10" customWidth="1"/>
    <col min="12552" max="12552" width="43.5703125" style="10" customWidth="1"/>
    <col min="12553" max="12553" width="3.42578125" style="10" customWidth="1"/>
    <col min="12554" max="12554" width="13.7109375" style="10" customWidth="1"/>
    <col min="12555" max="12555" width="5.42578125" style="10" customWidth="1"/>
    <col min="12556" max="12556" width="43.5703125" style="10" customWidth="1"/>
    <col min="12557" max="12557" width="5.42578125" style="10" customWidth="1"/>
    <col min="12558" max="12558" width="43.5703125" style="10" customWidth="1"/>
    <col min="12559" max="12559" width="5.42578125" style="10" customWidth="1"/>
    <col min="12560" max="12560" width="43.5703125" style="10" customWidth="1"/>
    <col min="12561" max="12561" width="5.42578125" style="10" customWidth="1"/>
    <col min="12562" max="12562" width="43.5703125" style="10" customWidth="1"/>
    <col min="12563" max="12563" width="2.85546875" style="10" customWidth="1"/>
    <col min="12564" max="12800" width="11" style="10"/>
    <col min="12801" max="12801" width="5.42578125" style="10" customWidth="1"/>
    <col min="12802" max="12802" width="43.5703125" style="10" customWidth="1"/>
    <col min="12803" max="12803" width="5.42578125" style="10" customWidth="1"/>
    <col min="12804" max="12804" width="43.5703125" style="10" customWidth="1"/>
    <col min="12805" max="12805" width="5.42578125" style="10" customWidth="1"/>
    <col min="12806" max="12806" width="43.5703125" style="10" customWidth="1"/>
    <col min="12807" max="12807" width="5.42578125" style="10" customWidth="1"/>
    <col min="12808" max="12808" width="43.5703125" style="10" customWidth="1"/>
    <col min="12809" max="12809" width="3.42578125" style="10" customWidth="1"/>
    <col min="12810" max="12810" width="13.7109375" style="10" customWidth="1"/>
    <col min="12811" max="12811" width="5.42578125" style="10" customWidth="1"/>
    <col min="12812" max="12812" width="43.5703125" style="10" customWidth="1"/>
    <col min="12813" max="12813" width="5.42578125" style="10" customWidth="1"/>
    <col min="12814" max="12814" width="43.5703125" style="10" customWidth="1"/>
    <col min="12815" max="12815" width="5.42578125" style="10" customWidth="1"/>
    <col min="12816" max="12816" width="43.5703125" style="10" customWidth="1"/>
    <col min="12817" max="12817" width="5.42578125" style="10" customWidth="1"/>
    <col min="12818" max="12818" width="43.5703125" style="10" customWidth="1"/>
    <col min="12819" max="12819" width="2.85546875" style="10" customWidth="1"/>
    <col min="12820" max="13056" width="11" style="10"/>
    <col min="13057" max="13057" width="5.42578125" style="10" customWidth="1"/>
    <col min="13058" max="13058" width="43.5703125" style="10" customWidth="1"/>
    <col min="13059" max="13059" width="5.42578125" style="10" customWidth="1"/>
    <col min="13060" max="13060" width="43.5703125" style="10" customWidth="1"/>
    <col min="13061" max="13061" width="5.42578125" style="10" customWidth="1"/>
    <col min="13062" max="13062" width="43.5703125" style="10" customWidth="1"/>
    <col min="13063" max="13063" width="5.42578125" style="10" customWidth="1"/>
    <col min="13064" max="13064" width="43.5703125" style="10" customWidth="1"/>
    <col min="13065" max="13065" width="3.42578125" style="10" customWidth="1"/>
    <col min="13066" max="13066" width="13.7109375" style="10" customWidth="1"/>
    <col min="13067" max="13067" width="5.42578125" style="10" customWidth="1"/>
    <col min="13068" max="13068" width="43.5703125" style="10" customWidth="1"/>
    <col min="13069" max="13069" width="5.42578125" style="10" customWidth="1"/>
    <col min="13070" max="13070" width="43.5703125" style="10" customWidth="1"/>
    <col min="13071" max="13071" width="5.42578125" style="10" customWidth="1"/>
    <col min="13072" max="13072" width="43.5703125" style="10" customWidth="1"/>
    <col min="13073" max="13073" width="5.42578125" style="10" customWidth="1"/>
    <col min="13074" max="13074" width="43.5703125" style="10" customWidth="1"/>
    <col min="13075" max="13075" width="2.85546875" style="10" customWidth="1"/>
    <col min="13076" max="13312" width="11" style="10"/>
    <col min="13313" max="13313" width="5.42578125" style="10" customWidth="1"/>
    <col min="13314" max="13314" width="43.5703125" style="10" customWidth="1"/>
    <col min="13315" max="13315" width="5.42578125" style="10" customWidth="1"/>
    <col min="13316" max="13316" width="43.5703125" style="10" customWidth="1"/>
    <col min="13317" max="13317" width="5.42578125" style="10" customWidth="1"/>
    <col min="13318" max="13318" width="43.5703125" style="10" customWidth="1"/>
    <col min="13319" max="13319" width="5.42578125" style="10" customWidth="1"/>
    <col min="13320" max="13320" width="43.5703125" style="10" customWidth="1"/>
    <col min="13321" max="13321" width="3.42578125" style="10" customWidth="1"/>
    <col min="13322" max="13322" width="13.7109375" style="10" customWidth="1"/>
    <col min="13323" max="13323" width="5.42578125" style="10" customWidth="1"/>
    <col min="13324" max="13324" width="43.5703125" style="10" customWidth="1"/>
    <col min="13325" max="13325" width="5.42578125" style="10" customWidth="1"/>
    <col min="13326" max="13326" width="43.5703125" style="10" customWidth="1"/>
    <col min="13327" max="13327" width="5.42578125" style="10" customWidth="1"/>
    <col min="13328" max="13328" width="43.5703125" style="10" customWidth="1"/>
    <col min="13329" max="13329" width="5.42578125" style="10" customWidth="1"/>
    <col min="13330" max="13330" width="43.5703125" style="10" customWidth="1"/>
    <col min="13331" max="13331" width="2.85546875" style="10" customWidth="1"/>
    <col min="13332" max="13568" width="11" style="10"/>
    <col min="13569" max="13569" width="5.42578125" style="10" customWidth="1"/>
    <col min="13570" max="13570" width="43.5703125" style="10" customWidth="1"/>
    <col min="13571" max="13571" width="5.42578125" style="10" customWidth="1"/>
    <col min="13572" max="13572" width="43.5703125" style="10" customWidth="1"/>
    <col min="13573" max="13573" width="5.42578125" style="10" customWidth="1"/>
    <col min="13574" max="13574" width="43.5703125" style="10" customWidth="1"/>
    <col min="13575" max="13575" width="5.42578125" style="10" customWidth="1"/>
    <col min="13576" max="13576" width="43.5703125" style="10" customWidth="1"/>
    <col min="13577" max="13577" width="3.42578125" style="10" customWidth="1"/>
    <col min="13578" max="13578" width="13.7109375" style="10" customWidth="1"/>
    <col min="13579" max="13579" width="5.42578125" style="10" customWidth="1"/>
    <col min="13580" max="13580" width="43.5703125" style="10" customWidth="1"/>
    <col min="13581" max="13581" width="5.42578125" style="10" customWidth="1"/>
    <col min="13582" max="13582" width="43.5703125" style="10" customWidth="1"/>
    <col min="13583" max="13583" width="5.42578125" style="10" customWidth="1"/>
    <col min="13584" max="13584" width="43.5703125" style="10" customWidth="1"/>
    <col min="13585" max="13585" width="5.42578125" style="10" customWidth="1"/>
    <col min="13586" max="13586" width="43.5703125" style="10" customWidth="1"/>
    <col min="13587" max="13587" width="2.85546875" style="10" customWidth="1"/>
    <col min="13588" max="13824" width="11" style="10"/>
    <col min="13825" max="13825" width="5.42578125" style="10" customWidth="1"/>
    <col min="13826" max="13826" width="43.5703125" style="10" customWidth="1"/>
    <col min="13827" max="13827" width="5.42578125" style="10" customWidth="1"/>
    <col min="13828" max="13828" width="43.5703125" style="10" customWidth="1"/>
    <col min="13829" max="13829" width="5.42578125" style="10" customWidth="1"/>
    <col min="13830" max="13830" width="43.5703125" style="10" customWidth="1"/>
    <col min="13831" max="13831" width="5.42578125" style="10" customWidth="1"/>
    <col min="13832" max="13832" width="43.5703125" style="10" customWidth="1"/>
    <col min="13833" max="13833" width="3.42578125" style="10" customWidth="1"/>
    <col min="13834" max="13834" width="13.7109375" style="10" customWidth="1"/>
    <col min="13835" max="13835" width="5.42578125" style="10" customWidth="1"/>
    <col min="13836" max="13836" width="43.5703125" style="10" customWidth="1"/>
    <col min="13837" max="13837" width="5.42578125" style="10" customWidth="1"/>
    <col min="13838" max="13838" width="43.5703125" style="10" customWidth="1"/>
    <col min="13839" max="13839" width="5.42578125" style="10" customWidth="1"/>
    <col min="13840" max="13840" width="43.5703125" style="10" customWidth="1"/>
    <col min="13841" max="13841" width="5.42578125" style="10" customWidth="1"/>
    <col min="13842" max="13842" width="43.5703125" style="10" customWidth="1"/>
    <col min="13843" max="13843" width="2.85546875" style="10" customWidth="1"/>
    <col min="13844" max="14080" width="11" style="10"/>
    <col min="14081" max="14081" width="5.42578125" style="10" customWidth="1"/>
    <col min="14082" max="14082" width="43.5703125" style="10" customWidth="1"/>
    <col min="14083" max="14083" width="5.42578125" style="10" customWidth="1"/>
    <col min="14084" max="14084" width="43.5703125" style="10" customWidth="1"/>
    <col min="14085" max="14085" width="5.42578125" style="10" customWidth="1"/>
    <col min="14086" max="14086" width="43.5703125" style="10" customWidth="1"/>
    <col min="14087" max="14087" width="5.42578125" style="10" customWidth="1"/>
    <col min="14088" max="14088" width="43.5703125" style="10" customWidth="1"/>
    <col min="14089" max="14089" width="3.42578125" style="10" customWidth="1"/>
    <col min="14090" max="14090" width="13.7109375" style="10" customWidth="1"/>
    <col min="14091" max="14091" width="5.42578125" style="10" customWidth="1"/>
    <col min="14092" max="14092" width="43.5703125" style="10" customWidth="1"/>
    <col min="14093" max="14093" width="5.42578125" style="10" customWidth="1"/>
    <col min="14094" max="14094" width="43.5703125" style="10" customWidth="1"/>
    <col min="14095" max="14095" width="5.42578125" style="10" customWidth="1"/>
    <col min="14096" max="14096" width="43.5703125" style="10" customWidth="1"/>
    <col min="14097" max="14097" width="5.42578125" style="10" customWidth="1"/>
    <col min="14098" max="14098" width="43.5703125" style="10" customWidth="1"/>
    <col min="14099" max="14099" width="2.85546875" style="10" customWidth="1"/>
    <col min="14100" max="14336" width="11" style="10"/>
    <col min="14337" max="14337" width="5.42578125" style="10" customWidth="1"/>
    <col min="14338" max="14338" width="43.5703125" style="10" customWidth="1"/>
    <col min="14339" max="14339" width="5.42578125" style="10" customWidth="1"/>
    <col min="14340" max="14340" width="43.5703125" style="10" customWidth="1"/>
    <col min="14341" max="14341" width="5.42578125" style="10" customWidth="1"/>
    <col min="14342" max="14342" width="43.5703125" style="10" customWidth="1"/>
    <col min="14343" max="14343" width="5.42578125" style="10" customWidth="1"/>
    <col min="14344" max="14344" width="43.5703125" style="10" customWidth="1"/>
    <col min="14345" max="14345" width="3.42578125" style="10" customWidth="1"/>
    <col min="14346" max="14346" width="13.7109375" style="10" customWidth="1"/>
    <col min="14347" max="14347" width="5.42578125" style="10" customWidth="1"/>
    <col min="14348" max="14348" width="43.5703125" style="10" customWidth="1"/>
    <col min="14349" max="14349" width="5.42578125" style="10" customWidth="1"/>
    <col min="14350" max="14350" width="43.5703125" style="10" customWidth="1"/>
    <col min="14351" max="14351" width="5.42578125" style="10" customWidth="1"/>
    <col min="14352" max="14352" width="43.5703125" style="10" customWidth="1"/>
    <col min="14353" max="14353" width="5.42578125" style="10" customWidth="1"/>
    <col min="14354" max="14354" width="43.5703125" style="10" customWidth="1"/>
    <col min="14355" max="14355" width="2.85546875" style="10" customWidth="1"/>
    <col min="14356" max="14592" width="11" style="10"/>
    <col min="14593" max="14593" width="5.42578125" style="10" customWidth="1"/>
    <col min="14594" max="14594" width="43.5703125" style="10" customWidth="1"/>
    <col min="14595" max="14595" width="5.42578125" style="10" customWidth="1"/>
    <col min="14596" max="14596" width="43.5703125" style="10" customWidth="1"/>
    <col min="14597" max="14597" width="5.42578125" style="10" customWidth="1"/>
    <col min="14598" max="14598" width="43.5703125" style="10" customWidth="1"/>
    <col min="14599" max="14599" width="5.42578125" style="10" customWidth="1"/>
    <col min="14600" max="14600" width="43.5703125" style="10" customWidth="1"/>
    <col min="14601" max="14601" width="3.42578125" style="10" customWidth="1"/>
    <col min="14602" max="14602" width="13.7109375" style="10" customWidth="1"/>
    <col min="14603" max="14603" width="5.42578125" style="10" customWidth="1"/>
    <col min="14604" max="14604" width="43.5703125" style="10" customWidth="1"/>
    <col min="14605" max="14605" width="5.42578125" style="10" customWidth="1"/>
    <col min="14606" max="14606" width="43.5703125" style="10" customWidth="1"/>
    <col min="14607" max="14607" width="5.42578125" style="10" customWidth="1"/>
    <col min="14608" max="14608" width="43.5703125" style="10" customWidth="1"/>
    <col min="14609" max="14609" width="5.42578125" style="10" customWidth="1"/>
    <col min="14610" max="14610" width="43.5703125" style="10" customWidth="1"/>
    <col min="14611" max="14611" width="2.85546875" style="10" customWidth="1"/>
    <col min="14612" max="14848" width="11" style="10"/>
    <col min="14849" max="14849" width="5.42578125" style="10" customWidth="1"/>
    <col min="14850" max="14850" width="43.5703125" style="10" customWidth="1"/>
    <col min="14851" max="14851" width="5.42578125" style="10" customWidth="1"/>
    <col min="14852" max="14852" width="43.5703125" style="10" customWidth="1"/>
    <col min="14853" max="14853" width="5.42578125" style="10" customWidth="1"/>
    <col min="14854" max="14854" width="43.5703125" style="10" customWidth="1"/>
    <col min="14855" max="14855" width="5.42578125" style="10" customWidth="1"/>
    <col min="14856" max="14856" width="43.5703125" style="10" customWidth="1"/>
    <col min="14857" max="14857" width="3.42578125" style="10" customWidth="1"/>
    <col min="14858" max="14858" width="13.7109375" style="10" customWidth="1"/>
    <col min="14859" max="14859" width="5.42578125" style="10" customWidth="1"/>
    <col min="14860" max="14860" width="43.5703125" style="10" customWidth="1"/>
    <col min="14861" max="14861" width="5.42578125" style="10" customWidth="1"/>
    <col min="14862" max="14862" width="43.5703125" style="10" customWidth="1"/>
    <col min="14863" max="14863" width="5.42578125" style="10" customWidth="1"/>
    <col min="14864" max="14864" width="43.5703125" style="10" customWidth="1"/>
    <col min="14865" max="14865" width="5.42578125" style="10" customWidth="1"/>
    <col min="14866" max="14866" width="43.5703125" style="10" customWidth="1"/>
    <col min="14867" max="14867" width="2.85546875" style="10" customWidth="1"/>
    <col min="14868" max="15104" width="11" style="10"/>
    <col min="15105" max="15105" width="5.42578125" style="10" customWidth="1"/>
    <col min="15106" max="15106" width="43.5703125" style="10" customWidth="1"/>
    <col min="15107" max="15107" width="5.42578125" style="10" customWidth="1"/>
    <col min="15108" max="15108" width="43.5703125" style="10" customWidth="1"/>
    <col min="15109" max="15109" width="5.42578125" style="10" customWidth="1"/>
    <col min="15110" max="15110" width="43.5703125" style="10" customWidth="1"/>
    <col min="15111" max="15111" width="5.42578125" style="10" customWidth="1"/>
    <col min="15112" max="15112" width="43.5703125" style="10" customWidth="1"/>
    <col min="15113" max="15113" width="3.42578125" style="10" customWidth="1"/>
    <col min="15114" max="15114" width="13.7109375" style="10" customWidth="1"/>
    <col min="15115" max="15115" width="5.42578125" style="10" customWidth="1"/>
    <col min="15116" max="15116" width="43.5703125" style="10" customWidth="1"/>
    <col min="15117" max="15117" width="5.42578125" style="10" customWidth="1"/>
    <col min="15118" max="15118" width="43.5703125" style="10" customWidth="1"/>
    <col min="15119" max="15119" width="5.42578125" style="10" customWidth="1"/>
    <col min="15120" max="15120" width="43.5703125" style="10" customWidth="1"/>
    <col min="15121" max="15121" width="5.42578125" style="10" customWidth="1"/>
    <col min="15122" max="15122" width="43.5703125" style="10" customWidth="1"/>
    <col min="15123" max="15123" width="2.85546875" style="10" customWidth="1"/>
    <col min="15124" max="15360" width="11" style="10"/>
    <col min="15361" max="15361" width="5.42578125" style="10" customWidth="1"/>
    <col min="15362" max="15362" width="43.5703125" style="10" customWidth="1"/>
    <col min="15363" max="15363" width="5.42578125" style="10" customWidth="1"/>
    <col min="15364" max="15364" width="43.5703125" style="10" customWidth="1"/>
    <col min="15365" max="15365" width="5.42578125" style="10" customWidth="1"/>
    <col min="15366" max="15366" width="43.5703125" style="10" customWidth="1"/>
    <col min="15367" max="15367" width="5.42578125" style="10" customWidth="1"/>
    <col min="15368" max="15368" width="43.5703125" style="10" customWidth="1"/>
    <col min="15369" max="15369" width="3.42578125" style="10" customWidth="1"/>
    <col min="15370" max="15370" width="13.7109375" style="10" customWidth="1"/>
    <col min="15371" max="15371" width="5.42578125" style="10" customWidth="1"/>
    <col min="15372" max="15372" width="43.5703125" style="10" customWidth="1"/>
    <col min="15373" max="15373" width="5.42578125" style="10" customWidth="1"/>
    <col min="15374" max="15374" width="43.5703125" style="10" customWidth="1"/>
    <col min="15375" max="15375" width="5.42578125" style="10" customWidth="1"/>
    <col min="15376" max="15376" width="43.5703125" style="10" customWidth="1"/>
    <col min="15377" max="15377" width="5.42578125" style="10" customWidth="1"/>
    <col min="15378" max="15378" width="43.5703125" style="10" customWidth="1"/>
    <col min="15379" max="15379" width="2.85546875" style="10" customWidth="1"/>
    <col min="15380" max="15616" width="11" style="10"/>
    <col min="15617" max="15617" width="5.42578125" style="10" customWidth="1"/>
    <col min="15618" max="15618" width="43.5703125" style="10" customWidth="1"/>
    <col min="15619" max="15619" width="5.42578125" style="10" customWidth="1"/>
    <col min="15620" max="15620" width="43.5703125" style="10" customWidth="1"/>
    <col min="15621" max="15621" width="5.42578125" style="10" customWidth="1"/>
    <col min="15622" max="15622" width="43.5703125" style="10" customWidth="1"/>
    <col min="15623" max="15623" width="5.42578125" style="10" customWidth="1"/>
    <col min="15624" max="15624" width="43.5703125" style="10" customWidth="1"/>
    <col min="15625" max="15625" width="3.42578125" style="10" customWidth="1"/>
    <col min="15626" max="15626" width="13.7109375" style="10" customWidth="1"/>
    <col min="15627" max="15627" width="5.42578125" style="10" customWidth="1"/>
    <col min="15628" max="15628" width="43.5703125" style="10" customWidth="1"/>
    <col min="15629" max="15629" width="5.42578125" style="10" customWidth="1"/>
    <col min="15630" max="15630" width="43.5703125" style="10" customWidth="1"/>
    <col min="15631" max="15631" width="5.42578125" style="10" customWidth="1"/>
    <col min="15632" max="15632" width="43.5703125" style="10" customWidth="1"/>
    <col min="15633" max="15633" width="5.42578125" style="10" customWidth="1"/>
    <col min="15634" max="15634" width="43.5703125" style="10" customWidth="1"/>
    <col min="15635" max="15635" width="2.85546875" style="10" customWidth="1"/>
    <col min="15636" max="15872" width="11" style="10"/>
    <col min="15873" max="15873" width="5.42578125" style="10" customWidth="1"/>
    <col min="15874" max="15874" width="43.5703125" style="10" customWidth="1"/>
    <col min="15875" max="15875" width="5.42578125" style="10" customWidth="1"/>
    <col min="15876" max="15876" width="43.5703125" style="10" customWidth="1"/>
    <col min="15877" max="15877" width="5.42578125" style="10" customWidth="1"/>
    <col min="15878" max="15878" width="43.5703125" style="10" customWidth="1"/>
    <col min="15879" max="15879" width="5.42578125" style="10" customWidth="1"/>
    <col min="15880" max="15880" width="43.5703125" style="10" customWidth="1"/>
    <col min="15881" max="15881" width="3.42578125" style="10" customWidth="1"/>
    <col min="15882" max="15882" width="13.7109375" style="10" customWidth="1"/>
    <col min="15883" max="15883" width="5.42578125" style="10" customWidth="1"/>
    <col min="15884" max="15884" width="43.5703125" style="10" customWidth="1"/>
    <col min="15885" max="15885" width="5.42578125" style="10" customWidth="1"/>
    <col min="15886" max="15886" width="43.5703125" style="10" customWidth="1"/>
    <col min="15887" max="15887" width="5.42578125" style="10" customWidth="1"/>
    <col min="15888" max="15888" width="43.5703125" style="10" customWidth="1"/>
    <col min="15889" max="15889" width="5.42578125" style="10" customWidth="1"/>
    <col min="15890" max="15890" width="43.5703125" style="10" customWidth="1"/>
    <col min="15891" max="15891" width="2.85546875" style="10" customWidth="1"/>
    <col min="15892" max="16128" width="11" style="10"/>
    <col min="16129" max="16129" width="5.42578125" style="10" customWidth="1"/>
    <col min="16130" max="16130" width="43.5703125" style="10" customWidth="1"/>
    <col min="16131" max="16131" width="5.42578125" style="10" customWidth="1"/>
    <col min="16132" max="16132" width="43.5703125" style="10" customWidth="1"/>
    <col min="16133" max="16133" width="5.42578125" style="10" customWidth="1"/>
    <col min="16134" max="16134" width="43.5703125" style="10" customWidth="1"/>
    <col min="16135" max="16135" width="5.42578125" style="10" customWidth="1"/>
    <col min="16136" max="16136" width="43.5703125" style="10" customWidth="1"/>
    <col min="16137" max="16137" width="3.42578125" style="10" customWidth="1"/>
    <col min="16138" max="16138" width="13.7109375" style="10" customWidth="1"/>
    <col min="16139" max="16139" width="5.42578125" style="10" customWidth="1"/>
    <col min="16140" max="16140" width="43.5703125" style="10" customWidth="1"/>
    <col min="16141" max="16141" width="5.42578125" style="10" customWidth="1"/>
    <col min="16142" max="16142" width="43.5703125" style="10" customWidth="1"/>
    <col min="16143" max="16143" width="5.42578125" style="10" customWidth="1"/>
    <col min="16144" max="16144" width="43.5703125" style="10" customWidth="1"/>
    <col min="16145" max="16145" width="5.42578125" style="10" customWidth="1"/>
    <col min="16146" max="16146" width="43.5703125" style="10" customWidth="1"/>
    <col min="16147" max="16147" width="2.85546875" style="10" customWidth="1"/>
    <col min="16148" max="16384" width="11" style="10"/>
  </cols>
  <sheetData>
    <row r="1" spans="1:42" ht="26.25">
      <c r="B1" s="11" t="s">
        <v>39</v>
      </c>
      <c r="C1" s="11"/>
      <c r="D1" s="11"/>
      <c r="E1" s="11"/>
      <c r="F1" s="10"/>
      <c r="G1" s="10"/>
      <c r="H1" s="10"/>
      <c r="I1" s="10"/>
      <c r="J1" s="10"/>
      <c r="K1" s="10"/>
      <c r="L1" s="10"/>
      <c r="M1" s="10"/>
      <c r="N1" s="10"/>
      <c r="O1" s="10"/>
      <c r="P1" s="10"/>
      <c r="Q1" s="10"/>
      <c r="R1" s="10"/>
      <c r="S1" s="10"/>
      <c r="T1" s="10"/>
      <c r="AO1" s="12"/>
      <c r="AP1" s="12"/>
    </row>
    <row r="2" spans="1:42" ht="19.5" customHeight="1" thickBot="1">
      <c r="B2" s="10"/>
      <c r="C2" s="10"/>
      <c r="D2" s="10"/>
      <c r="E2" s="10"/>
      <c r="F2" s="10"/>
      <c r="G2" s="10"/>
      <c r="H2" s="10"/>
      <c r="I2" s="10"/>
      <c r="J2" s="10"/>
      <c r="K2" s="10"/>
      <c r="L2" s="10"/>
      <c r="M2" s="10"/>
      <c r="N2" s="10"/>
      <c r="O2" s="10"/>
      <c r="P2" s="10"/>
      <c r="Q2" s="10"/>
      <c r="R2" s="10"/>
      <c r="S2" s="10"/>
      <c r="T2" s="10"/>
      <c r="W2" s="1054" t="s">
        <v>40</v>
      </c>
      <c r="X2" s="1054"/>
      <c r="Y2" s="1054"/>
      <c r="Z2" s="1054"/>
      <c r="AA2" s="1054"/>
      <c r="AB2" s="1054"/>
      <c r="AC2" s="1054"/>
      <c r="AD2" s="1054"/>
      <c r="AE2" s="1054"/>
      <c r="AF2" s="1054"/>
      <c r="AG2" s="1054"/>
      <c r="AH2" s="1054"/>
      <c r="AI2" s="1054"/>
      <c r="AJ2" s="1054"/>
      <c r="AK2" s="1054"/>
      <c r="AL2" s="1054"/>
      <c r="AM2" s="1054"/>
      <c r="AN2" s="13"/>
      <c r="AO2" s="12"/>
      <c r="AP2" s="14" t="s">
        <v>41</v>
      </c>
    </row>
    <row r="3" spans="1:42" ht="33.75" customHeight="1">
      <c r="B3" s="1055" t="s">
        <v>42</v>
      </c>
      <c r="C3" s="1055"/>
      <c r="D3" s="1055"/>
      <c r="E3" s="1055"/>
      <c r="F3" s="1055"/>
      <c r="G3" s="1055"/>
      <c r="H3" s="1055"/>
      <c r="I3" s="1055"/>
      <c r="J3" s="1055"/>
      <c r="K3" s="10"/>
      <c r="L3" s="1056" t="s">
        <v>43</v>
      </c>
      <c r="M3" s="1056"/>
      <c r="N3" s="1056"/>
      <c r="O3" s="1056"/>
      <c r="P3" s="1056"/>
      <c r="Q3" s="1056"/>
      <c r="R3" s="1056"/>
      <c r="S3" s="1056"/>
      <c r="T3" s="1056"/>
      <c r="V3" s="13"/>
      <c r="W3" s="15" t="s">
        <v>44</v>
      </c>
      <c r="Y3" s="13"/>
      <c r="Z3" s="13"/>
      <c r="AA3" s="13"/>
      <c r="AB3" s="13"/>
      <c r="AC3" s="13"/>
      <c r="AD3" s="13"/>
      <c r="AE3" s="13"/>
      <c r="AF3" s="13"/>
      <c r="AG3" s="13"/>
      <c r="AH3" s="16" t="s">
        <v>45</v>
      </c>
      <c r="AI3" s="17"/>
      <c r="AJ3" s="17"/>
      <c r="AK3" s="17"/>
      <c r="AL3" s="17"/>
      <c r="AM3" s="17"/>
      <c r="AN3" s="13"/>
      <c r="AO3" s="12"/>
      <c r="AP3" s="12"/>
    </row>
    <row r="4" spans="1:42" ht="40.5" customHeight="1">
      <c r="B4" s="18"/>
      <c r="C4" s="19" t="s">
        <v>26</v>
      </c>
      <c r="D4" s="18"/>
      <c r="E4" s="19" t="s">
        <v>6</v>
      </c>
      <c r="F4" s="18"/>
      <c r="G4" s="19" t="s">
        <v>46</v>
      </c>
      <c r="H4" s="18"/>
      <c r="I4" s="20" t="s">
        <v>47</v>
      </c>
      <c r="J4" s="21"/>
      <c r="K4" s="10"/>
      <c r="L4" s="18"/>
      <c r="M4" s="22" t="s">
        <v>26</v>
      </c>
      <c r="N4" s="18"/>
      <c r="O4" s="22" t="s">
        <v>5</v>
      </c>
      <c r="P4" s="18"/>
      <c r="Q4" s="22" t="s">
        <v>9</v>
      </c>
      <c r="R4" s="18"/>
      <c r="S4" s="23" t="s">
        <v>47</v>
      </c>
      <c r="T4" s="21"/>
      <c r="V4" s="24"/>
      <c r="W4" s="25" t="s">
        <v>26</v>
      </c>
      <c r="X4" s="24"/>
      <c r="Y4" s="26" t="s">
        <v>5</v>
      </c>
      <c r="Z4" s="24"/>
      <c r="AA4" s="26" t="s">
        <v>7</v>
      </c>
      <c r="AB4" s="24"/>
      <c r="AC4" s="26" t="s">
        <v>13</v>
      </c>
      <c r="AD4" s="24"/>
      <c r="AE4" s="25" t="s">
        <v>47</v>
      </c>
      <c r="AF4" s="24"/>
      <c r="AG4" s="25" t="s">
        <v>48</v>
      </c>
      <c r="AH4" s="27">
        <v>1</v>
      </c>
      <c r="AI4" s="9" t="s">
        <v>49</v>
      </c>
      <c r="AJ4" s="13"/>
      <c r="AK4" s="27">
        <f>AH59+1</f>
        <v>57</v>
      </c>
      <c r="AL4" s="9" t="s">
        <v>50</v>
      </c>
      <c r="AM4" s="13"/>
      <c r="AN4" s="13"/>
      <c r="AO4" s="28" t="s">
        <v>51</v>
      </c>
      <c r="AP4" s="29" t="s">
        <v>52</v>
      </c>
    </row>
    <row r="5" spans="1:42" ht="33.75" customHeight="1">
      <c r="A5" s="30"/>
      <c r="B5" s="27">
        <v>1</v>
      </c>
      <c r="C5" s="9" t="s">
        <v>53</v>
      </c>
      <c r="D5" s="27">
        <f>B22+1</f>
        <v>16</v>
      </c>
      <c r="E5" s="9" t="s">
        <v>54</v>
      </c>
      <c r="F5" s="27">
        <f>D26+1</f>
        <v>32</v>
      </c>
      <c r="G5" s="9" t="s">
        <v>55</v>
      </c>
      <c r="H5" s="27">
        <f>F24+1</f>
        <v>51</v>
      </c>
      <c r="I5" s="9" t="s">
        <v>56</v>
      </c>
      <c r="J5" s="21"/>
      <c r="K5" s="10"/>
      <c r="L5" s="27">
        <v>1</v>
      </c>
      <c r="M5" s="9" t="s">
        <v>57</v>
      </c>
      <c r="N5" s="27">
        <f>L52+1</f>
        <v>46</v>
      </c>
      <c r="O5" s="9" t="s">
        <v>58</v>
      </c>
      <c r="P5" s="27">
        <f>N52+1</f>
        <v>91</v>
      </c>
      <c r="Q5" s="9" t="s">
        <v>59</v>
      </c>
      <c r="R5" s="27">
        <f>P52+1</f>
        <v>130</v>
      </c>
      <c r="S5" s="9" t="s">
        <v>60</v>
      </c>
      <c r="T5" s="21"/>
      <c r="V5" s="27">
        <v>1</v>
      </c>
      <c r="W5" s="9" t="s">
        <v>57</v>
      </c>
      <c r="X5" s="27">
        <f>V62+1</f>
        <v>56</v>
      </c>
      <c r="Y5" s="9" t="s">
        <v>61</v>
      </c>
      <c r="Z5" s="27">
        <f>X63+1</f>
        <v>113</v>
      </c>
      <c r="AA5" s="9" t="s">
        <v>62</v>
      </c>
      <c r="AB5" s="27">
        <f>Z62+1</f>
        <v>163</v>
      </c>
      <c r="AC5" s="9" t="s">
        <v>63</v>
      </c>
      <c r="AD5" s="27">
        <f>AB62+1</f>
        <v>217</v>
      </c>
      <c r="AE5" s="9" t="s">
        <v>64</v>
      </c>
      <c r="AF5" s="27">
        <f>AD57+1</f>
        <v>268</v>
      </c>
      <c r="AG5" s="9" t="s">
        <v>65</v>
      </c>
      <c r="AH5" s="27">
        <f>LARGE(AH4:AH4,1)+1</f>
        <v>2</v>
      </c>
      <c r="AI5" s="9" t="s">
        <v>66</v>
      </c>
      <c r="AJ5" s="13"/>
      <c r="AK5" s="27">
        <f>LARGE(AK4:AK4,1)+1</f>
        <v>58</v>
      </c>
      <c r="AL5" s="9" t="s">
        <v>67</v>
      </c>
      <c r="AM5" s="13"/>
      <c r="AN5" s="13"/>
      <c r="AO5" s="12"/>
      <c r="AP5" s="31" t="s">
        <v>26</v>
      </c>
    </row>
    <row r="6" spans="1:42" ht="30" customHeight="1">
      <c r="A6" s="32"/>
      <c r="B6" s="27">
        <f>LARGE(B5:B5,1)+1</f>
        <v>2</v>
      </c>
      <c r="C6" s="9" t="s">
        <v>68</v>
      </c>
      <c r="D6" s="27">
        <f>LARGE(D5:D5,1)+1</f>
        <v>17</v>
      </c>
      <c r="E6" s="9" t="s">
        <v>69</v>
      </c>
      <c r="F6" s="27">
        <f>LARGE(F5:F5,1)+1</f>
        <v>33</v>
      </c>
      <c r="G6" s="9" t="s">
        <v>70</v>
      </c>
      <c r="H6" s="27">
        <f>LARGE(H5:H5,1)+1</f>
        <v>52</v>
      </c>
      <c r="I6" s="9" t="s">
        <v>71</v>
      </c>
      <c r="J6" s="21"/>
      <c r="K6" s="10"/>
      <c r="L6" s="27">
        <f>LARGE(L5:L5,1)+1</f>
        <v>2</v>
      </c>
      <c r="M6" s="9" t="s">
        <v>72</v>
      </c>
      <c r="N6" s="27">
        <f>LARGE(N5:N5,1)+1</f>
        <v>47</v>
      </c>
      <c r="O6" s="9" t="s">
        <v>73</v>
      </c>
      <c r="P6" s="27">
        <f>LARGE(P5:P5,1)+1</f>
        <v>92</v>
      </c>
      <c r="Q6" s="9" t="s">
        <v>74</v>
      </c>
      <c r="R6" s="27">
        <f>LARGE(R5:R5,1)+1</f>
        <v>131</v>
      </c>
      <c r="S6" s="9" t="s">
        <v>75</v>
      </c>
      <c r="T6" s="21"/>
      <c r="V6" s="27">
        <f>LARGE(V5:V5,1)+1</f>
        <v>2</v>
      </c>
      <c r="W6" s="9" t="s">
        <v>53</v>
      </c>
      <c r="X6" s="27">
        <f>LARGE(X5:X5,1)+1</f>
        <v>57</v>
      </c>
      <c r="Y6" s="9" t="s">
        <v>76</v>
      </c>
      <c r="Z6" s="27">
        <f>LARGE(Z5:Z5,1)+1</f>
        <v>114</v>
      </c>
      <c r="AA6" s="9" t="s">
        <v>77</v>
      </c>
      <c r="AB6" s="27">
        <f>LARGE(AB5:AB5,1)+1</f>
        <v>164</v>
      </c>
      <c r="AC6" s="9" t="s">
        <v>78</v>
      </c>
      <c r="AD6" s="27">
        <f>LARGE(AD5:AD5,1)+1</f>
        <v>218</v>
      </c>
      <c r="AE6" s="9" t="s">
        <v>79</v>
      </c>
      <c r="AF6" s="27">
        <f>LARGE(AF5:AF5,1)+1</f>
        <v>269</v>
      </c>
      <c r="AG6" s="9" t="s">
        <v>80</v>
      </c>
      <c r="AH6" s="27">
        <f>LARGE(AH4:AH5,1)+1</f>
        <v>3</v>
      </c>
      <c r="AI6" s="9" t="s">
        <v>81</v>
      </c>
      <c r="AJ6" s="13"/>
      <c r="AK6" s="27">
        <f>LARGE(AK4:AK5,1)+1</f>
        <v>59</v>
      </c>
      <c r="AL6" s="9" t="s">
        <v>82</v>
      </c>
      <c r="AM6" s="13"/>
      <c r="AN6" s="13"/>
      <c r="AO6" s="12"/>
      <c r="AP6" s="33" t="s">
        <v>83</v>
      </c>
    </row>
    <row r="7" spans="1:42" ht="15.75">
      <c r="B7" s="27">
        <f>LARGE(B5:B6,1)+1</f>
        <v>3</v>
      </c>
      <c r="C7" s="9" t="s">
        <v>84</v>
      </c>
      <c r="D7" s="27">
        <f>LARGE(D5:D6,1)+1</f>
        <v>18</v>
      </c>
      <c r="E7" s="9" t="s">
        <v>85</v>
      </c>
      <c r="F7" s="27">
        <f>LARGE(F5:F6,1)+1</f>
        <v>34</v>
      </c>
      <c r="G7" s="9" t="s">
        <v>86</v>
      </c>
      <c r="H7" s="27">
        <f>LARGE(H5:H6,1)+1</f>
        <v>53</v>
      </c>
      <c r="I7" s="9" t="s">
        <v>87</v>
      </c>
      <c r="J7" s="21"/>
      <c r="K7" s="10"/>
      <c r="L7" s="27">
        <f>LARGE(L5:L6,1)+1</f>
        <v>3</v>
      </c>
      <c r="M7" s="9" t="s">
        <v>88</v>
      </c>
      <c r="N7" s="27">
        <f>LARGE(N5:N6,1)+1</f>
        <v>48</v>
      </c>
      <c r="O7" s="9" t="s">
        <v>89</v>
      </c>
      <c r="P7" s="27">
        <f>LARGE(P5:P6,1)+1</f>
        <v>93</v>
      </c>
      <c r="Q7" s="9" t="s">
        <v>90</v>
      </c>
      <c r="R7" s="27">
        <f>LARGE(R5:R6,1)+1</f>
        <v>132</v>
      </c>
      <c r="S7" s="9" t="s">
        <v>91</v>
      </c>
      <c r="T7" s="21"/>
      <c r="V7" s="27">
        <f>LARGE(V5:V6,1)+1</f>
        <v>3</v>
      </c>
      <c r="W7" s="9" t="s">
        <v>72</v>
      </c>
      <c r="X7" s="27">
        <f>LARGE(X5:X6,1)+1</f>
        <v>58</v>
      </c>
      <c r="Y7" s="9" t="s">
        <v>92</v>
      </c>
      <c r="Z7" s="27">
        <f>LARGE(Z5:Z6,1)+1</f>
        <v>115</v>
      </c>
      <c r="AA7" s="9" t="s">
        <v>93</v>
      </c>
      <c r="AB7" s="27">
        <f>LARGE(AB5:AB6,1)+1</f>
        <v>165</v>
      </c>
      <c r="AC7" s="9" t="s">
        <v>94</v>
      </c>
      <c r="AD7" s="27">
        <f>LARGE(AD5:AD6,1)+1</f>
        <v>219</v>
      </c>
      <c r="AE7" s="9" t="s">
        <v>95</v>
      </c>
      <c r="AF7" s="27">
        <f>LARGE(AF5:AF6,1)+1</f>
        <v>270</v>
      </c>
      <c r="AG7" s="9" t="s">
        <v>96</v>
      </c>
      <c r="AH7" s="27">
        <f>LARGE(AH4:AH6,1)+1</f>
        <v>4</v>
      </c>
      <c r="AI7" s="9" t="s">
        <v>97</v>
      </c>
      <c r="AJ7" s="13"/>
      <c r="AK7" s="27">
        <f>LARGE(AK4:AK6,1)+1</f>
        <v>60</v>
      </c>
      <c r="AL7" s="9" t="s">
        <v>98</v>
      </c>
      <c r="AM7" s="13"/>
      <c r="AN7" s="13"/>
      <c r="AO7" s="12"/>
      <c r="AP7" s="33" t="s">
        <v>99</v>
      </c>
    </row>
    <row r="8" spans="1:42" ht="46.5" customHeight="1">
      <c r="B8" s="27">
        <f>LARGE(B5:B7,1)+1</f>
        <v>4</v>
      </c>
      <c r="C8" s="9" t="s">
        <v>100</v>
      </c>
      <c r="D8" s="27">
        <f>LARGE(D5:D7,1)+1</f>
        <v>19</v>
      </c>
      <c r="E8" s="9" t="s">
        <v>85</v>
      </c>
      <c r="F8" s="27">
        <f>LARGE(F5:F7,1)+1</f>
        <v>35</v>
      </c>
      <c r="G8" s="9" t="s">
        <v>101</v>
      </c>
      <c r="H8" s="27">
        <f>LARGE(H5:H7,1)+1</f>
        <v>54</v>
      </c>
      <c r="I8" s="9" t="s">
        <v>102</v>
      </c>
      <c r="J8" s="21"/>
      <c r="K8" s="10"/>
      <c r="L8" s="27">
        <f>LARGE(L5:L7,1)+1</f>
        <v>4</v>
      </c>
      <c r="M8" s="9" t="s">
        <v>103</v>
      </c>
      <c r="N8" s="27">
        <f>LARGE(N5:N7,1)+1</f>
        <v>49</v>
      </c>
      <c r="O8" s="9" t="s">
        <v>104</v>
      </c>
      <c r="P8" s="27"/>
      <c r="Q8" s="34" t="s">
        <v>10</v>
      </c>
      <c r="R8" s="27">
        <f>LARGE(R5:R7,1)+1</f>
        <v>133</v>
      </c>
      <c r="S8" s="9" t="s">
        <v>105</v>
      </c>
      <c r="T8" s="21"/>
      <c r="V8" s="27">
        <f>LARGE(V5:V7,1)+1</f>
        <v>4</v>
      </c>
      <c r="W8" s="9" t="s">
        <v>106</v>
      </c>
      <c r="X8" s="27">
        <f>LARGE(X5:X7,1)+1</f>
        <v>59</v>
      </c>
      <c r="Y8" s="9" t="s">
        <v>107</v>
      </c>
      <c r="Z8" s="27">
        <f>LARGE(Z5:Z7,1)+1</f>
        <v>116</v>
      </c>
      <c r="AA8" s="9" t="s">
        <v>108</v>
      </c>
      <c r="AB8" s="27">
        <f>LARGE(AB5:AB7,1)+1</f>
        <v>166</v>
      </c>
      <c r="AC8" s="9" t="s">
        <v>109</v>
      </c>
      <c r="AD8" s="27">
        <f>LARGE(AD5:AD7,1)+1</f>
        <v>220</v>
      </c>
      <c r="AE8" s="9" t="s">
        <v>110</v>
      </c>
      <c r="AF8" s="27">
        <f>LARGE(AF5:AF7,1)+1</f>
        <v>271</v>
      </c>
      <c r="AG8" s="9" t="s">
        <v>111</v>
      </c>
      <c r="AH8" s="27">
        <f>LARGE(AH4:AH7,1)+1</f>
        <v>5</v>
      </c>
      <c r="AI8" s="9" t="s">
        <v>112</v>
      </c>
      <c r="AJ8" s="13"/>
      <c r="AK8" s="27">
        <f>LARGE(AK4:AK7,1)+1</f>
        <v>61</v>
      </c>
      <c r="AL8" s="9" t="s">
        <v>113</v>
      </c>
      <c r="AM8" s="13"/>
      <c r="AN8" s="13"/>
      <c r="AO8" s="12"/>
      <c r="AP8" s="33" t="s">
        <v>114</v>
      </c>
    </row>
    <row r="9" spans="1:42" ht="27" customHeight="1">
      <c r="B9" s="27">
        <f>LARGE(B5:B8,1)+1</f>
        <v>5</v>
      </c>
      <c r="C9" s="9" t="s">
        <v>115</v>
      </c>
      <c r="D9" s="27">
        <f>LARGE(D5:D8,1)+1</f>
        <v>20</v>
      </c>
      <c r="E9" s="9" t="s">
        <v>116</v>
      </c>
      <c r="F9" s="27">
        <f>LARGE(F5:F8,1)+1</f>
        <v>36</v>
      </c>
      <c r="G9" s="9" t="s">
        <v>117</v>
      </c>
      <c r="H9" s="27"/>
      <c r="I9" s="20" t="s">
        <v>118</v>
      </c>
      <c r="J9" s="21"/>
      <c r="K9" s="10"/>
      <c r="L9" s="27"/>
      <c r="M9" s="34" t="s">
        <v>3</v>
      </c>
      <c r="N9" s="27">
        <f>LARGE(N5:N8,1)+1</f>
        <v>50</v>
      </c>
      <c r="O9" s="9" t="s">
        <v>119</v>
      </c>
      <c r="P9" s="27">
        <f>LARGE(P5:P8,1)+1</f>
        <v>94</v>
      </c>
      <c r="Q9" s="9" t="s">
        <v>120</v>
      </c>
      <c r="R9" s="27">
        <f>LARGE(R5:R8,1)+1</f>
        <v>134</v>
      </c>
      <c r="S9" s="9" t="s">
        <v>121</v>
      </c>
      <c r="T9" s="21"/>
      <c r="V9" s="27">
        <f>LARGE(V5:V8,1)+1</f>
        <v>5</v>
      </c>
      <c r="W9" s="9" t="s">
        <v>68</v>
      </c>
      <c r="X9" s="27">
        <f>LARGE(X5:X8,1)+1</f>
        <v>60</v>
      </c>
      <c r="Y9" s="9" t="s">
        <v>122</v>
      </c>
      <c r="Z9" s="27">
        <f>LARGE(Z5:Z8,1)+1</f>
        <v>117</v>
      </c>
      <c r="AA9" s="9" t="s">
        <v>123</v>
      </c>
      <c r="AB9" s="27">
        <f>LARGE(AB5:AB8,1)+1</f>
        <v>167</v>
      </c>
      <c r="AC9" s="9" t="s">
        <v>124</v>
      </c>
      <c r="AD9" s="27">
        <f>LARGE(AD5:AD8,1)+1</f>
        <v>221</v>
      </c>
      <c r="AE9" s="9" t="s">
        <v>125</v>
      </c>
      <c r="AF9" s="27">
        <f>LARGE(AF5:AF8,1)+1</f>
        <v>272</v>
      </c>
      <c r="AG9" s="9" t="s">
        <v>126</v>
      </c>
      <c r="AH9" s="27">
        <f>LARGE(AH4:AH8,1)+1</f>
        <v>6</v>
      </c>
      <c r="AI9" s="9" t="s">
        <v>127</v>
      </c>
      <c r="AJ9" s="13"/>
      <c r="AK9" s="27">
        <f>LARGE(AK4:AK8,1)+1</f>
        <v>62</v>
      </c>
      <c r="AL9" s="9" t="s">
        <v>128</v>
      </c>
      <c r="AM9" s="13"/>
      <c r="AN9" s="13"/>
      <c r="AO9" s="12"/>
      <c r="AP9" s="33" t="s">
        <v>129</v>
      </c>
    </row>
    <row r="10" spans="1:42" ht="27" customHeight="1">
      <c r="B10" s="27">
        <f>LARGE(B5:B9,1)+1</f>
        <v>6</v>
      </c>
      <c r="C10" s="9" t="s">
        <v>130</v>
      </c>
      <c r="D10" s="35"/>
      <c r="E10" s="36" t="s">
        <v>7</v>
      </c>
      <c r="F10" s="27">
        <f>LARGE(F5:F9,1)+1</f>
        <v>37</v>
      </c>
      <c r="G10" s="9" t="s">
        <v>131</v>
      </c>
      <c r="H10" s="27">
        <f>LARGE(H5:H9,1)+1</f>
        <v>55</v>
      </c>
      <c r="I10" s="9" t="s">
        <v>132</v>
      </c>
      <c r="J10" s="21"/>
      <c r="K10" s="10"/>
      <c r="L10" s="27">
        <f>LARGE(L5:L9,1)+1</f>
        <v>5</v>
      </c>
      <c r="M10" s="9" t="s">
        <v>133</v>
      </c>
      <c r="N10" s="27">
        <f>LARGE(N5:N9,1)+1</f>
        <v>51</v>
      </c>
      <c r="O10" s="9" t="s">
        <v>134</v>
      </c>
      <c r="P10" s="27"/>
      <c r="Q10" s="34" t="s">
        <v>12</v>
      </c>
      <c r="R10" s="27">
        <f>LARGE(R5:R9,1)+1</f>
        <v>135</v>
      </c>
      <c r="S10" s="9" t="s">
        <v>135</v>
      </c>
      <c r="T10" s="21"/>
      <c r="V10" s="27">
        <f>LARGE(V5:V9,1)+1</f>
        <v>6</v>
      </c>
      <c r="W10" s="9" t="s">
        <v>84</v>
      </c>
      <c r="X10" s="27">
        <f>LARGE(X5:X9,1)+1</f>
        <v>61</v>
      </c>
      <c r="Y10" s="9" t="s">
        <v>136</v>
      </c>
      <c r="Z10" s="27">
        <f>LARGE(Z5:Z9,1)+1</f>
        <v>118</v>
      </c>
      <c r="AA10" s="9" t="s">
        <v>137</v>
      </c>
      <c r="AB10" s="27">
        <f>LARGE(AB5:AB9,1)+1</f>
        <v>168</v>
      </c>
      <c r="AC10" s="9" t="s">
        <v>138</v>
      </c>
      <c r="AD10" s="27">
        <f>LARGE(AD5:AD9,1)+1</f>
        <v>222</v>
      </c>
      <c r="AE10" s="9" t="s">
        <v>139</v>
      </c>
      <c r="AF10" s="27">
        <f>LARGE(AF5:AF9,1)+1</f>
        <v>273</v>
      </c>
      <c r="AG10" s="9" t="s">
        <v>140</v>
      </c>
      <c r="AH10" s="27">
        <f>LARGE(AH4:AH9,1)+1</f>
        <v>7</v>
      </c>
      <c r="AI10" s="9" t="s">
        <v>141</v>
      </c>
      <c r="AJ10" s="13"/>
      <c r="AK10" s="27">
        <f>LARGE(AK4:AK9,1)+1</f>
        <v>63</v>
      </c>
      <c r="AL10" s="9" t="s">
        <v>142</v>
      </c>
      <c r="AM10" s="13"/>
      <c r="AN10" s="13"/>
      <c r="AO10" s="12"/>
      <c r="AP10" s="33" t="s">
        <v>143</v>
      </c>
    </row>
    <row r="11" spans="1:42" ht="23.25" customHeight="1">
      <c r="B11" s="27">
        <f>LARGE(B5:B10,1)+1</f>
        <v>7</v>
      </c>
      <c r="C11" s="9" t="s">
        <v>144</v>
      </c>
      <c r="D11" s="27">
        <f>LARGE(D5:D10,1)+1</f>
        <v>21</v>
      </c>
      <c r="E11" s="9" t="s">
        <v>77</v>
      </c>
      <c r="F11" s="27">
        <f>LARGE(F5:F10,1)+1</f>
        <v>38</v>
      </c>
      <c r="G11" s="9" t="s">
        <v>145</v>
      </c>
      <c r="H11" s="27">
        <f>LARGE(H5:H10,1)+1</f>
        <v>56</v>
      </c>
      <c r="I11" s="9" t="s">
        <v>146</v>
      </c>
      <c r="J11" s="21"/>
      <c r="K11" s="10"/>
      <c r="L11" s="27">
        <f>LARGE(L5:L10,1)+1</f>
        <v>6</v>
      </c>
      <c r="M11" s="9" t="s">
        <v>147</v>
      </c>
      <c r="N11" s="27">
        <f>LARGE(N5:N10,1)+1</f>
        <v>52</v>
      </c>
      <c r="O11" s="9" t="s">
        <v>148</v>
      </c>
      <c r="P11" s="27">
        <f>LARGE(P5:P10,1)+1</f>
        <v>95</v>
      </c>
      <c r="Q11" s="9" t="s">
        <v>149</v>
      </c>
      <c r="R11" s="27">
        <f>LARGE(R5:R10,1)+1</f>
        <v>136</v>
      </c>
      <c r="S11" s="9" t="s">
        <v>150</v>
      </c>
      <c r="T11" s="21"/>
      <c r="V11" s="27">
        <f>LARGE(V5:V10,1)+1</f>
        <v>7</v>
      </c>
      <c r="W11" s="9" t="s">
        <v>100</v>
      </c>
      <c r="X11" s="27">
        <f>LARGE(X5:X10,1)+1</f>
        <v>62</v>
      </c>
      <c r="Y11" s="9" t="s">
        <v>151</v>
      </c>
      <c r="Z11" s="27">
        <f>LARGE(Z5:Z10,1)+1</f>
        <v>119</v>
      </c>
      <c r="AA11" s="9" t="s">
        <v>152</v>
      </c>
      <c r="AB11" s="27">
        <f>LARGE(AB5:AB10,1)+1</f>
        <v>169</v>
      </c>
      <c r="AC11" s="9" t="s">
        <v>153</v>
      </c>
      <c r="AD11" s="27">
        <f>LARGE(AD5:AD10,1)+1</f>
        <v>223</v>
      </c>
      <c r="AE11" s="9" t="s">
        <v>154</v>
      </c>
      <c r="AF11" s="27">
        <f>LARGE(AF5:AF10,1)+1</f>
        <v>274</v>
      </c>
      <c r="AG11" s="9" t="s">
        <v>155</v>
      </c>
      <c r="AH11" s="27">
        <f>LARGE(AH4:AH10,1)+1</f>
        <v>8</v>
      </c>
      <c r="AI11" s="9" t="s">
        <v>156</v>
      </c>
      <c r="AJ11" s="13"/>
      <c r="AK11" s="27">
        <f>LARGE(AK4:AK10,1)+1</f>
        <v>64</v>
      </c>
      <c r="AL11" s="9" t="s">
        <v>157</v>
      </c>
      <c r="AM11" s="13"/>
      <c r="AN11" s="13"/>
      <c r="AO11" s="12"/>
      <c r="AP11" s="33" t="s">
        <v>158</v>
      </c>
    </row>
    <row r="12" spans="1:42" ht="23.25" customHeight="1">
      <c r="B12" s="35"/>
      <c r="C12" s="36" t="s">
        <v>3</v>
      </c>
      <c r="D12" s="27"/>
      <c r="E12" s="36" t="s">
        <v>8</v>
      </c>
      <c r="F12" s="27">
        <f>LARGE(F5:F11,1)+1</f>
        <v>39</v>
      </c>
      <c r="G12" s="9" t="s">
        <v>159</v>
      </c>
      <c r="H12" s="27">
        <f>LARGE(H5:H11,1)+1</f>
        <v>57</v>
      </c>
      <c r="I12" s="9" t="s">
        <v>160</v>
      </c>
      <c r="J12" s="21"/>
      <c r="K12" s="10"/>
      <c r="L12" s="27">
        <f>LARGE(L5:L11,1)+1</f>
        <v>7</v>
      </c>
      <c r="M12" s="9" t="s">
        <v>161</v>
      </c>
      <c r="N12" s="27"/>
      <c r="O12" s="34" t="s">
        <v>6</v>
      </c>
      <c r="P12" s="27">
        <f>LARGE(P5:P11,1)+1</f>
        <v>96</v>
      </c>
      <c r="Q12" s="9" t="s">
        <v>162</v>
      </c>
      <c r="R12" s="27"/>
      <c r="S12" s="23" t="s">
        <v>118</v>
      </c>
      <c r="T12" s="21"/>
      <c r="V12" s="27">
        <f>LARGE(V5:V11,1)+1</f>
        <v>8</v>
      </c>
      <c r="W12" s="9" t="s">
        <v>115</v>
      </c>
      <c r="X12" s="27">
        <f>LARGE(X5:X11,1)+1</f>
        <v>63</v>
      </c>
      <c r="Y12" s="9" t="s">
        <v>163</v>
      </c>
      <c r="Z12" s="27">
        <f>LARGE(Z5:Z11,1)+1</f>
        <v>120</v>
      </c>
      <c r="AA12" s="9" t="s">
        <v>164</v>
      </c>
      <c r="AB12" s="27">
        <f>LARGE(AB5:AB11,1)+1</f>
        <v>170</v>
      </c>
      <c r="AC12" s="9" t="s">
        <v>165</v>
      </c>
      <c r="AD12" s="27">
        <f>LARGE(AD5:AD11,1)+1</f>
        <v>224</v>
      </c>
      <c r="AE12" s="9" t="s">
        <v>166</v>
      </c>
      <c r="AF12" s="27">
        <f>LARGE(AF5:AF11,1)+1</f>
        <v>275</v>
      </c>
      <c r="AG12" s="9" t="s">
        <v>167</v>
      </c>
      <c r="AH12" s="27">
        <f>LARGE(AH4:AH11,1)+1</f>
        <v>9</v>
      </c>
      <c r="AI12" s="9" t="s">
        <v>168</v>
      </c>
      <c r="AJ12" s="13"/>
      <c r="AK12" s="27">
        <f>LARGE(AK4:AK11,1)+1</f>
        <v>65</v>
      </c>
      <c r="AL12" s="9" t="s">
        <v>169</v>
      </c>
      <c r="AM12" s="13"/>
      <c r="AN12" s="13"/>
      <c r="AO12" s="12"/>
      <c r="AP12" s="33" t="s">
        <v>170</v>
      </c>
    </row>
    <row r="13" spans="1:42" ht="26.25" customHeight="1">
      <c r="B13" s="27">
        <f>LARGE(B5:B12,1)+1</f>
        <v>8</v>
      </c>
      <c r="C13" s="9" t="s">
        <v>171</v>
      </c>
      <c r="D13" s="27">
        <f>LARGE(D5:D12,1)+1</f>
        <v>22</v>
      </c>
      <c r="E13" s="9" t="s">
        <v>172</v>
      </c>
      <c r="F13" s="27"/>
      <c r="G13" s="36" t="s">
        <v>47</v>
      </c>
      <c r="H13" s="27"/>
      <c r="I13" s="20" t="s">
        <v>48</v>
      </c>
      <c r="J13" s="21"/>
      <c r="K13" s="10"/>
      <c r="L13" s="27">
        <f>LARGE(L5:L12,1)+1</f>
        <v>8</v>
      </c>
      <c r="M13" s="9" t="s">
        <v>173</v>
      </c>
      <c r="N13" s="27">
        <f>LARGE(N5:N12,1)+1</f>
        <v>53</v>
      </c>
      <c r="O13" s="9" t="s">
        <v>174</v>
      </c>
      <c r="P13" s="27">
        <f>LARGE(P5:P12,1)+1</f>
        <v>97</v>
      </c>
      <c r="Q13" s="9" t="s">
        <v>175</v>
      </c>
      <c r="R13" s="27">
        <f>LARGE(R5:R12,1)+1</f>
        <v>137</v>
      </c>
      <c r="S13" s="9" t="s">
        <v>176</v>
      </c>
      <c r="T13" s="21"/>
      <c r="V13" s="27">
        <f>LARGE(V5:V12,1)+1</f>
        <v>9</v>
      </c>
      <c r="W13" s="9" t="s">
        <v>130</v>
      </c>
      <c r="X13" s="27">
        <f>LARGE(X5:X12,1)+1</f>
        <v>64</v>
      </c>
      <c r="Y13" s="9" t="s">
        <v>177</v>
      </c>
      <c r="Z13" s="27">
        <f>LARGE(Z5:Z12,1)+1</f>
        <v>121</v>
      </c>
      <c r="AA13" s="9" t="s">
        <v>178</v>
      </c>
      <c r="AB13" s="27">
        <f>LARGE(AB5:AB12,1)+1</f>
        <v>171</v>
      </c>
      <c r="AC13" s="9" t="s">
        <v>179</v>
      </c>
      <c r="AD13" s="27">
        <f>LARGE(AD5:AD12,1)+1</f>
        <v>225</v>
      </c>
      <c r="AE13" s="9" t="s">
        <v>180</v>
      </c>
      <c r="AF13" s="27">
        <f>LARGE(AF5:AF12,1)+1</f>
        <v>276</v>
      </c>
      <c r="AG13" s="9" t="s">
        <v>181</v>
      </c>
      <c r="AH13" s="27">
        <f>LARGE(AH4:AH12,1)+1</f>
        <v>10</v>
      </c>
      <c r="AI13" s="9" t="s">
        <v>182</v>
      </c>
      <c r="AJ13" s="13"/>
      <c r="AK13" s="27">
        <f>LARGE(AK4:AK12,1)+1</f>
        <v>66</v>
      </c>
      <c r="AL13" s="9" t="s">
        <v>183</v>
      </c>
      <c r="AM13" s="13"/>
      <c r="AN13" s="13"/>
      <c r="AO13" s="12"/>
      <c r="AP13" s="31" t="s">
        <v>3</v>
      </c>
    </row>
    <row r="14" spans="1:42" ht="22.5" customHeight="1">
      <c r="B14" s="35"/>
      <c r="C14" s="36" t="s">
        <v>4</v>
      </c>
      <c r="D14" s="27"/>
      <c r="E14" s="36" t="s">
        <v>10</v>
      </c>
      <c r="F14" s="27">
        <f>LARGE(F5:F13,1)+1</f>
        <v>40</v>
      </c>
      <c r="G14" s="9" t="s">
        <v>154</v>
      </c>
      <c r="H14" s="27">
        <f>LARGE(H5:H13,1)+1</f>
        <v>58</v>
      </c>
      <c r="I14" s="9" t="s">
        <v>140</v>
      </c>
      <c r="J14" s="21"/>
      <c r="K14" s="10"/>
      <c r="L14" s="27">
        <f>LARGE(L5:L13,1)+1</f>
        <v>9</v>
      </c>
      <c r="M14" s="9" t="s">
        <v>184</v>
      </c>
      <c r="N14" s="27">
        <f>LARGE(N5:N13,1)+1</f>
        <v>54</v>
      </c>
      <c r="O14" s="9" t="s">
        <v>185</v>
      </c>
      <c r="P14" s="27">
        <f>LARGE(P5:P13,1)+1</f>
        <v>98</v>
      </c>
      <c r="Q14" s="9" t="s">
        <v>186</v>
      </c>
      <c r="R14" s="27">
        <f>LARGE(R5:R13,1)+1</f>
        <v>138</v>
      </c>
      <c r="S14" s="9" t="s">
        <v>187</v>
      </c>
      <c r="T14" s="21"/>
      <c r="V14" s="27">
        <f>LARGE(V5:V13,1)+1</f>
        <v>10</v>
      </c>
      <c r="W14" s="9" t="s">
        <v>144</v>
      </c>
      <c r="X14" s="27">
        <f>LARGE(X5:X13,1)+1</f>
        <v>65</v>
      </c>
      <c r="Y14" s="9" t="s">
        <v>188</v>
      </c>
      <c r="Z14" s="27">
        <f>LARGE(Z5:Z13,1)+1</f>
        <v>122</v>
      </c>
      <c r="AA14" s="9" t="s">
        <v>189</v>
      </c>
      <c r="AB14" s="27">
        <f>LARGE(AB5:AB13,1)+1</f>
        <v>172</v>
      </c>
      <c r="AC14" s="9" t="s">
        <v>190</v>
      </c>
      <c r="AD14" s="27">
        <f>LARGE(AD5:AD13,1)+1</f>
        <v>226</v>
      </c>
      <c r="AE14" s="9" t="s">
        <v>191</v>
      </c>
      <c r="AF14" s="27">
        <f>LARGE(AF5:AF13,1)+1</f>
        <v>277</v>
      </c>
      <c r="AG14" s="9" t="s">
        <v>192</v>
      </c>
      <c r="AH14" s="27">
        <f>LARGE(AH4:AH13,1)+1</f>
        <v>11</v>
      </c>
      <c r="AI14" s="9" t="s">
        <v>193</v>
      </c>
      <c r="AJ14" s="13"/>
      <c r="AK14" s="27">
        <f>LARGE(AK4:AK13,1)+1</f>
        <v>67</v>
      </c>
      <c r="AL14" s="9" t="s">
        <v>194</v>
      </c>
      <c r="AM14" s="13"/>
      <c r="AN14" s="13"/>
      <c r="AO14" s="12"/>
      <c r="AP14" s="33" t="s">
        <v>195</v>
      </c>
    </row>
    <row r="15" spans="1:42" s="1" customFormat="1" ht="26.25" customHeight="1">
      <c r="B15" s="27">
        <f>LARGE(B5:B14,1)+1</f>
        <v>9</v>
      </c>
      <c r="C15" s="9" t="s">
        <v>196</v>
      </c>
      <c r="D15" s="27">
        <f>LARGE(D5:D14,1)+1</f>
        <v>23</v>
      </c>
      <c r="E15" s="9" t="s">
        <v>197</v>
      </c>
      <c r="F15" s="27">
        <f>LARGE(F5:F14,1)+1</f>
        <v>41</v>
      </c>
      <c r="G15" s="9" t="s">
        <v>166</v>
      </c>
      <c r="H15" s="27"/>
      <c r="I15" s="20" t="s">
        <v>198</v>
      </c>
      <c r="J15" s="21"/>
      <c r="K15" s="10"/>
      <c r="L15" s="27">
        <f>LARGE(L5:L14,1)+1</f>
        <v>10</v>
      </c>
      <c r="M15" s="9" t="s">
        <v>199</v>
      </c>
      <c r="N15" s="27">
        <f>LARGE(N5:N14,1)+1</f>
        <v>55</v>
      </c>
      <c r="O15" s="9" t="s">
        <v>200</v>
      </c>
      <c r="P15" s="27"/>
      <c r="Q15" s="34" t="s">
        <v>13</v>
      </c>
      <c r="R15" s="27">
        <f>LARGE(R5:R14,1)+1</f>
        <v>139</v>
      </c>
      <c r="S15" s="9" t="s">
        <v>201</v>
      </c>
      <c r="T15" s="21"/>
      <c r="V15" s="27">
        <f>LARGE(V5:V14,1)+1</f>
        <v>11</v>
      </c>
      <c r="W15" s="9" t="s">
        <v>202</v>
      </c>
      <c r="X15" s="27">
        <f>LARGE(X5:X14,1)+1</f>
        <v>66</v>
      </c>
      <c r="Y15" s="9" t="s">
        <v>203</v>
      </c>
      <c r="Z15" s="27">
        <f>LARGE(Z5:Z14,1)+1</f>
        <v>123</v>
      </c>
      <c r="AA15" s="9" t="s">
        <v>204</v>
      </c>
      <c r="AB15" s="27">
        <f>LARGE(AB5:AB14,1)+1</f>
        <v>173</v>
      </c>
      <c r="AC15" s="9" t="s">
        <v>205</v>
      </c>
      <c r="AD15" s="27">
        <f>LARGE(AD5:AD14,1)+1</f>
        <v>227</v>
      </c>
      <c r="AE15" s="9" t="s">
        <v>60</v>
      </c>
      <c r="AF15" s="27">
        <f>LARGE(AF5:AF14,1)+1</f>
        <v>278</v>
      </c>
      <c r="AG15" s="9" t="s">
        <v>206</v>
      </c>
      <c r="AH15" s="27">
        <f>LARGE(AH4:AH14,1)+1</f>
        <v>12</v>
      </c>
      <c r="AI15" s="9" t="s">
        <v>207</v>
      </c>
      <c r="AJ15" s="37"/>
      <c r="AK15" s="27">
        <f>LARGE(AK4:AK14,1)+1</f>
        <v>68</v>
      </c>
      <c r="AL15" s="9" t="s">
        <v>208</v>
      </c>
      <c r="AM15" s="37"/>
      <c r="AN15" s="37"/>
      <c r="AO15" s="12"/>
      <c r="AP15" s="38" t="s">
        <v>209</v>
      </c>
    </row>
    <row r="16" spans="1:42" s="1" customFormat="1" ht="23.25" customHeight="1">
      <c r="B16" s="27">
        <f>LARGE(B5:B15,1)+1</f>
        <v>10</v>
      </c>
      <c r="C16" s="9" t="s">
        <v>210</v>
      </c>
      <c r="D16" s="27">
        <f>LARGE(D5:D15,1)+1</f>
        <v>24</v>
      </c>
      <c r="E16" s="9" t="s">
        <v>211</v>
      </c>
      <c r="F16" s="27">
        <f>LARGE(F5:F15,1)+1</f>
        <v>42</v>
      </c>
      <c r="G16" s="9" t="s">
        <v>180</v>
      </c>
      <c r="H16" s="27">
        <f>LARGE(H5:H15,1)+1</f>
        <v>59</v>
      </c>
      <c r="I16" s="9" t="s">
        <v>212</v>
      </c>
      <c r="J16" s="21"/>
      <c r="K16" s="10"/>
      <c r="L16" s="27">
        <f>LARGE(L5:L15,1)+1</f>
        <v>11</v>
      </c>
      <c r="M16" s="9" t="s">
        <v>213</v>
      </c>
      <c r="N16" s="27">
        <f>LARGE(N5:N15,1)+1</f>
        <v>56</v>
      </c>
      <c r="O16" s="9" t="s">
        <v>214</v>
      </c>
      <c r="P16" s="27">
        <f>LARGE(P5:P15,1)+1</f>
        <v>99</v>
      </c>
      <c r="Q16" s="9" t="s">
        <v>63</v>
      </c>
      <c r="R16" s="27">
        <f>LARGE(R5:R15,1)+1</f>
        <v>140</v>
      </c>
      <c r="S16" s="9" t="s">
        <v>215</v>
      </c>
      <c r="T16" s="21"/>
      <c r="V16" s="27">
        <f>LARGE(V5:V15,1)+1</f>
        <v>12</v>
      </c>
      <c r="W16" s="9" t="s">
        <v>88</v>
      </c>
      <c r="X16" s="27">
        <f>LARGE(X5:X15,1)+1</f>
        <v>67</v>
      </c>
      <c r="Y16" s="9" t="s">
        <v>216</v>
      </c>
      <c r="Z16" s="27">
        <f>LARGE(Z5:Z15,1)+1</f>
        <v>124</v>
      </c>
      <c r="AA16" s="9" t="s">
        <v>217</v>
      </c>
      <c r="AB16" s="27">
        <f>LARGE(AB5:AB15,1)+1</f>
        <v>174</v>
      </c>
      <c r="AC16" s="9" t="s">
        <v>218</v>
      </c>
      <c r="AD16" s="27">
        <f>LARGE(AD5:AD15,1)+1</f>
        <v>228</v>
      </c>
      <c r="AE16" s="9" t="s">
        <v>219</v>
      </c>
      <c r="AF16" s="27">
        <f>LARGE(AF5:AF15,1)+1</f>
        <v>279</v>
      </c>
      <c r="AG16" s="9" t="s">
        <v>220</v>
      </c>
      <c r="AH16" s="27">
        <f>LARGE(AH4:AH15,1)+1</f>
        <v>13</v>
      </c>
      <c r="AI16" s="9" t="s">
        <v>221</v>
      </c>
      <c r="AJ16" s="37"/>
      <c r="AK16" s="27">
        <f>LARGE(AK4:AK15,1)+1</f>
        <v>69</v>
      </c>
      <c r="AL16" s="9" t="s">
        <v>222</v>
      </c>
      <c r="AM16" s="37"/>
      <c r="AN16" s="37"/>
      <c r="AO16" s="12"/>
      <c r="AP16" s="38" t="s">
        <v>223</v>
      </c>
    </row>
    <row r="17" spans="2:42" s="1" customFormat="1" ht="23.25">
      <c r="B17" s="27">
        <f>LARGE(B5:B16,1)+1</f>
        <v>11</v>
      </c>
      <c r="C17" s="9" t="s">
        <v>224</v>
      </c>
      <c r="D17" s="27"/>
      <c r="E17" s="36" t="s">
        <v>11</v>
      </c>
      <c r="F17" s="27">
        <f>LARGE(F5:F16,1)+1</f>
        <v>43</v>
      </c>
      <c r="G17" s="9" t="s">
        <v>191</v>
      </c>
      <c r="H17" s="27"/>
      <c r="I17" s="20" t="s">
        <v>225</v>
      </c>
      <c r="J17" s="21"/>
      <c r="K17" s="10"/>
      <c r="L17" s="27"/>
      <c r="M17" s="34" t="s">
        <v>4</v>
      </c>
      <c r="N17" s="27">
        <f>LARGE(N5:N16,1)+1</f>
        <v>57</v>
      </c>
      <c r="O17" s="9" t="s">
        <v>226</v>
      </c>
      <c r="P17" s="27">
        <f>LARGE(P5:P16,1)+1</f>
        <v>100</v>
      </c>
      <c r="Q17" s="9" t="s">
        <v>94</v>
      </c>
      <c r="R17" s="27">
        <f>LARGE(R5:R16,1)+1</f>
        <v>141</v>
      </c>
      <c r="S17" s="9" t="s">
        <v>227</v>
      </c>
      <c r="T17" s="21"/>
      <c r="V17" s="27">
        <f>LARGE(V5:V16,1)+1</f>
        <v>13</v>
      </c>
      <c r="W17" s="9" t="s">
        <v>103</v>
      </c>
      <c r="X17" s="27">
        <f>LARGE(X5:X16,1)+1</f>
        <v>68</v>
      </c>
      <c r="Y17" s="9" t="s">
        <v>228</v>
      </c>
      <c r="Z17" s="27">
        <f>LARGE(Z5:Z16,1)+1</f>
        <v>125</v>
      </c>
      <c r="AA17" s="9" t="s">
        <v>229</v>
      </c>
      <c r="AB17" s="27">
        <f>LARGE(AB5:AB16,1)+1</f>
        <v>175</v>
      </c>
      <c r="AC17" s="9" t="s">
        <v>230</v>
      </c>
      <c r="AD17" s="27">
        <f>LARGE(AD5:AD16,1)+1</f>
        <v>229</v>
      </c>
      <c r="AE17" s="9" t="s">
        <v>231</v>
      </c>
      <c r="AF17" s="27">
        <f>LARGE(AF5:AF16,1)+1</f>
        <v>280</v>
      </c>
      <c r="AG17" s="9" t="s">
        <v>232</v>
      </c>
      <c r="AH17" s="27">
        <f>LARGE(AH4:AH16,1)+1</f>
        <v>14</v>
      </c>
      <c r="AI17" s="9" t="s">
        <v>233</v>
      </c>
      <c r="AJ17" s="37"/>
      <c r="AK17" s="27">
        <f>LARGE(AK4:AK16,1)+1</f>
        <v>70</v>
      </c>
      <c r="AL17" s="9" t="s">
        <v>234</v>
      </c>
      <c r="AM17" s="37"/>
      <c r="AN17" s="37"/>
      <c r="AO17" s="12"/>
      <c r="AP17" s="38" t="s">
        <v>235</v>
      </c>
    </row>
    <row r="18" spans="2:42" s="1" customFormat="1" ht="23.25" customHeight="1">
      <c r="B18" s="35"/>
      <c r="C18" s="36" t="s">
        <v>5</v>
      </c>
      <c r="D18" s="27">
        <f>LARGE(D5:D17,1)+1</f>
        <v>25</v>
      </c>
      <c r="E18" s="9" t="s">
        <v>236</v>
      </c>
      <c r="F18" s="27">
        <f>LARGE(F5:F17,1)+1</f>
        <v>44</v>
      </c>
      <c r="G18" s="9" t="s">
        <v>219</v>
      </c>
      <c r="H18" s="27">
        <f>LARGE(H5:H17,1)+1</f>
        <v>60</v>
      </c>
      <c r="I18" s="9" t="s">
        <v>237</v>
      </c>
      <c r="J18" s="21"/>
      <c r="K18" s="10"/>
      <c r="L18" s="27">
        <f>LARGE(L5:L17,1)+1</f>
        <v>12</v>
      </c>
      <c r="M18" s="9" t="s">
        <v>238</v>
      </c>
      <c r="N18" s="27">
        <f>LARGE(N5:N17,1)+1</f>
        <v>58</v>
      </c>
      <c r="O18" s="9" t="s">
        <v>239</v>
      </c>
      <c r="P18" s="27">
        <f>LARGE(P5:P17,1)+1</f>
        <v>101</v>
      </c>
      <c r="Q18" s="9" t="s">
        <v>138</v>
      </c>
      <c r="R18" s="27">
        <f>LARGE(R5:R17,1)+1</f>
        <v>142</v>
      </c>
      <c r="S18" s="9" t="s">
        <v>240</v>
      </c>
      <c r="T18" s="21"/>
      <c r="V18" s="27"/>
      <c r="W18" s="26" t="s">
        <v>3</v>
      </c>
      <c r="X18" s="27">
        <f>LARGE(X5:X17,1)+1</f>
        <v>69</v>
      </c>
      <c r="Y18" s="9" t="s">
        <v>241</v>
      </c>
      <c r="Z18" s="27">
        <f>LARGE(Z5:Z17,1)+1</f>
        <v>126</v>
      </c>
      <c r="AA18" s="9" t="s">
        <v>242</v>
      </c>
      <c r="AB18" s="27">
        <f>LARGE(AB5:AB17,1)+1</f>
        <v>176</v>
      </c>
      <c r="AC18" s="9" t="s">
        <v>243</v>
      </c>
      <c r="AD18" s="27">
        <f>LARGE(AD5:AD17,1)+1</f>
        <v>230</v>
      </c>
      <c r="AE18" s="9" t="s">
        <v>244</v>
      </c>
      <c r="AF18" s="27">
        <f>LARGE(AF5:AF17,1)+1</f>
        <v>281</v>
      </c>
      <c r="AG18" s="9" t="s">
        <v>245</v>
      </c>
      <c r="AH18" s="27">
        <f>LARGE(AH4:AH17,1)+1</f>
        <v>15</v>
      </c>
      <c r="AI18" s="9" t="s">
        <v>246</v>
      </c>
      <c r="AJ18" s="37"/>
      <c r="AK18" s="27">
        <f>LARGE(AK4:AK17,1)+1</f>
        <v>71</v>
      </c>
      <c r="AL18" s="9" t="s">
        <v>247</v>
      </c>
      <c r="AM18" s="37"/>
      <c r="AN18" s="37"/>
      <c r="AO18" s="12"/>
      <c r="AP18" s="33" t="s">
        <v>248</v>
      </c>
    </row>
    <row r="19" spans="2:42" s="1" customFormat="1" ht="23.25" customHeight="1">
      <c r="B19" s="27">
        <f>LARGE(B5:B18,1)+1</f>
        <v>12</v>
      </c>
      <c r="C19" s="9" t="s">
        <v>107</v>
      </c>
      <c r="D19" s="27"/>
      <c r="E19" s="36" t="s">
        <v>12</v>
      </c>
      <c r="F19" s="27">
        <f>LARGE(F5:F18,1)+1</f>
        <v>45</v>
      </c>
      <c r="G19" s="9" t="s">
        <v>244</v>
      </c>
      <c r="H19" s="27">
        <f>LARGE(H5:H18,1)+1</f>
        <v>61</v>
      </c>
      <c r="I19" s="9" t="s">
        <v>249</v>
      </c>
      <c r="J19" s="21"/>
      <c r="K19" s="10"/>
      <c r="L19" s="27">
        <f>LARGE(L5:L18,1)+1</f>
        <v>13</v>
      </c>
      <c r="M19" s="9" t="s">
        <v>250</v>
      </c>
      <c r="N19" s="27">
        <f>LARGE(N5:N18,1)+1</f>
        <v>59</v>
      </c>
      <c r="O19" s="9" t="s">
        <v>251</v>
      </c>
      <c r="P19" s="27">
        <f>LARGE(P5:P18,1)+1</f>
        <v>102</v>
      </c>
      <c r="Q19" s="9" t="s">
        <v>153</v>
      </c>
      <c r="R19" s="27">
        <f>LARGE(R5:R18,1)+1</f>
        <v>143</v>
      </c>
      <c r="S19" s="9" t="s">
        <v>252</v>
      </c>
      <c r="T19" s="21"/>
      <c r="V19" s="27">
        <f>LARGE(V5:V18,1)+1</f>
        <v>14</v>
      </c>
      <c r="W19" s="9" t="s">
        <v>133</v>
      </c>
      <c r="X19" s="27">
        <f>LARGE(X5:X18,1)+1</f>
        <v>70</v>
      </c>
      <c r="Y19" s="9" t="s">
        <v>253</v>
      </c>
      <c r="Z19" s="27">
        <f>LARGE(Z5:Z18,1)+1</f>
        <v>127</v>
      </c>
      <c r="AA19" s="9" t="s">
        <v>254</v>
      </c>
      <c r="AB19" s="27">
        <f>LARGE(AB5:AB18,1)+1</f>
        <v>177</v>
      </c>
      <c r="AC19" s="9" t="s">
        <v>255</v>
      </c>
      <c r="AD19" s="27">
        <f>LARGE(AD5:AD18,1)+1</f>
        <v>231</v>
      </c>
      <c r="AE19" s="9" t="s">
        <v>256</v>
      </c>
      <c r="AF19" s="27">
        <f>LARGE(AF5:AF18,1)+1</f>
        <v>282</v>
      </c>
      <c r="AG19" s="9" t="s">
        <v>257</v>
      </c>
      <c r="AH19" s="27">
        <f>LARGE(AH4:AH18,1)+1</f>
        <v>16</v>
      </c>
      <c r="AI19" s="9" t="s">
        <v>258</v>
      </c>
      <c r="AJ19" s="37"/>
      <c r="AK19" s="27">
        <f>LARGE(AK4:AK18,1)+1</f>
        <v>72</v>
      </c>
      <c r="AL19" s="9" t="s">
        <v>259</v>
      </c>
      <c r="AM19" s="37"/>
      <c r="AN19" s="37"/>
      <c r="AO19" s="12"/>
      <c r="AP19" s="33" t="s">
        <v>260</v>
      </c>
    </row>
    <row r="20" spans="2:42" s="1" customFormat="1" ht="27" customHeight="1">
      <c r="B20" s="27">
        <f>LARGE(B5:B19,1)+1</f>
        <v>13</v>
      </c>
      <c r="C20" s="9" t="s">
        <v>228</v>
      </c>
      <c r="D20" s="27">
        <f>LARGE(D5:D19,1)+1</f>
        <v>26</v>
      </c>
      <c r="E20" s="9" t="s">
        <v>261</v>
      </c>
      <c r="F20" s="27">
        <f>LARGE(F5:F19,1)+1</f>
        <v>46</v>
      </c>
      <c r="G20" s="9" t="s">
        <v>262</v>
      </c>
      <c r="H20" s="27"/>
      <c r="I20" s="39"/>
      <c r="J20" s="21"/>
      <c r="K20" s="10"/>
      <c r="L20" s="27">
        <f>LARGE(L5:L19,1)+1</f>
        <v>14</v>
      </c>
      <c r="M20" s="9" t="s">
        <v>263</v>
      </c>
      <c r="N20" s="27">
        <f>LARGE(N5:N19,1)+1</f>
        <v>60</v>
      </c>
      <c r="O20" s="9" t="s">
        <v>264</v>
      </c>
      <c r="P20" s="27">
        <f>LARGE(P5:P19,1)+1</f>
        <v>103</v>
      </c>
      <c r="Q20" s="9" t="s">
        <v>179</v>
      </c>
      <c r="R20" s="27"/>
      <c r="S20" s="23" t="s">
        <v>48</v>
      </c>
      <c r="T20" s="21"/>
      <c r="V20" s="27">
        <f>LARGE(V5:V19,1)+1</f>
        <v>15</v>
      </c>
      <c r="W20" s="9" t="s">
        <v>171</v>
      </c>
      <c r="X20" s="27">
        <f>LARGE(X5:X19,1)+1</f>
        <v>71</v>
      </c>
      <c r="Y20" s="9" t="s">
        <v>265</v>
      </c>
      <c r="Z20" s="27">
        <f>LARGE(Z5:Z19,1)+1</f>
        <v>128</v>
      </c>
      <c r="AA20" s="9" t="s">
        <v>266</v>
      </c>
      <c r="AB20" s="27">
        <f>LARGE(AB5:AB19,1)+1</f>
        <v>178</v>
      </c>
      <c r="AC20" s="9" t="s">
        <v>267</v>
      </c>
      <c r="AD20" s="27">
        <f>LARGE(AD5:AD19,1)+1</f>
        <v>232</v>
      </c>
      <c r="AE20" s="9" t="s">
        <v>75</v>
      </c>
      <c r="AF20" s="40"/>
      <c r="AG20" s="41"/>
      <c r="AH20" s="27">
        <f>LARGE(AH4:AH19,1)+1</f>
        <v>17</v>
      </c>
      <c r="AI20" s="9" t="s">
        <v>268</v>
      </c>
      <c r="AJ20" s="37"/>
      <c r="AK20" s="27">
        <f>LARGE(AK4:AK19,1)+1</f>
        <v>73</v>
      </c>
      <c r="AL20" s="9" t="s">
        <v>269</v>
      </c>
      <c r="AM20" s="37"/>
      <c r="AN20" s="37"/>
      <c r="AO20" s="12"/>
      <c r="AP20" s="33" t="s">
        <v>270</v>
      </c>
    </row>
    <row r="21" spans="2:42" s="1" customFormat="1" ht="20.25" customHeight="1">
      <c r="B21" s="27">
        <f>LARGE(B5:B20,1)+1</f>
        <v>14</v>
      </c>
      <c r="C21" s="9" t="s">
        <v>271</v>
      </c>
      <c r="D21" s="27"/>
      <c r="E21" s="36" t="s">
        <v>13</v>
      </c>
      <c r="F21" s="27">
        <f>LARGE(F5:F20,1)+1</f>
        <v>47</v>
      </c>
      <c r="G21" s="9" t="s">
        <v>272</v>
      </c>
      <c r="H21" s="27"/>
      <c r="I21" s="39"/>
      <c r="J21" s="21"/>
      <c r="K21" s="10"/>
      <c r="L21" s="27">
        <f>LARGE(L5:L20,1)+1</f>
        <v>15</v>
      </c>
      <c r="M21" s="9" t="s">
        <v>273</v>
      </c>
      <c r="N21" s="27">
        <f>LARGE(N5:N20,1)+1</f>
        <v>61</v>
      </c>
      <c r="O21" s="9" t="s">
        <v>274</v>
      </c>
      <c r="P21" s="27">
        <f>LARGE(P5:P20,1)+1</f>
        <v>104</v>
      </c>
      <c r="Q21" s="9" t="s">
        <v>190</v>
      </c>
      <c r="R21" s="27">
        <f>LARGE(R5:R20,1)+1</f>
        <v>144</v>
      </c>
      <c r="S21" s="9" t="s">
        <v>80</v>
      </c>
      <c r="T21" s="21"/>
      <c r="V21" s="27">
        <f>LARGE(V5:V20,1)+1</f>
        <v>16</v>
      </c>
      <c r="W21" s="9" t="s">
        <v>147</v>
      </c>
      <c r="X21" s="27">
        <f>LARGE(X5:X20,1)+1</f>
        <v>72</v>
      </c>
      <c r="Y21" s="9" t="s">
        <v>275</v>
      </c>
      <c r="Z21" s="27">
        <f>LARGE(Z5:Z20,1)+1</f>
        <v>129</v>
      </c>
      <c r="AA21" s="9" t="s">
        <v>276</v>
      </c>
      <c r="AB21" s="27">
        <f>LARGE(AB5:AB20,1)+1</f>
        <v>179</v>
      </c>
      <c r="AC21" s="9" t="s">
        <v>277</v>
      </c>
      <c r="AD21" s="27">
        <f>LARGE(AD5:AD20,1)+1</f>
        <v>233</v>
      </c>
      <c r="AE21" s="9" t="s">
        <v>262</v>
      </c>
      <c r="AF21" s="40"/>
      <c r="AG21" s="26" t="s">
        <v>198</v>
      </c>
      <c r="AH21" s="27">
        <f>LARGE(AH4:AH20,1)+1</f>
        <v>18</v>
      </c>
      <c r="AI21" s="9" t="s">
        <v>278</v>
      </c>
      <c r="AJ21" s="37"/>
      <c r="AK21" s="27">
        <f>LARGE(AK4:AK20,1)+1</f>
        <v>74</v>
      </c>
      <c r="AL21" s="9" t="s">
        <v>279</v>
      </c>
      <c r="AM21" s="37"/>
      <c r="AN21" s="37"/>
      <c r="AO21" s="12"/>
      <c r="AP21" s="33" t="s">
        <v>280</v>
      </c>
    </row>
    <row r="22" spans="2:42" s="1" customFormat="1" ht="23.25" customHeight="1">
      <c r="B22" s="27">
        <f>LARGE(B5:B21,1)+1</f>
        <v>15</v>
      </c>
      <c r="C22" s="9" t="s">
        <v>281</v>
      </c>
      <c r="D22" s="27">
        <f>LARGE(D5:D21,1)+1</f>
        <v>27</v>
      </c>
      <c r="E22" s="9" t="s">
        <v>78</v>
      </c>
      <c r="F22" s="27">
        <f>LARGE(F5:F21,1)+1</f>
        <v>48</v>
      </c>
      <c r="G22" s="9" t="s">
        <v>282</v>
      </c>
      <c r="H22" s="27"/>
      <c r="I22" s="42"/>
      <c r="J22" s="21"/>
      <c r="K22" s="10"/>
      <c r="L22" s="27">
        <f>LARGE(L5:L21,1)+1</f>
        <v>16</v>
      </c>
      <c r="M22" s="9" t="s">
        <v>283</v>
      </c>
      <c r="N22" s="27">
        <f>LARGE(N5:N21,1)+1</f>
        <v>62</v>
      </c>
      <c r="O22" s="9" t="s">
        <v>284</v>
      </c>
      <c r="P22" s="27">
        <f>LARGE(P5:P21,1)+1</f>
        <v>105</v>
      </c>
      <c r="Q22" s="9" t="s">
        <v>218</v>
      </c>
      <c r="R22" s="27">
        <f>LARGE(R5:R21,1)+1</f>
        <v>145</v>
      </c>
      <c r="S22" s="9" t="s">
        <v>96</v>
      </c>
      <c r="T22" s="21"/>
      <c r="V22" s="27">
        <f>LARGE(V5:V21,1)+1</f>
        <v>17</v>
      </c>
      <c r="W22" s="9" t="s">
        <v>161</v>
      </c>
      <c r="X22" s="27">
        <f>LARGE(X5:X21,1)+1</f>
        <v>73</v>
      </c>
      <c r="Y22" s="9" t="s">
        <v>58</v>
      </c>
      <c r="Z22" s="27">
        <f>LARGE(Z5:Z21,1)+1</f>
        <v>130</v>
      </c>
      <c r="AA22" s="9" t="s">
        <v>285</v>
      </c>
      <c r="AB22" s="27">
        <f>LARGE(AB5:AB21,1)+1</f>
        <v>180</v>
      </c>
      <c r="AC22" s="9" t="s">
        <v>286</v>
      </c>
      <c r="AD22" s="27">
        <f>LARGE(AD5:AD21,1)+1</f>
        <v>234</v>
      </c>
      <c r="AE22" s="9" t="s">
        <v>272</v>
      </c>
      <c r="AF22" s="40">
        <f>LARGE(AF5:AF21,1)+1</f>
        <v>283</v>
      </c>
      <c r="AG22" s="9" t="s">
        <v>287</v>
      </c>
      <c r="AH22" s="27">
        <f>LARGE(AH4:AH21,1)+1</f>
        <v>19</v>
      </c>
      <c r="AI22" s="9" t="s">
        <v>288</v>
      </c>
      <c r="AJ22" s="37"/>
      <c r="AK22" s="27">
        <f>LARGE(AK4:AK21,1)+1</f>
        <v>75</v>
      </c>
      <c r="AL22" s="9" t="s">
        <v>289</v>
      </c>
      <c r="AM22" s="37"/>
      <c r="AN22" s="37"/>
      <c r="AO22" s="12"/>
      <c r="AP22" s="33" t="s">
        <v>290</v>
      </c>
    </row>
    <row r="23" spans="2:42" s="1" customFormat="1" ht="23.25" customHeight="1">
      <c r="B23" s="43"/>
      <c r="C23" s="39"/>
      <c r="D23" s="27">
        <f>LARGE(D5:D22,1)+1</f>
        <v>28</v>
      </c>
      <c r="E23" s="9" t="s">
        <v>124</v>
      </c>
      <c r="F23" s="27">
        <f>LARGE(F5:F22,1)+1</f>
        <v>49</v>
      </c>
      <c r="G23" s="9" t="s">
        <v>291</v>
      </c>
      <c r="H23" s="27"/>
      <c r="I23" s="42"/>
      <c r="J23" s="21"/>
      <c r="K23" s="10"/>
      <c r="L23" s="27">
        <f>LARGE(L5:L22,1)+1</f>
        <v>17</v>
      </c>
      <c r="M23" s="9" t="s">
        <v>292</v>
      </c>
      <c r="N23" s="27">
        <f>LARGE(N5:N22,1)+1</f>
        <v>63</v>
      </c>
      <c r="O23" s="9" t="s">
        <v>293</v>
      </c>
      <c r="P23" s="27">
        <f>LARGE(P5:P22,1)+1</f>
        <v>106</v>
      </c>
      <c r="Q23" s="9" t="s">
        <v>255</v>
      </c>
      <c r="R23" s="27">
        <f>LARGE(R5:R22,1)+1</f>
        <v>146</v>
      </c>
      <c r="S23" s="9" t="s">
        <v>111</v>
      </c>
      <c r="T23" s="21"/>
      <c r="V23" s="27">
        <f>LARGE(V5:V22,1)+1</f>
        <v>18</v>
      </c>
      <c r="W23" s="9" t="s">
        <v>173</v>
      </c>
      <c r="X23" s="27">
        <f>LARGE(X5:X22,1)+1</f>
        <v>74</v>
      </c>
      <c r="Y23" s="9" t="s">
        <v>73</v>
      </c>
      <c r="Z23" s="27">
        <f>LARGE(Z5:Z22,1)+1</f>
        <v>131</v>
      </c>
      <c r="AA23" s="9" t="s">
        <v>294</v>
      </c>
      <c r="AB23" s="27">
        <f>LARGE(AB5:AB22,1)+1</f>
        <v>181</v>
      </c>
      <c r="AC23" s="9" t="s">
        <v>295</v>
      </c>
      <c r="AD23" s="27">
        <f>LARGE(AD5:AD22,1)+1</f>
        <v>235</v>
      </c>
      <c r="AE23" s="9" t="s">
        <v>282</v>
      </c>
      <c r="AF23" s="40">
        <f>LARGE(AF5:AF22,1)+1</f>
        <v>284</v>
      </c>
      <c r="AG23" s="9" t="s">
        <v>212</v>
      </c>
      <c r="AH23" s="27">
        <f>LARGE(AH4:AH22,1)+1</f>
        <v>20</v>
      </c>
      <c r="AI23" s="9" t="s">
        <v>296</v>
      </c>
      <c r="AJ23" s="37"/>
      <c r="AK23" s="27">
        <f>LARGE(AK4:AK22,1)+1</f>
        <v>76</v>
      </c>
      <c r="AL23" s="9" t="s">
        <v>297</v>
      </c>
      <c r="AM23" s="37"/>
      <c r="AN23" s="37"/>
      <c r="AO23" s="12"/>
      <c r="AP23" s="33" t="s">
        <v>298</v>
      </c>
    </row>
    <row r="24" spans="2:42" s="1" customFormat="1" ht="23.25">
      <c r="B24" s="43"/>
      <c r="C24" s="39"/>
      <c r="D24" s="27">
        <f>LARGE(D5:D23,1)+1</f>
        <v>29</v>
      </c>
      <c r="E24" s="9" t="s">
        <v>205</v>
      </c>
      <c r="F24" s="27">
        <f>LARGE(F5:F23,1)+1</f>
        <v>50</v>
      </c>
      <c r="G24" s="9" t="s">
        <v>299</v>
      </c>
      <c r="H24" s="27"/>
      <c r="I24" s="42"/>
      <c r="J24" s="21"/>
      <c r="K24" s="10"/>
      <c r="L24" s="27">
        <f>LARGE(L5:L23,1)+1</f>
        <v>18</v>
      </c>
      <c r="M24" s="9" t="s">
        <v>300</v>
      </c>
      <c r="N24" s="27">
        <f>LARGE(N5:N23,1)+1</f>
        <v>64</v>
      </c>
      <c r="O24" s="9" t="s">
        <v>54</v>
      </c>
      <c r="P24" s="27">
        <f>LARGE(P5:P23,1)+1</f>
        <v>107</v>
      </c>
      <c r="Q24" s="9" t="s">
        <v>295</v>
      </c>
      <c r="R24" s="27">
        <f>LARGE(R5:R23,1)+1</f>
        <v>147</v>
      </c>
      <c r="S24" s="9" t="s">
        <v>126</v>
      </c>
      <c r="T24" s="21"/>
      <c r="V24" s="27">
        <f>LARGE(V5:V23,1)+1</f>
        <v>19</v>
      </c>
      <c r="W24" s="9" t="s">
        <v>184</v>
      </c>
      <c r="X24" s="27">
        <f>LARGE(X5:X23,1)+1</f>
        <v>75</v>
      </c>
      <c r="Y24" s="9" t="s">
        <v>89</v>
      </c>
      <c r="Z24" s="27">
        <f>LARGE(Z5:Z23,1)+1</f>
        <v>132</v>
      </c>
      <c r="AA24" s="9" t="s">
        <v>301</v>
      </c>
      <c r="AB24" s="27">
        <f>LARGE(AB5:AB23,1)+1</f>
        <v>182</v>
      </c>
      <c r="AC24" s="9" t="s">
        <v>302</v>
      </c>
      <c r="AD24" s="27">
        <f>LARGE(AD5:AD23,1)+1</f>
        <v>236</v>
      </c>
      <c r="AE24" s="9" t="s">
        <v>291</v>
      </c>
      <c r="AF24" s="40"/>
      <c r="AG24" s="41"/>
      <c r="AH24" s="27">
        <f>LARGE(AH4:AH23,1)+1</f>
        <v>21</v>
      </c>
      <c r="AI24" s="9" t="s">
        <v>303</v>
      </c>
      <c r="AJ24" s="37"/>
      <c r="AK24" s="27">
        <f>LARGE(AK4:AK23,1)+1</f>
        <v>77</v>
      </c>
      <c r="AL24" s="9" t="s">
        <v>304</v>
      </c>
      <c r="AM24" s="37"/>
      <c r="AN24" s="37"/>
      <c r="AO24" s="12"/>
      <c r="AP24" s="33" t="s">
        <v>305</v>
      </c>
    </row>
    <row r="25" spans="2:42" s="1" customFormat="1" ht="25.5">
      <c r="B25" s="43"/>
      <c r="C25" s="39"/>
      <c r="D25" s="27">
        <f>LARGE(D5:D24,1)+1</f>
        <v>30</v>
      </c>
      <c r="E25" s="9" t="s">
        <v>243</v>
      </c>
      <c r="F25" s="27"/>
      <c r="G25" s="44"/>
      <c r="H25" s="27"/>
      <c r="I25" s="42"/>
      <c r="J25" s="21"/>
      <c r="K25" s="10"/>
      <c r="L25" s="27">
        <f>LARGE(L5:L24,1)+1</f>
        <v>19</v>
      </c>
      <c r="M25" s="9" t="s">
        <v>306</v>
      </c>
      <c r="N25" s="27">
        <f>LARGE(N5:N24,1)+1</f>
        <v>65</v>
      </c>
      <c r="O25" s="9" t="s">
        <v>307</v>
      </c>
      <c r="P25" s="27">
        <f>LARGE(P5:P24,1)+1</f>
        <v>108</v>
      </c>
      <c r="Q25" s="9" t="s">
        <v>302</v>
      </c>
      <c r="R25" s="27">
        <f>LARGE(R5:R24,1)+1</f>
        <v>148</v>
      </c>
      <c r="S25" s="9" t="s">
        <v>181</v>
      </c>
      <c r="T25" s="21"/>
      <c r="V25" s="27">
        <f>LARGE(V5:V24,1)+1</f>
        <v>20</v>
      </c>
      <c r="W25" s="9" t="s">
        <v>199</v>
      </c>
      <c r="X25" s="27">
        <f>LARGE(X5:X24,1)+1</f>
        <v>76</v>
      </c>
      <c r="Y25" s="9" t="s">
        <v>104</v>
      </c>
      <c r="Z25" s="27">
        <f>LARGE(Z5:Z24,1)+1</f>
        <v>133</v>
      </c>
      <c r="AA25" s="9" t="s">
        <v>308</v>
      </c>
      <c r="AB25" s="27">
        <f>LARGE(AB5:AB24,1)+1</f>
        <v>183</v>
      </c>
      <c r="AC25" s="9" t="s">
        <v>309</v>
      </c>
      <c r="AD25" s="27">
        <f>LARGE(AD5:AD24,1)+1</f>
        <v>237</v>
      </c>
      <c r="AE25" s="9" t="s">
        <v>299</v>
      </c>
      <c r="AF25" s="40"/>
      <c r="AG25" s="26" t="s">
        <v>225</v>
      </c>
      <c r="AH25" s="27">
        <f>LARGE(AH4:AH24,1)+1</f>
        <v>22</v>
      </c>
      <c r="AI25" s="9" t="s">
        <v>310</v>
      </c>
      <c r="AJ25" s="37"/>
      <c r="AK25" s="27">
        <f>LARGE(AK4:AK24,1)+1</f>
        <v>78</v>
      </c>
      <c r="AL25" s="9" t="s">
        <v>311</v>
      </c>
      <c r="AM25" s="37"/>
      <c r="AN25" s="37"/>
      <c r="AO25" s="12"/>
      <c r="AP25" s="33" t="s">
        <v>312</v>
      </c>
    </row>
    <row r="26" spans="2:42" s="1" customFormat="1" ht="30">
      <c r="B26" s="43"/>
      <c r="C26" s="39"/>
      <c r="D26" s="27">
        <f>LARGE(D5:D25,1)+1</f>
        <v>31</v>
      </c>
      <c r="E26" s="9" t="s">
        <v>267</v>
      </c>
      <c r="F26" s="27"/>
      <c r="G26" s="44"/>
      <c r="H26" s="27"/>
      <c r="I26" s="42"/>
      <c r="J26" s="21"/>
      <c r="K26" s="10"/>
      <c r="L26" s="27">
        <f>LARGE(L5:L25,1)+1</f>
        <v>20</v>
      </c>
      <c r="M26" s="9" t="s">
        <v>313</v>
      </c>
      <c r="N26" s="27">
        <f>LARGE(N5:N25,1)+1</f>
        <v>66</v>
      </c>
      <c r="O26" s="9" t="s">
        <v>314</v>
      </c>
      <c r="P26" s="27">
        <f>LARGE(P5:P25,1)+1</f>
        <v>109</v>
      </c>
      <c r="Q26" s="9" t="s">
        <v>309</v>
      </c>
      <c r="R26" s="27">
        <f>LARGE(R5:R25,1)+1</f>
        <v>149</v>
      </c>
      <c r="S26" s="9" t="s">
        <v>192</v>
      </c>
      <c r="T26" s="21"/>
      <c r="V26" s="27">
        <f>LARGE(V5:V25,1)+1</f>
        <v>21</v>
      </c>
      <c r="W26" s="9" t="s">
        <v>213</v>
      </c>
      <c r="X26" s="27">
        <f>LARGE(X5:X25,1)+1</f>
        <v>77</v>
      </c>
      <c r="Y26" s="9" t="s">
        <v>315</v>
      </c>
      <c r="Z26" s="27">
        <f>LARGE(Z5:Z25,1)+1</f>
        <v>134</v>
      </c>
      <c r="AA26" s="9" t="s">
        <v>316</v>
      </c>
      <c r="AB26" s="27">
        <f>LARGE(AB5:AB25,1)+1</f>
        <v>184</v>
      </c>
      <c r="AC26" s="9" t="s">
        <v>317</v>
      </c>
      <c r="AD26" s="27">
        <f>LARGE(AD5:AD25,1)+1</f>
        <v>238</v>
      </c>
      <c r="AE26" s="9" t="s">
        <v>318</v>
      </c>
      <c r="AF26" s="40">
        <f>LARGE(AF5:AF25,1)+1</f>
        <v>285</v>
      </c>
      <c r="AG26" s="9" t="s">
        <v>319</v>
      </c>
      <c r="AH26" s="27">
        <f>LARGE(AH4:AH25,1)+1</f>
        <v>23</v>
      </c>
      <c r="AI26" s="9" t="s">
        <v>320</v>
      </c>
      <c r="AJ26" s="37"/>
      <c r="AK26" s="27">
        <f>LARGE(AK4:AK25,1)+1</f>
        <v>79</v>
      </c>
      <c r="AL26" s="9" t="s">
        <v>321</v>
      </c>
      <c r="AM26" s="37"/>
      <c r="AN26" s="37"/>
      <c r="AO26" s="12"/>
      <c r="AP26" s="31" t="s">
        <v>4</v>
      </c>
    </row>
    <row r="27" spans="2:42" s="1" customFormat="1" ht="19.5" thickBot="1">
      <c r="B27" s="45"/>
      <c r="C27" s="46"/>
      <c r="D27" s="46"/>
      <c r="E27" s="46"/>
      <c r="F27" s="46"/>
      <c r="G27" s="46"/>
      <c r="H27" s="47"/>
      <c r="I27" s="46"/>
      <c r="J27" s="48"/>
      <c r="K27" s="10"/>
      <c r="L27" s="27">
        <f>LARGE(L5:L26,1)+1</f>
        <v>21</v>
      </c>
      <c r="M27" s="9" t="s">
        <v>322</v>
      </c>
      <c r="N27" s="27">
        <f>LARGE(N5:N26,1)+1</f>
        <v>67</v>
      </c>
      <c r="O27" s="9" t="s">
        <v>323</v>
      </c>
      <c r="P27" s="27">
        <f>LARGE(P5:P26,1)+1</f>
        <v>110</v>
      </c>
      <c r="Q27" s="9" t="s">
        <v>317</v>
      </c>
      <c r="R27" s="27">
        <f>LARGE(R5:R26,1)+1</f>
        <v>150</v>
      </c>
      <c r="S27" s="9" t="s">
        <v>206</v>
      </c>
      <c r="T27" s="21"/>
      <c r="V27" s="27">
        <f>LARGE(V5:V26,1)+1</f>
        <v>22</v>
      </c>
      <c r="W27" s="9" t="s">
        <v>324</v>
      </c>
      <c r="X27" s="27">
        <f>LARGE(X5:X26,1)+1</f>
        <v>78</v>
      </c>
      <c r="Y27" s="9" t="s">
        <v>119</v>
      </c>
      <c r="Z27" s="27"/>
      <c r="AA27" s="49"/>
      <c r="AB27" s="27">
        <f>LARGE(AB5:AB26,1)+1</f>
        <v>185</v>
      </c>
      <c r="AC27" s="9" t="s">
        <v>325</v>
      </c>
      <c r="AD27" s="27">
        <f>LARGE(AD5:AD26,1)+1</f>
        <v>239</v>
      </c>
      <c r="AE27" s="9" t="s">
        <v>56</v>
      </c>
      <c r="AF27" s="40">
        <f>LARGE(AF5:AF26,1)+1</f>
        <v>286</v>
      </c>
      <c r="AG27" s="9" t="s">
        <v>237</v>
      </c>
      <c r="AH27" s="27">
        <f>LARGE(AH4:AH26,1)+1</f>
        <v>24</v>
      </c>
      <c r="AI27" s="9" t="s">
        <v>326</v>
      </c>
      <c r="AJ27" s="37"/>
      <c r="AK27" s="27">
        <f>LARGE(AK4:AK26,1)+1</f>
        <v>80</v>
      </c>
      <c r="AL27" s="9" t="s">
        <v>327</v>
      </c>
      <c r="AM27" s="37"/>
      <c r="AN27" s="37"/>
      <c r="AO27" s="12"/>
      <c r="AP27" s="33" t="s">
        <v>328</v>
      </c>
    </row>
    <row r="28" spans="2:42" s="1" customFormat="1" ht="29.25" customHeight="1">
      <c r="B28" s="10"/>
      <c r="C28" s="10"/>
      <c r="D28" s="10"/>
      <c r="E28" s="10"/>
      <c r="F28" s="10"/>
      <c r="G28" s="10"/>
      <c r="H28" s="10"/>
      <c r="I28" s="10"/>
      <c r="J28" s="10"/>
      <c r="K28" s="10"/>
      <c r="L28" s="27">
        <f>LARGE(L5:L27,1)+1</f>
        <v>22</v>
      </c>
      <c r="M28" s="9" t="s">
        <v>329</v>
      </c>
      <c r="N28" s="27">
        <f>LARGE(N5:N27,1)+1</f>
        <v>68</v>
      </c>
      <c r="O28" s="9" t="s">
        <v>330</v>
      </c>
      <c r="P28" s="27"/>
      <c r="Q28" s="34" t="s">
        <v>14</v>
      </c>
      <c r="R28" s="27">
        <f>LARGE(R5:R27,1)+1</f>
        <v>151</v>
      </c>
      <c r="S28" s="9" t="s">
        <v>220</v>
      </c>
      <c r="T28" s="21"/>
      <c r="V28" s="27">
        <f>LARGE(V5:V27,1)+1</f>
        <v>23</v>
      </c>
      <c r="W28" s="9" t="s">
        <v>331</v>
      </c>
      <c r="X28" s="27">
        <f>LARGE(X5:X27,1)+1</f>
        <v>79</v>
      </c>
      <c r="Y28" s="9" t="s">
        <v>332</v>
      </c>
      <c r="Z28" s="27"/>
      <c r="AA28" s="25" t="s">
        <v>8</v>
      </c>
      <c r="AB28" s="27">
        <f>LARGE(AB5:AB27,1)+1</f>
        <v>186</v>
      </c>
      <c r="AC28" s="9" t="s">
        <v>333</v>
      </c>
      <c r="AD28" s="27">
        <f>LARGE(AD5:AD27,1)+1</f>
        <v>240</v>
      </c>
      <c r="AE28" s="9" t="s">
        <v>71</v>
      </c>
      <c r="AF28" s="40">
        <f>LARGE(AF5:AF27,1)+1</f>
        <v>287</v>
      </c>
      <c r="AG28" s="9" t="s">
        <v>249</v>
      </c>
      <c r="AH28" s="27">
        <f>LARGE(AH4:AH27,1)+1</f>
        <v>25</v>
      </c>
      <c r="AI28" s="9" t="s">
        <v>334</v>
      </c>
      <c r="AJ28" s="37"/>
      <c r="AK28" s="27">
        <f>LARGE(AK4:AK27,1)+1</f>
        <v>81</v>
      </c>
      <c r="AL28" s="9" t="s">
        <v>335</v>
      </c>
      <c r="AM28" s="37"/>
      <c r="AN28" s="37"/>
      <c r="AO28" s="12"/>
      <c r="AP28" s="33" t="s">
        <v>336</v>
      </c>
    </row>
    <row r="29" spans="2:42" s="1" customFormat="1" ht="25.5">
      <c r="B29" s="10"/>
      <c r="C29" s="10"/>
      <c r="D29" s="10"/>
      <c r="E29" s="10"/>
      <c r="F29" s="10"/>
      <c r="G29" s="10"/>
      <c r="H29" s="10"/>
      <c r="I29" s="10"/>
      <c r="J29" s="10"/>
      <c r="K29" s="10"/>
      <c r="L29" s="27">
        <f>LARGE(L5:L28,1)+1</f>
        <v>23</v>
      </c>
      <c r="M29" s="9" t="s">
        <v>337</v>
      </c>
      <c r="N29" s="27">
        <f>LARGE(N5:N28,1)+1</f>
        <v>69</v>
      </c>
      <c r="O29" s="9" t="s">
        <v>338</v>
      </c>
      <c r="P29" s="27">
        <f>LARGE(P5:P28,1)+1</f>
        <v>111</v>
      </c>
      <c r="Q29" s="9" t="s">
        <v>339</v>
      </c>
      <c r="R29" s="27">
        <f>LARGE(R5:R28,1)+1</f>
        <v>152</v>
      </c>
      <c r="S29" s="9" t="s">
        <v>232</v>
      </c>
      <c r="T29" s="21"/>
      <c r="V29" s="27"/>
      <c r="W29" s="39"/>
      <c r="X29" s="27">
        <f>LARGE(X5:X28,1)+1</f>
        <v>80</v>
      </c>
      <c r="Y29" s="9" t="s">
        <v>271</v>
      </c>
      <c r="Z29" s="27">
        <f>LARGE(Z5:Z28,1)+1</f>
        <v>135</v>
      </c>
      <c r="AA29" s="9" t="s">
        <v>172</v>
      </c>
      <c r="AB29" s="27"/>
      <c r="AC29" s="25" t="s">
        <v>14</v>
      </c>
      <c r="AD29" s="27">
        <f>LARGE(AD5:AD28,1)+1</f>
        <v>241</v>
      </c>
      <c r="AE29" s="9" t="s">
        <v>340</v>
      </c>
      <c r="AF29" s="40">
        <f>LARGE(AF5:AF28,1)+1</f>
        <v>288</v>
      </c>
      <c r="AG29" s="9" t="s">
        <v>341</v>
      </c>
      <c r="AH29" s="27">
        <f>LARGE(AH4:AH28,1)+1</f>
        <v>26</v>
      </c>
      <c r="AI29" s="9" t="s">
        <v>342</v>
      </c>
      <c r="AJ29" s="37"/>
      <c r="AK29" s="27">
        <f>LARGE(AK4:AK28,1)+1</f>
        <v>82</v>
      </c>
      <c r="AL29" s="9" t="s">
        <v>343</v>
      </c>
      <c r="AM29" s="37"/>
      <c r="AN29" s="37"/>
      <c r="AO29" s="12"/>
      <c r="AP29" s="33" t="s">
        <v>344</v>
      </c>
    </row>
    <row r="30" spans="2:42" s="1" customFormat="1" ht="18.75">
      <c r="B30" s="10"/>
      <c r="C30" s="10"/>
      <c r="D30" s="10"/>
      <c r="E30" s="10"/>
      <c r="F30" s="10"/>
      <c r="G30" s="10"/>
      <c r="H30" s="10"/>
      <c r="I30" s="10"/>
      <c r="J30" s="10"/>
      <c r="K30" s="10"/>
      <c r="L30" s="27">
        <f>LARGE(L5:L29,1)+1</f>
        <v>24</v>
      </c>
      <c r="M30" s="9" t="s">
        <v>345</v>
      </c>
      <c r="N30" s="27">
        <f>LARGE(N5:N29,1)+1</f>
        <v>70</v>
      </c>
      <c r="O30" s="9" t="s">
        <v>346</v>
      </c>
      <c r="P30" s="27">
        <f>LARGE(P5:P29,1)+1</f>
        <v>112</v>
      </c>
      <c r="Q30" s="9" t="s">
        <v>347</v>
      </c>
      <c r="R30" s="27">
        <f>LARGE(R5:R29,1)+1</f>
        <v>153</v>
      </c>
      <c r="S30" s="9" t="s">
        <v>245</v>
      </c>
      <c r="T30" s="21"/>
      <c r="V30" s="27"/>
      <c r="W30" s="25" t="s">
        <v>4</v>
      </c>
      <c r="X30" s="27">
        <f>LARGE(X5:X29,1)+1</f>
        <v>81</v>
      </c>
      <c r="Y30" s="9" t="s">
        <v>281</v>
      </c>
      <c r="Z30" s="27">
        <f>LARGE(Z5:Z29,1)+1</f>
        <v>136</v>
      </c>
      <c r="AA30" s="9" t="s">
        <v>348</v>
      </c>
      <c r="AB30" s="27">
        <f>LARGE(AB5:AB29,1)+1</f>
        <v>187</v>
      </c>
      <c r="AC30" s="9" t="s">
        <v>339</v>
      </c>
      <c r="AD30" s="27">
        <f>LARGE(AD5:AD29,1)+1</f>
        <v>242</v>
      </c>
      <c r="AE30" s="9" t="s">
        <v>87</v>
      </c>
      <c r="AF30" s="40">
        <f>LARGE(AF5:AF29,1)+1</f>
        <v>289</v>
      </c>
      <c r="AG30" s="9" t="s">
        <v>349</v>
      </c>
      <c r="AH30" s="27">
        <f>LARGE(AH4:AH29,1)+1</f>
        <v>27</v>
      </c>
      <c r="AI30" s="9" t="s">
        <v>350</v>
      </c>
      <c r="AJ30" s="37"/>
      <c r="AK30" s="27">
        <f>LARGE(AK4:AK29,1)+1</f>
        <v>83</v>
      </c>
      <c r="AL30" s="9" t="s">
        <v>351</v>
      </c>
      <c r="AM30" s="37"/>
      <c r="AN30" s="37"/>
      <c r="AO30" s="12"/>
      <c r="AP30" s="33" t="s">
        <v>352</v>
      </c>
    </row>
    <row r="31" spans="2:42" s="1" customFormat="1" ht="18.75">
      <c r="B31" s="10"/>
      <c r="C31" s="10"/>
      <c r="D31" s="10"/>
      <c r="E31" s="10"/>
      <c r="F31" s="10"/>
      <c r="G31" s="10"/>
      <c r="H31" s="10"/>
      <c r="I31" s="10"/>
      <c r="J31" s="10"/>
      <c r="K31" s="10"/>
      <c r="L31" s="27">
        <f>LARGE(L5:L30,1)+1</f>
        <v>25</v>
      </c>
      <c r="M31" s="9" t="s">
        <v>353</v>
      </c>
      <c r="N31" s="27">
        <f>LARGE(N5:N30,1)+1</f>
        <v>71</v>
      </c>
      <c r="O31" s="9" t="s">
        <v>354</v>
      </c>
      <c r="P31" s="27"/>
      <c r="Q31" s="39"/>
      <c r="R31" s="27">
        <f>LARGE(R5:R30,1)+1</f>
        <v>154</v>
      </c>
      <c r="S31" s="9" t="s">
        <v>257</v>
      </c>
      <c r="T31" s="21"/>
      <c r="V31" s="27">
        <f>LARGE(V5:V30,1)+1</f>
        <v>24</v>
      </c>
      <c r="W31" s="9" t="s">
        <v>355</v>
      </c>
      <c r="X31" s="27">
        <f>LARGE(X5:X30,1)+1</f>
        <v>82</v>
      </c>
      <c r="Y31" s="9" t="s">
        <v>134</v>
      </c>
      <c r="Z31" s="27">
        <f>LARGE(Z5:Z30,1)+1</f>
        <v>137</v>
      </c>
      <c r="AA31" s="9" t="s">
        <v>356</v>
      </c>
      <c r="AB31" s="27">
        <f>LARGE(AB5:AB30,1)+1</f>
        <v>188</v>
      </c>
      <c r="AC31" s="9" t="s">
        <v>347</v>
      </c>
      <c r="AD31" s="27">
        <f>LARGE(AD5:AD30,1)+1</f>
        <v>243</v>
      </c>
      <c r="AE31" s="9" t="s">
        <v>105</v>
      </c>
      <c r="AF31" s="40"/>
      <c r="AG31" s="41"/>
      <c r="AH31" s="27">
        <f>LARGE(AH4:AH30,1)+1</f>
        <v>28</v>
      </c>
      <c r="AI31" s="9" t="s">
        <v>357</v>
      </c>
      <c r="AJ31" s="37"/>
      <c r="AK31" s="27">
        <f>LARGE(AK4:AK30,1)+1</f>
        <v>84</v>
      </c>
      <c r="AL31" s="9" t="s">
        <v>358</v>
      </c>
      <c r="AM31" s="37"/>
      <c r="AN31" s="37"/>
      <c r="AO31" s="12"/>
      <c r="AP31" s="33" t="s">
        <v>359</v>
      </c>
    </row>
    <row r="32" spans="2:42" s="1" customFormat="1" ht="23.25" customHeight="1">
      <c r="B32" s="10"/>
      <c r="C32" s="10"/>
      <c r="D32" s="10"/>
      <c r="E32" s="10"/>
      <c r="F32" s="10"/>
      <c r="G32" s="10"/>
      <c r="H32" s="10"/>
      <c r="I32" s="10"/>
      <c r="J32" s="10"/>
      <c r="K32" s="10"/>
      <c r="L32" s="27">
        <f>LARGE(L5:L31,1)+1</f>
        <v>26</v>
      </c>
      <c r="M32" s="9" t="s">
        <v>360</v>
      </c>
      <c r="N32" s="27"/>
      <c r="O32" s="34" t="s">
        <v>7</v>
      </c>
      <c r="P32" s="27"/>
      <c r="Q32" s="34" t="s">
        <v>46</v>
      </c>
      <c r="R32" s="27"/>
      <c r="S32" s="10"/>
      <c r="T32" s="21"/>
      <c r="V32" s="27">
        <f>LARGE(V5:V31,1)+1</f>
        <v>25</v>
      </c>
      <c r="W32" s="9" t="s">
        <v>238</v>
      </c>
      <c r="X32" s="27">
        <f>LARGE(X5:X31,1)+1</f>
        <v>83</v>
      </c>
      <c r="Y32" s="9" t="s">
        <v>361</v>
      </c>
      <c r="Z32" s="27">
        <f>LARGE(Z5:Z31,1)+1</f>
        <v>138</v>
      </c>
      <c r="AA32" s="9" t="s">
        <v>362</v>
      </c>
      <c r="AB32" s="27"/>
      <c r="AC32" s="26" t="s">
        <v>46</v>
      </c>
      <c r="AD32" s="27">
        <f>LARGE(AD5:AD31,1)+1</f>
        <v>244</v>
      </c>
      <c r="AE32" s="9" t="s">
        <v>102</v>
      </c>
      <c r="AF32" s="40"/>
      <c r="AG32" s="25" t="s">
        <v>363</v>
      </c>
      <c r="AH32" s="27">
        <f>LARGE(AH4:AH31,1)+1</f>
        <v>29</v>
      </c>
      <c r="AI32" s="9" t="s">
        <v>364</v>
      </c>
      <c r="AJ32" s="37"/>
      <c r="AK32" s="27">
        <f>LARGE(AK4:AK31,1)+1</f>
        <v>85</v>
      </c>
      <c r="AL32" s="9" t="s">
        <v>365</v>
      </c>
      <c r="AM32" s="37"/>
      <c r="AN32" s="37"/>
      <c r="AO32" s="12"/>
      <c r="AP32" s="33" t="s">
        <v>366</v>
      </c>
    </row>
    <row r="33" spans="2:42" s="1" customFormat="1" ht="23.25">
      <c r="B33" s="10"/>
      <c r="C33" s="10"/>
      <c r="D33" s="10"/>
      <c r="E33" s="10"/>
      <c r="F33" s="10"/>
      <c r="G33" s="10"/>
      <c r="H33" s="10"/>
      <c r="I33" s="10"/>
      <c r="J33" s="10"/>
      <c r="K33" s="10"/>
      <c r="L33" s="27">
        <f>LARGE(L5:L32,1)+1</f>
        <v>27</v>
      </c>
      <c r="M33" s="9" t="s">
        <v>367</v>
      </c>
      <c r="N33" s="27">
        <f>LARGE(N5:N32,1)+1</f>
        <v>72</v>
      </c>
      <c r="O33" s="9" t="s">
        <v>93</v>
      </c>
      <c r="P33" s="27">
        <f>LARGE(P5:P32,1)+1</f>
        <v>113</v>
      </c>
      <c r="Q33" s="9" t="s">
        <v>368</v>
      </c>
      <c r="R33" s="27"/>
      <c r="S33" s="23" t="s">
        <v>225</v>
      </c>
      <c r="T33" s="21"/>
      <c r="V33" s="27">
        <f>LARGE(V5:V32,1)+1</f>
        <v>26</v>
      </c>
      <c r="W33" s="9" t="s">
        <v>250</v>
      </c>
      <c r="X33" s="27">
        <f>LARGE(X5:X32,1)+1</f>
        <v>84</v>
      </c>
      <c r="Y33" s="9" t="s">
        <v>148</v>
      </c>
      <c r="Z33" s="27">
        <f>LARGE(Z5:Z32,1)+1</f>
        <v>139</v>
      </c>
      <c r="AA33" s="9" t="s">
        <v>369</v>
      </c>
      <c r="AB33" s="27">
        <f>LARGE(AB5:AB32,1)+1</f>
        <v>189</v>
      </c>
      <c r="AC33" s="9" t="s">
        <v>370</v>
      </c>
      <c r="AD33" s="27">
        <f>LARGE(AD5:AD32,1)+1</f>
        <v>245</v>
      </c>
      <c r="AE33" s="9" t="s">
        <v>371</v>
      </c>
      <c r="AF33" s="40">
        <f>LARGE(AF5:AF32,1)+1</f>
        <v>290</v>
      </c>
      <c r="AG33" s="9" t="s">
        <v>372</v>
      </c>
      <c r="AH33" s="27">
        <f>LARGE(AH4:AH32,1)+1</f>
        <v>30</v>
      </c>
      <c r="AI33" s="9" t="s">
        <v>373</v>
      </c>
      <c r="AJ33" s="37"/>
      <c r="AK33" s="27">
        <f>LARGE(AK4:AK32,1)+1</f>
        <v>86</v>
      </c>
      <c r="AL33" s="9" t="s">
        <v>374</v>
      </c>
      <c r="AM33" s="37"/>
      <c r="AN33" s="37"/>
      <c r="AO33" s="12"/>
      <c r="AP33" s="33" t="s">
        <v>375</v>
      </c>
    </row>
    <row r="34" spans="2:42" s="1" customFormat="1" ht="18.75">
      <c r="B34" s="10"/>
      <c r="C34" s="10"/>
      <c r="D34" s="10"/>
      <c r="E34" s="10"/>
      <c r="F34" s="10"/>
      <c r="G34" s="10"/>
      <c r="H34" s="10"/>
      <c r="I34" s="10"/>
      <c r="J34" s="10"/>
      <c r="K34" s="10"/>
      <c r="L34" s="27">
        <f>LARGE(L5:L33,1)+1</f>
        <v>28</v>
      </c>
      <c r="M34" s="9" t="s">
        <v>376</v>
      </c>
      <c r="N34" s="27">
        <f>LARGE(N5:N33,1)+1</f>
        <v>73</v>
      </c>
      <c r="O34" s="9" t="s">
        <v>137</v>
      </c>
      <c r="P34" s="27">
        <f>LARGE(P5:P33,1)+1</f>
        <v>114</v>
      </c>
      <c r="Q34" s="9" t="s">
        <v>377</v>
      </c>
      <c r="R34" s="27">
        <f>LARGE(R5:R33,1)+1</f>
        <v>155</v>
      </c>
      <c r="S34" s="9" t="s">
        <v>319</v>
      </c>
      <c r="T34" s="21"/>
      <c r="V34" s="27">
        <f>LARGE(V5:V33,1)+1</f>
        <v>27</v>
      </c>
      <c r="W34" s="9" t="s">
        <v>250</v>
      </c>
      <c r="X34" s="27"/>
      <c r="Y34" s="39"/>
      <c r="Z34" s="27">
        <f>LARGE(Z5:Z33,1)+1</f>
        <v>140</v>
      </c>
      <c r="AA34" s="9" t="s">
        <v>378</v>
      </c>
      <c r="AB34" s="27">
        <f>LARGE(AB5:AB33,1)+1</f>
        <v>190</v>
      </c>
      <c r="AC34" s="9" t="s">
        <v>368</v>
      </c>
      <c r="AD34" s="27">
        <f>LARGE(AD5:AD33,1)+1</f>
        <v>246</v>
      </c>
      <c r="AE34" s="9" t="s">
        <v>121</v>
      </c>
      <c r="AF34" s="50"/>
      <c r="AG34" s="50"/>
      <c r="AH34" s="27">
        <f>LARGE(AH4:AH33,1)+1</f>
        <v>31</v>
      </c>
      <c r="AI34" s="9" t="s">
        <v>379</v>
      </c>
      <c r="AJ34" s="37"/>
      <c r="AK34" s="27">
        <f>LARGE(AK4:AK33,1)+1</f>
        <v>87</v>
      </c>
      <c r="AL34" s="9" t="s">
        <v>380</v>
      </c>
      <c r="AM34" s="37"/>
      <c r="AN34" s="37"/>
      <c r="AO34" s="12"/>
      <c r="AP34" s="33" t="s">
        <v>381</v>
      </c>
    </row>
    <row r="35" spans="2:42" s="1" customFormat="1" ht="18.75">
      <c r="B35" s="10"/>
      <c r="C35" s="10"/>
      <c r="D35" s="10"/>
      <c r="E35" s="10"/>
      <c r="F35" s="10"/>
      <c r="G35" s="10"/>
      <c r="H35" s="10"/>
      <c r="I35" s="10"/>
      <c r="J35" s="10"/>
      <c r="K35" s="10"/>
      <c r="L35" s="27">
        <f>LARGE(L5:L34,1)+1</f>
        <v>29</v>
      </c>
      <c r="M35" s="9" t="s">
        <v>376</v>
      </c>
      <c r="N35" s="27">
        <f>LARGE(N5:N34,1)+1</f>
        <v>74</v>
      </c>
      <c r="O35" s="9" t="s">
        <v>178</v>
      </c>
      <c r="P35" s="27">
        <f>LARGE(P5:P34,1)+1</f>
        <v>115</v>
      </c>
      <c r="Q35" s="9" t="s">
        <v>382</v>
      </c>
      <c r="R35" s="27">
        <f>LARGE(R5:R34,1)+1</f>
        <v>156</v>
      </c>
      <c r="S35" s="9" t="s">
        <v>341</v>
      </c>
      <c r="T35" s="21"/>
      <c r="V35" s="27">
        <f>LARGE(V5:V34,1)+1</f>
        <v>28</v>
      </c>
      <c r="W35" s="9" t="s">
        <v>383</v>
      </c>
      <c r="X35" s="27"/>
      <c r="Y35" s="25" t="s">
        <v>6</v>
      </c>
      <c r="Z35" s="27">
        <f>LARGE(Z5:Z34,1)+1</f>
        <v>141</v>
      </c>
      <c r="AA35" s="9" t="s">
        <v>384</v>
      </c>
      <c r="AB35" s="27">
        <f>LARGE(AB5:AB34,1)+1</f>
        <v>191</v>
      </c>
      <c r="AC35" s="9" t="s">
        <v>377</v>
      </c>
      <c r="AD35" s="27">
        <f>LARGE(AD5:AD34,1)+1</f>
        <v>247</v>
      </c>
      <c r="AE35" s="9" t="s">
        <v>135</v>
      </c>
      <c r="AF35" s="50"/>
      <c r="AG35" s="50"/>
      <c r="AH35" s="27">
        <f>LARGE(AH4:AH34,1)+1</f>
        <v>32</v>
      </c>
      <c r="AI35" s="9" t="s">
        <v>385</v>
      </c>
      <c r="AJ35" s="37"/>
      <c r="AK35" s="27">
        <f>LARGE(AK4:AK34,1)+1</f>
        <v>88</v>
      </c>
      <c r="AL35" s="9" t="s">
        <v>386</v>
      </c>
      <c r="AM35" s="37"/>
      <c r="AN35" s="37"/>
      <c r="AO35" s="12"/>
      <c r="AP35" s="33" t="s">
        <v>387</v>
      </c>
    </row>
    <row r="36" spans="2:42" s="1" customFormat="1" ht="23.25" customHeight="1">
      <c r="B36" s="10"/>
      <c r="C36" s="10"/>
      <c r="D36" s="10"/>
      <c r="E36" s="10"/>
      <c r="F36" s="10"/>
      <c r="G36" s="10"/>
      <c r="H36" s="10"/>
      <c r="I36" s="10"/>
      <c r="J36" s="10"/>
      <c r="K36" s="10"/>
      <c r="L36" s="27">
        <f>LARGE(L5:L35,1)+1</f>
        <v>30</v>
      </c>
      <c r="M36" s="9" t="s">
        <v>388</v>
      </c>
      <c r="N36" s="27">
        <f>LARGE(N5:N35,1)+1</f>
        <v>75</v>
      </c>
      <c r="O36" s="9" t="s">
        <v>189</v>
      </c>
      <c r="P36" s="27">
        <f>LARGE(P5:P35,1)+1</f>
        <v>116</v>
      </c>
      <c r="Q36" s="9" t="s">
        <v>389</v>
      </c>
      <c r="R36" s="27">
        <f>LARGE(R5:R35,1)+1</f>
        <v>157</v>
      </c>
      <c r="S36" s="9" t="s">
        <v>349</v>
      </c>
      <c r="T36" s="21"/>
      <c r="V36" s="27">
        <f>LARGE(V5:V35,1)+1</f>
        <v>29</v>
      </c>
      <c r="W36" s="9" t="s">
        <v>390</v>
      </c>
      <c r="X36" s="27">
        <f>LARGE(X5:X35,1)+1</f>
        <v>85</v>
      </c>
      <c r="Y36" s="9" t="s">
        <v>174</v>
      </c>
      <c r="Z36" s="27">
        <f>LARGE(Z5:Z35,1)+1</f>
        <v>142</v>
      </c>
      <c r="AA36" s="9" t="s">
        <v>391</v>
      </c>
      <c r="AB36" s="27">
        <f>LARGE(AB5:AB35,1)+1</f>
        <v>192</v>
      </c>
      <c r="AC36" s="9" t="s">
        <v>392</v>
      </c>
      <c r="AD36" s="27">
        <f>LARGE(AD5:AD35,1)+1</f>
        <v>248</v>
      </c>
      <c r="AE36" s="9" t="s">
        <v>150</v>
      </c>
      <c r="AF36" s="50"/>
      <c r="AG36" s="50"/>
      <c r="AH36" s="27">
        <f>LARGE(AH4:AH35,1)+1</f>
        <v>33</v>
      </c>
      <c r="AI36" s="9" t="s">
        <v>393</v>
      </c>
      <c r="AJ36" s="37"/>
      <c r="AK36" s="27">
        <f>LARGE(AK4:AK35,1)+1</f>
        <v>89</v>
      </c>
      <c r="AL36" s="9" t="s">
        <v>394</v>
      </c>
      <c r="AM36" s="37"/>
      <c r="AN36" s="37"/>
      <c r="AO36" s="12"/>
      <c r="AP36" s="33" t="s">
        <v>395</v>
      </c>
    </row>
    <row r="37" spans="2:42" s="1" customFormat="1" ht="18.75">
      <c r="B37" s="10"/>
      <c r="C37" s="10"/>
      <c r="D37" s="10"/>
      <c r="E37" s="10"/>
      <c r="F37" s="10"/>
      <c r="G37" s="10"/>
      <c r="H37" s="10"/>
      <c r="I37" s="10"/>
      <c r="J37" s="10"/>
      <c r="K37" s="10"/>
      <c r="L37" s="27">
        <f>LARGE(L5:L36,1)+1</f>
        <v>31</v>
      </c>
      <c r="M37" s="9" t="s">
        <v>396</v>
      </c>
      <c r="N37" s="27">
        <f>LARGE(N5:N36,1)+1</f>
        <v>76</v>
      </c>
      <c r="O37" s="9" t="s">
        <v>204</v>
      </c>
      <c r="P37" s="27">
        <f>LARGE(P5:P36,1)+1</f>
        <v>117</v>
      </c>
      <c r="Q37" s="9" t="s">
        <v>397</v>
      </c>
      <c r="R37" s="27"/>
      <c r="S37" s="51"/>
      <c r="T37" s="21"/>
      <c r="V37" s="27">
        <f>LARGE(V5:V36,1)+1</f>
        <v>30</v>
      </c>
      <c r="W37" s="9" t="s">
        <v>263</v>
      </c>
      <c r="X37" s="27">
        <f>LARGE(X5:X36,1)+1</f>
        <v>86</v>
      </c>
      <c r="Y37" s="9" t="s">
        <v>398</v>
      </c>
      <c r="Z37" s="27">
        <f>LARGE(Z5:Z36,1)+1</f>
        <v>143</v>
      </c>
      <c r="AA37" s="26" t="s">
        <v>9</v>
      </c>
      <c r="AB37" s="27">
        <f>LARGE(AB5:AB36,1)+1</f>
        <v>193</v>
      </c>
      <c r="AC37" s="9" t="s">
        <v>55</v>
      </c>
      <c r="AD37" s="27">
        <f>LARGE(AD5:AD36,1)+1</f>
        <v>249</v>
      </c>
      <c r="AE37" s="9" t="s">
        <v>399</v>
      </c>
      <c r="AF37" s="50"/>
      <c r="AG37" s="50"/>
      <c r="AH37" s="27">
        <f>LARGE(AH4:AH36,1)+1</f>
        <v>34</v>
      </c>
      <c r="AI37" s="9" t="s">
        <v>400</v>
      </c>
      <c r="AJ37" s="37"/>
      <c r="AK37" s="27">
        <f>LARGE(AK4:AK36,1)+1</f>
        <v>90</v>
      </c>
      <c r="AL37" s="9" t="s">
        <v>401</v>
      </c>
      <c r="AM37" s="37"/>
      <c r="AN37" s="37"/>
      <c r="AO37" s="12"/>
      <c r="AP37" s="33" t="s">
        <v>402</v>
      </c>
    </row>
    <row r="38" spans="2:42" s="1" customFormat="1" ht="23.25">
      <c r="B38" s="10"/>
      <c r="C38" s="10"/>
      <c r="D38" s="10"/>
      <c r="E38" s="10"/>
      <c r="F38" s="10"/>
      <c r="G38" s="10"/>
      <c r="H38" s="10"/>
      <c r="I38" s="10"/>
      <c r="J38" s="10"/>
      <c r="K38" s="10"/>
      <c r="L38" s="27">
        <f>LARGE(L5:L37,1)+1</f>
        <v>32</v>
      </c>
      <c r="M38" s="9" t="s">
        <v>403</v>
      </c>
      <c r="N38" s="27">
        <f>LARGE(N5:N37,1)+1</f>
        <v>77</v>
      </c>
      <c r="O38" s="9" t="s">
        <v>217</v>
      </c>
      <c r="P38" s="27">
        <f>LARGE(P5:P37,1)+1</f>
        <v>118</v>
      </c>
      <c r="Q38" s="9" t="s">
        <v>404</v>
      </c>
      <c r="R38" s="27"/>
      <c r="S38" s="23" t="s">
        <v>363</v>
      </c>
      <c r="T38" s="21"/>
      <c r="V38" s="27">
        <f>LARGE(V5:V37,1)+1</f>
        <v>31</v>
      </c>
      <c r="W38" s="9" t="s">
        <v>196</v>
      </c>
      <c r="X38" s="27">
        <f>LARGE(X5:X37,1)+1</f>
        <v>87</v>
      </c>
      <c r="Y38" s="9" t="s">
        <v>185</v>
      </c>
      <c r="Z38" s="27">
        <f>LARGE(Z5:Z37,1)+1</f>
        <v>144</v>
      </c>
      <c r="AA38" s="9" t="s">
        <v>59</v>
      </c>
      <c r="AB38" s="27">
        <f>LARGE(AB5:AB37,1)+1</f>
        <v>194</v>
      </c>
      <c r="AC38" s="9" t="s">
        <v>70</v>
      </c>
      <c r="AD38" s="27">
        <f>LARGE(AD5:AD37,1)+1</f>
        <v>250</v>
      </c>
      <c r="AE38" s="9" t="s">
        <v>405</v>
      </c>
      <c r="AF38" s="50"/>
      <c r="AG38" s="50"/>
      <c r="AH38" s="27">
        <f>LARGE(AH4:AH37,1)+1</f>
        <v>35</v>
      </c>
      <c r="AI38" s="9" t="s">
        <v>406</v>
      </c>
      <c r="AJ38" s="37"/>
      <c r="AK38" s="27">
        <f>LARGE(AK4:AK37,1)+1</f>
        <v>91</v>
      </c>
      <c r="AL38" s="9" t="s">
        <v>407</v>
      </c>
      <c r="AM38" s="37"/>
      <c r="AN38" s="37"/>
      <c r="AO38" s="12"/>
      <c r="AP38" s="33" t="s">
        <v>408</v>
      </c>
    </row>
    <row r="39" spans="2:42" s="1" customFormat="1" ht="23.25" customHeight="1">
      <c r="B39" s="10"/>
      <c r="C39" s="10"/>
      <c r="D39" s="10"/>
      <c r="E39" s="10"/>
      <c r="F39" s="10"/>
      <c r="G39" s="10"/>
      <c r="H39" s="10"/>
      <c r="I39" s="10"/>
      <c r="J39" s="10"/>
      <c r="K39" s="10"/>
      <c r="L39" s="27"/>
      <c r="M39" s="34" t="s">
        <v>5</v>
      </c>
      <c r="N39" s="27">
        <f>LARGE(N5:N38,1)+1</f>
        <v>78</v>
      </c>
      <c r="O39" s="9" t="s">
        <v>229</v>
      </c>
      <c r="P39" s="27">
        <f>LARGE(P5:P38,1)+1</f>
        <v>119</v>
      </c>
      <c r="Q39" s="9" t="s">
        <v>409</v>
      </c>
      <c r="R39" s="27">
        <f>LARGE(R5:R38,1)+1</f>
        <v>158</v>
      </c>
      <c r="S39" s="9" t="s">
        <v>372</v>
      </c>
      <c r="T39" s="21"/>
      <c r="V39" s="27">
        <f>LARGE(V5:V38,1)+1</f>
        <v>32</v>
      </c>
      <c r="W39" s="9" t="s">
        <v>273</v>
      </c>
      <c r="X39" s="27">
        <f>LARGE(X5:X38,1)+1</f>
        <v>88</v>
      </c>
      <c r="Y39" s="9" t="s">
        <v>200</v>
      </c>
      <c r="Z39" s="27">
        <f>LARGE(Z5:Z38,1)+1</f>
        <v>145</v>
      </c>
      <c r="AA39" s="9" t="s">
        <v>74</v>
      </c>
      <c r="AB39" s="27">
        <f>LARGE(AB5:AB38,1)+1</f>
        <v>195</v>
      </c>
      <c r="AC39" s="9" t="s">
        <v>382</v>
      </c>
      <c r="AD39" s="27"/>
      <c r="AE39" s="41"/>
      <c r="AF39" s="50"/>
      <c r="AG39" s="50"/>
      <c r="AH39" s="27">
        <f>LARGE(AH4:AH38,1)+1</f>
        <v>36</v>
      </c>
      <c r="AI39" s="9" t="s">
        <v>410</v>
      </c>
      <c r="AJ39" s="37"/>
      <c r="AK39" s="27">
        <f>LARGE(AK4:AK38,1)+1</f>
        <v>92</v>
      </c>
      <c r="AL39" s="9" t="s">
        <v>411</v>
      </c>
      <c r="AM39" s="37"/>
      <c r="AN39" s="37"/>
      <c r="AO39" s="12"/>
      <c r="AP39" s="33" t="s">
        <v>412</v>
      </c>
    </row>
    <row r="40" spans="2:42" s="1" customFormat="1" ht="18.75">
      <c r="B40" s="10"/>
      <c r="C40" s="10"/>
      <c r="D40" s="10"/>
      <c r="E40" s="10"/>
      <c r="F40" s="10"/>
      <c r="G40" s="10"/>
      <c r="H40" s="10"/>
      <c r="I40" s="10"/>
      <c r="J40" s="10"/>
      <c r="K40" s="10"/>
      <c r="L40" s="27">
        <f>LARGE(L5:L39,1)+1</f>
        <v>33</v>
      </c>
      <c r="M40" s="9" t="s">
        <v>76</v>
      </c>
      <c r="N40" s="27">
        <f>LARGE(N5:N39,1)+1</f>
        <v>79</v>
      </c>
      <c r="O40" s="9" t="s">
        <v>242</v>
      </c>
      <c r="P40" s="27">
        <f>LARGE(P5:P39,1)+1</f>
        <v>120</v>
      </c>
      <c r="Q40" s="9" t="s">
        <v>413</v>
      </c>
      <c r="R40" s="27"/>
      <c r="S40" s="39"/>
      <c r="T40" s="21"/>
      <c r="V40" s="27">
        <f>LARGE(V5:V39,1)+1</f>
        <v>33</v>
      </c>
      <c r="W40" s="9" t="s">
        <v>283</v>
      </c>
      <c r="X40" s="27">
        <f>LARGE(X5:X39,1)+1</f>
        <v>89</v>
      </c>
      <c r="Y40" s="9" t="s">
        <v>414</v>
      </c>
      <c r="Z40" s="27">
        <f>LARGE(Z5:Z39,1)+1</f>
        <v>146</v>
      </c>
      <c r="AA40" s="9" t="s">
        <v>90</v>
      </c>
      <c r="AB40" s="27">
        <f>LARGE(AB5:AB39,1)+1</f>
        <v>196</v>
      </c>
      <c r="AC40" s="9" t="s">
        <v>415</v>
      </c>
      <c r="AD40" s="27"/>
      <c r="AE40" s="26" t="s">
        <v>118</v>
      </c>
      <c r="AF40" s="50"/>
      <c r="AG40" s="50"/>
      <c r="AH40" s="27">
        <f>LARGE(AH4:AH39,1)+1</f>
        <v>37</v>
      </c>
      <c r="AI40" s="9" t="s">
        <v>416</v>
      </c>
      <c r="AJ40" s="37"/>
      <c r="AK40" s="27">
        <f>LARGE(AK4:AK39,1)+1</f>
        <v>93</v>
      </c>
      <c r="AL40" s="9" t="s">
        <v>417</v>
      </c>
      <c r="AM40" s="37"/>
      <c r="AN40" s="37"/>
      <c r="AO40" s="12"/>
      <c r="AP40" s="33" t="s">
        <v>418</v>
      </c>
    </row>
    <row r="41" spans="2:42" s="1" customFormat="1" ht="30">
      <c r="B41" s="10"/>
      <c r="C41" s="10"/>
      <c r="D41" s="10"/>
      <c r="E41" s="10"/>
      <c r="F41" s="10"/>
      <c r="G41" s="10"/>
      <c r="H41" s="10"/>
      <c r="I41" s="10"/>
      <c r="J41" s="10"/>
      <c r="K41" s="10"/>
      <c r="L41" s="27">
        <f>LARGE(L5:L40,1)+1</f>
        <v>34</v>
      </c>
      <c r="M41" s="9" t="s">
        <v>92</v>
      </c>
      <c r="N41" s="27">
        <f>LARGE(N5:N40,1)+1</f>
        <v>80</v>
      </c>
      <c r="O41" s="9" t="s">
        <v>266</v>
      </c>
      <c r="P41" s="27">
        <f>LARGE(P5:P40,1)+1</f>
        <v>121</v>
      </c>
      <c r="Q41" s="9" t="s">
        <v>419</v>
      </c>
      <c r="R41" s="27"/>
      <c r="S41" s="39"/>
      <c r="T41" s="21"/>
      <c r="V41" s="27">
        <f>LARGE(V5:V40,1)+1</f>
        <v>34</v>
      </c>
      <c r="W41" s="9" t="s">
        <v>420</v>
      </c>
      <c r="X41" s="27">
        <f>LARGE(X5:X40,1)+1</f>
        <v>90</v>
      </c>
      <c r="Y41" s="9" t="s">
        <v>214</v>
      </c>
      <c r="Z41" s="27">
        <f>LARGE(Z5:Z40,1)+1</f>
        <v>147</v>
      </c>
      <c r="AA41" s="9" t="s">
        <v>421</v>
      </c>
      <c r="AB41" s="27">
        <f>LARGE(AB5:AB40,1)+1</f>
        <v>197</v>
      </c>
      <c r="AC41" s="9" t="s">
        <v>86</v>
      </c>
      <c r="AD41" s="27">
        <f>LARGE(AD5:AD40,1)+1</f>
        <v>251</v>
      </c>
      <c r="AE41" s="9" t="s">
        <v>422</v>
      </c>
      <c r="AF41" s="50"/>
      <c r="AG41" s="50"/>
      <c r="AH41" s="27">
        <f>LARGE(AH4:AH40,1)+1</f>
        <v>38</v>
      </c>
      <c r="AI41" s="9" t="s">
        <v>423</v>
      </c>
      <c r="AJ41" s="37"/>
      <c r="AK41" s="27">
        <f>LARGE(AK4:AK40,1)+1</f>
        <v>94</v>
      </c>
      <c r="AL41" s="9" t="s">
        <v>424</v>
      </c>
      <c r="AM41" s="37"/>
      <c r="AN41" s="37"/>
      <c r="AO41" s="12"/>
      <c r="AP41" s="31" t="s">
        <v>5</v>
      </c>
    </row>
    <row r="42" spans="2:42" s="1" customFormat="1" ht="46.5" customHeight="1">
      <c r="B42" s="10"/>
      <c r="C42" s="10"/>
      <c r="D42" s="10"/>
      <c r="E42" s="10"/>
      <c r="F42" s="10"/>
      <c r="G42" s="10"/>
      <c r="H42" s="10"/>
      <c r="I42" s="10"/>
      <c r="J42" s="10"/>
      <c r="K42" s="10"/>
      <c r="L42" s="27">
        <f>LARGE(L5:L41,1)+1</f>
        <v>35</v>
      </c>
      <c r="M42" s="9" t="s">
        <v>122</v>
      </c>
      <c r="N42" s="27">
        <f>LARGE(N5:N41,1)+1</f>
        <v>81</v>
      </c>
      <c r="O42" s="9" t="s">
        <v>285</v>
      </c>
      <c r="P42" s="27">
        <f>LARGE(P5:P41,1)+1</f>
        <v>122</v>
      </c>
      <c r="Q42" s="9" t="s">
        <v>425</v>
      </c>
      <c r="R42" s="27"/>
      <c r="S42" s="39"/>
      <c r="T42" s="21"/>
      <c r="V42" s="27">
        <f>LARGE(V5:V41,1)+1</f>
        <v>35</v>
      </c>
      <c r="W42" s="9" t="s">
        <v>292</v>
      </c>
      <c r="X42" s="27">
        <f>LARGE(X5:X41,1)+1</f>
        <v>91</v>
      </c>
      <c r="Y42" s="9" t="s">
        <v>226</v>
      </c>
      <c r="Z42" s="27"/>
      <c r="AA42" s="49"/>
      <c r="AB42" s="27">
        <f>LARGE(AB5:AB41,1)+1</f>
        <v>198</v>
      </c>
      <c r="AC42" s="9" t="s">
        <v>389</v>
      </c>
      <c r="AD42" s="27">
        <f>LARGE(AD5:AD41,1)+1</f>
        <v>252</v>
      </c>
      <c r="AE42" s="9" t="s">
        <v>176</v>
      </c>
      <c r="AF42" s="50"/>
      <c r="AG42" s="50"/>
      <c r="AH42" s="27">
        <f>LARGE(AH4:AH41,1)+1</f>
        <v>39</v>
      </c>
      <c r="AI42" s="9" t="s">
        <v>426</v>
      </c>
      <c r="AJ42" s="37"/>
      <c r="AK42" s="27">
        <f>LARGE(AK4:AK41,1)+1</f>
        <v>95</v>
      </c>
      <c r="AL42" s="9" t="s">
        <v>427</v>
      </c>
      <c r="AM42" s="37"/>
      <c r="AN42" s="37"/>
      <c r="AO42" s="12"/>
      <c r="AP42" s="33" t="s">
        <v>428</v>
      </c>
    </row>
    <row r="43" spans="2:42" s="1" customFormat="1" ht="18.75">
      <c r="B43" s="10"/>
      <c r="C43" s="10"/>
      <c r="D43" s="10"/>
      <c r="E43" s="10"/>
      <c r="F43" s="10"/>
      <c r="G43" s="10"/>
      <c r="H43" s="10"/>
      <c r="I43" s="10"/>
      <c r="J43" s="10"/>
      <c r="K43" s="10"/>
      <c r="L43" s="27">
        <f>LARGE(L5:L42,1)+1</f>
        <v>36</v>
      </c>
      <c r="M43" s="9" t="s">
        <v>136</v>
      </c>
      <c r="N43" s="27">
        <f>LARGE(N5:N42,1)+1</f>
        <v>82</v>
      </c>
      <c r="O43" s="9" t="s">
        <v>152</v>
      </c>
      <c r="P43" s="27">
        <f>LARGE(P5:P42,1)+1</f>
        <v>123</v>
      </c>
      <c r="Q43" s="9" t="s">
        <v>429</v>
      </c>
      <c r="R43" s="27"/>
      <c r="S43" s="39"/>
      <c r="T43" s="21"/>
      <c r="V43" s="27">
        <f>LARGE(V5:V42,1)+1</f>
        <v>36</v>
      </c>
      <c r="W43" s="9" t="s">
        <v>300</v>
      </c>
      <c r="X43" s="27">
        <f>LARGE(X5:X42,1)+1</f>
        <v>92</v>
      </c>
      <c r="Y43" s="9" t="s">
        <v>239</v>
      </c>
      <c r="Z43" s="27"/>
      <c r="AA43" s="25" t="s">
        <v>10</v>
      </c>
      <c r="AB43" s="27">
        <f>LARGE(AB5:AB42,1)+1</f>
        <v>199</v>
      </c>
      <c r="AC43" s="9" t="s">
        <v>430</v>
      </c>
      <c r="AD43" s="27">
        <f>LARGE(AD5:AD42,1)+1</f>
        <v>253</v>
      </c>
      <c r="AE43" s="9" t="s">
        <v>187</v>
      </c>
      <c r="AF43" s="50"/>
      <c r="AG43" s="50"/>
      <c r="AH43" s="27">
        <f>LARGE(AH4:AH42,1)+1</f>
        <v>40</v>
      </c>
      <c r="AI43" s="9" t="s">
        <v>431</v>
      </c>
      <c r="AJ43" s="37"/>
      <c r="AK43" s="27">
        <f>LARGE(AK4:AK42,1)+1</f>
        <v>96</v>
      </c>
      <c r="AL43" s="9" t="s">
        <v>432</v>
      </c>
      <c r="AM43" s="37"/>
      <c r="AN43" s="37"/>
      <c r="AO43" s="12"/>
      <c r="AP43" s="33" t="s">
        <v>433</v>
      </c>
    </row>
    <row r="44" spans="2:42" s="1" customFormat="1" ht="23.25" customHeight="1">
      <c r="B44" s="10"/>
      <c r="C44" s="10"/>
      <c r="D44" s="10"/>
      <c r="E44" s="10"/>
      <c r="F44" s="10"/>
      <c r="G44" s="10"/>
      <c r="H44" s="10"/>
      <c r="I44" s="10"/>
      <c r="J44" s="10"/>
      <c r="K44" s="10"/>
      <c r="L44" s="27">
        <f>LARGE(L5:L43,1)+1</f>
        <v>37</v>
      </c>
      <c r="M44" s="9" t="s">
        <v>151</v>
      </c>
      <c r="N44" s="27">
        <f>LARGE(N5:N43,1)+1</f>
        <v>83</v>
      </c>
      <c r="O44" s="9" t="s">
        <v>294</v>
      </c>
      <c r="P44" s="27"/>
      <c r="Q44" s="34" t="s">
        <v>434</v>
      </c>
      <c r="R44" s="27"/>
      <c r="S44" s="39"/>
      <c r="T44" s="21"/>
      <c r="V44" s="27">
        <f>LARGE(V5:V43,1)+1</f>
        <v>37</v>
      </c>
      <c r="W44" s="9" t="s">
        <v>306</v>
      </c>
      <c r="X44" s="27">
        <f>LARGE(X5:X43,1)+1</f>
        <v>93</v>
      </c>
      <c r="Y44" s="9" t="s">
        <v>251</v>
      </c>
      <c r="Z44" s="27">
        <f>LARGE(Z5:Z43,1)+1</f>
        <v>148</v>
      </c>
      <c r="AA44" s="9" t="s">
        <v>435</v>
      </c>
      <c r="AB44" s="27">
        <f>LARGE(AB5:AB43,1)+1</f>
        <v>200</v>
      </c>
      <c r="AC44" s="9" t="s">
        <v>436</v>
      </c>
      <c r="AD44" s="27">
        <f>LARGE(AD5:AD43,1)+1</f>
        <v>254</v>
      </c>
      <c r="AE44" s="9" t="s">
        <v>201</v>
      </c>
      <c r="AF44" s="50"/>
      <c r="AG44" s="50"/>
      <c r="AH44" s="27">
        <f>LARGE(AH4:AH43,1)+1</f>
        <v>41</v>
      </c>
      <c r="AI44" s="9" t="s">
        <v>437</v>
      </c>
      <c r="AJ44" s="37"/>
      <c r="AK44" s="27">
        <f>LARGE(AK4:AK43,1)+1</f>
        <v>97</v>
      </c>
      <c r="AL44" s="9" t="s">
        <v>438</v>
      </c>
      <c r="AM44" s="37"/>
      <c r="AN44" s="37"/>
      <c r="AO44" s="12"/>
      <c r="AP44" s="33" t="s">
        <v>439</v>
      </c>
    </row>
    <row r="45" spans="2:42" s="1" customFormat="1" ht="18.75">
      <c r="B45" s="10"/>
      <c r="C45" s="10"/>
      <c r="D45" s="10"/>
      <c r="E45" s="10"/>
      <c r="F45" s="10"/>
      <c r="G45" s="10"/>
      <c r="H45" s="10"/>
      <c r="I45" s="10"/>
      <c r="J45" s="10"/>
      <c r="K45" s="10"/>
      <c r="L45" s="27">
        <f>LARGE(L5:L44,1)+1</f>
        <v>38</v>
      </c>
      <c r="M45" s="9" t="s">
        <v>163</v>
      </c>
      <c r="N45" s="27">
        <f>LARGE(N5:N44,1)+1</f>
        <v>84</v>
      </c>
      <c r="O45" s="9" t="s">
        <v>308</v>
      </c>
      <c r="P45" s="27">
        <f>LARGE(P5:P44,1)+1</f>
        <v>124</v>
      </c>
      <c r="Q45" s="9" t="s">
        <v>440</v>
      </c>
      <c r="R45" s="27"/>
      <c r="S45" s="39"/>
      <c r="T45" s="21"/>
      <c r="V45" s="27">
        <f>LARGE(V5:V44,1)+1</f>
        <v>38</v>
      </c>
      <c r="W45" s="9" t="s">
        <v>313</v>
      </c>
      <c r="X45" s="27">
        <f>LARGE(X5:X44,1)+1</f>
        <v>94</v>
      </c>
      <c r="Y45" s="9" t="s">
        <v>264</v>
      </c>
      <c r="Z45" s="27">
        <f>LARGE(Z5:Z44,1)+1</f>
        <v>149</v>
      </c>
      <c r="AA45" s="9" t="s">
        <v>120</v>
      </c>
      <c r="AB45" s="27">
        <f>LARGE(AB5:AB44,1)+1</f>
        <v>201</v>
      </c>
      <c r="AC45" s="9" t="s">
        <v>397</v>
      </c>
      <c r="AD45" s="27">
        <f>LARGE(AD5:AD44,1)+1</f>
        <v>255</v>
      </c>
      <c r="AE45" s="9" t="s">
        <v>441</v>
      </c>
      <c r="AF45" s="50"/>
      <c r="AG45" s="50"/>
      <c r="AH45" s="27">
        <f>LARGE(AH4:AH44,1)+1</f>
        <v>42</v>
      </c>
      <c r="AI45" s="9" t="s">
        <v>442</v>
      </c>
      <c r="AJ45" s="37"/>
      <c r="AK45" s="27">
        <f>LARGE(AK4:AK44,1)+1</f>
        <v>98</v>
      </c>
      <c r="AL45" s="9" t="s">
        <v>443</v>
      </c>
      <c r="AM45" s="37"/>
      <c r="AN45" s="37"/>
      <c r="AO45" s="12"/>
      <c r="AP45" s="33" t="s">
        <v>444</v>
      </c>
    </row>
    <row r="46" spans="2:42" s="1" customFormat="1" ht="27" customHeight="1">
      <c r="B46" s="10"/>
      <c r="C46" s="10"/>
      <c r="D46" s="10"/>
      <c r="E46" s="10"/>
      <c r="F46" s="10"/>
      <c r="G46" s="10"/>
      <c r="H46" s="10"/>
      <c r="I46" s="10"/>
      <c r="J46" s="10"/>
      <c r="K46" s="10"/>
      <c r="L46" s="27">
        <f>LARGE(L5:L45,1)+1</f>
        <v>39</v>
      </c>
      <c r="M46" s="9" t="s">
        <v>177</v>
      </c>
      <c r="N46" s="27">
        <f>LARGE(N5:N45,1)+1</f>
        <v>85</v>
      </c>
      <c r="O46" s="9" t="s">
        <v>316</v>
      </c>
      <c r="P46" s="27"/>
      <c r="Q46" s="39"/>
      <c r="R46" s="27"/>
      <c r="S46" s="39"/>
      <c r="T46" s="21"/>
      <c r="V46" s="27">
        <f>LARGE(V5:V45,1)+1</f>
        <v>39</v>
      </c>
      <c r="W46" s="9" t="s">
        <v>445</v>
      </c>
      <c r="X46" s="27">
        <f>LARGE(X5:X45,1)+1</f>
        <v>95</v>
      </c>
      <c r="Y46" s="9" t="s">
        <v>274</v>
      </c>
      <c r="Z46" s="27">
        <f>LARGE(Z5:Z45,1)+1</f>
        <v>150</v>
      </c>
      <c r="AA46" s="9" t="s">
        <v>197</v>
      </c>
      <c r="AB46" s="27">
        <f>LARGE(AB5:AB45,1)+1</f>
        <v>202</v>
      </c>
      <c r="AC46" s="9" t="s">
        <v>404</v>
      </c>
      <c r="AD46" s="27">
        <f>LARGE(AD5:AD45,1)+1</f>
        <v>256</v>
      </c>
      <c r="AE46" s="9" t="s">
        <v>132</v>
      </c>
      <c r="AF46" s="50"/>
      <c r="AG46" s="50"/>
      <c r="AH46" s="27">
        <f>LARGE(AH4:AH45,1)+1</f>
        <v>43</v>
      </c>
      <c r="AI46" s="9" t="s">
        <v>446</v>
      </c>
      <c r="AJ46" s="37"/>
      <c r="AK46" s="27">
        <f>LARGE(AK4:AK45,1)+1</f>
        <v>99</v>
      </c>
      <c r="AL46" s="9" t="s">
        <v>447</v>
      </c>
      <c r="AM46" s="37"/>
      <c r="AN46" s="37"/>
      <c r="AO46" s="12"/>
      <c r="AP46" s="33" t="s">
        <v>448</v>
      </c>
    </row>
    <row r="47" spans="2:42" ht="30">
      <c r="B47" s="10"/>
      <c r="C47" s="10"/>
      <c r="D47" s="10"/>
      <c r="E47" s="10"/>
      <c r="F47" s="10"/>
      <c r="G47" s="10"/>
      <c r="H47" s="10"/>
      <c r="I47" s="10"/>
      <c r="J47" s="10"/>
      <c r="K47" s="10"/>
      <c r="L47" s="27">
        <f>LARGE(L5:L46,1)+1</f>
        <v>40</v>
      </c>
      <c r="M47" s="9" t="s">
        <v>188</v>
      </c>
      <c r="N47" s="27"/>
      <c r="O47" s="34" t="s">
        <v>8</v>
      </c>
      <c r="P47" s="27"/>
      <c r="Q47" s="34" t="s">
        <v>47</v>
      </c>
      <c r="R47" s="27"/>
      <c r="S47" s="39"/>
      <c r="T47" s="21"/>
      <c r="V47" s="27">
        <f>LARGE(V5:V46,1)+1</f>
        <v>40</v>
      </c>
      <c r="W47" s="9" t="s">
        <v>322</v>
      </c>
      <c r="X47" s="27">
        <f>LARGE(X5:X46,1)+1</f>
        <v>96</v>
      </c>
      <c r="Y47" s="9" t="s">
        <v>284</v>
      </c>
      <c r="Z47" s="27">
        <f>LARGE(Z5:Z46,1)+1</f>
        <v>151</v>
      </c>
      <c r="AA47" s="9" t="s">
        <v>211</v>
      </c>
      <c r="AB47" s="27">
        <f>LARGE(AB5:AB46,1)+1</f>
        <v>203</v>
      </c>
      <c r="AC47" s="9" t="s">
        <v>409</v>
      </c>
      <c r="AD47" s="27">
        <f>LARGE(AD5:AD46,1)+1</f>
        <v>257</v>
      </c>
      <c r="AE47" s="9" t="s">
        <v>215</v>
      </c>
      <c r="AF47" s="50"/>
      <c r="AG47" s="50"/>
      <c r="AH47" s="27">
        <f>LARGE(AH4:AH46,1)+1</f>
        <v>44</v>
      </c>
      <c r="AI47" s="9" t="s">
        <v>449</v>
      </c>
      <c r="AJ47" s="13"/>
      <c r="AK47" s="27">
        <f>LARGE(AK4:AK46,1)+1</f>
        <v>100</v>
      </c>
      <c r="AL47" s="9" t="s">
        <v>450</v>
      </c>
      <c r="AM47" s="13"/>
      <c r="AN47" s="13"/>
      <c r="AO47" s="12"/>
      <c r="AP47" s="31" t="s">
        <v>6</v>
      </c>
    </row>
    <row r="48" spans="2:42" ht="27" customHeight="1">
      <c r="B48" s="10"/>
      <c r="C48" s="10"/>
      <c r="D48" s="10"/>
      <c r="E48" s="10"/>
      <c r="F48" s="10"/>
      <c r="G48" s="10"/>
      <c r="H48" s="10"/>
      <c r="I48" s="10"/>
      <c r="J48" s="10"/>
      <c r="K48" s="10"/>
      <c r="L48" s="27">
        <f>LARGE(L5:L47,1)+1</f>
        <v>41</v>
      </c>
      <c r="M48" s="9" t="s">
        <v>203</v>
      </c>
      <c r="N48" s="27">
        <f>LARGE(N5:N47,1)+1</f>
        <v>86</v>
      </c>
      <c r="O48" s="9" t="s">
        <v>356</v>
      </c>
      <c r="P48" s="27">
        <f>LARGE(P5:P47,1)+1</f>
        <v>125</v>
      </c>
      <c r="Q48" s="9" t="s">
        <v>64</v>
      </c>
      <c r="R48" s="27"/>
      <c r="S48" s="39"/>
      <c r="T48" s="21"/>
      <c r="V48" s="27">
        <f>LARGE(V5:V47,1)+1</f>
        <v>41</v>
      </c>
      <c r="W48" s="9" t="s">
        <v>329</v>
      </c>
      <c r="X48" s="27">
        <f>LARGE(X5:X47,1)+1</f>
        <v>97</v>
      </c>
      <c r="Y48" s="9" t="s">
        <v>293</v>
      </c>
      <c r="Z48" s="27">
        <f>LARGE(Z5:Z47,1)+1</f>
        <v>152</v>
      </c>
      <c r="AA48" s="9" t="s">
        <v>451</v>
      </c>
      <c r="AB48" s="27">
        <f>LARGE(AB5:AB47,1)+1</f>
        <v>204</v>
      </c>
      <c r="AC48" s="9" t="s">
        <v>452</v>
      </c>
      <c r="AD48" s="27">
        <f>LARGE(AD5:AD47,1)+1</f>
        <v>258</v>
      </c>
      <c r="AE48" s="9" t="s">
        <v>227</v>
      </c>
      <c r="AF48" s="50"/>
      <c r="AG48" s="50"/>
      <c r="AH48" s="27">
        <f>LARGE(AH4:AH47,1)+1</f>
        <v>45</v>
      </c>
      <c r="AI48" s="9" t="s">
        <v>453</v>
      </c>
      <c r="AJ48" s="13"/>
      <c r="AK48" s="27">
        <f>LARGE(AK4:AK47,1)+1</f>
        <v>101</v>
      </c>
      <c r="AL48" s="9" t="s">
        <v>454</v>
      </c>
      <c r="AM48" s="13"/>
      <c r="AN48" s="13"/>
      <c r="AO48" s="12"/>
      <c r="AP48" s="33" t="s">
        <v>455</v>
      </c>
    </row>
    <row r="49" spans="2:42" ht="18.75">
      <c r="B49" s="10"/>
      <c r="C49" s="10"/>
      <c r="D49" s="10"/>
      <c r="E49" s="10"/>
      <c r="F49" s="10"/>
      <c r="G49" s="10"/>
      <c r="H49" s="10"/>
      <c r="I49" s="10"/>
      <c r="J49" s="10"/>
      <c r="K49" s="10"/>
      <c r="L49" s="27">
        <f>LARGE(L5:L48,1)+1</f>
        <v>42</v>
      </c>
      <c r="M49" s="9" t="s">
        <v>216</v>
      </c>
      <c r="N49" s="27">
        <f>LARGE(N5:N48,1)+1</f>
        <v>87</v>
      </c>
      <c r="O49" s="9" t="s">
        <v>362</v>
      </c>
      <c r="P49" s="27">
        <f>LARGE(P5:P48,1)+1</f>
        <v>126</v>
      </c>
      <c r="Q49" s="9" t="s">
        <v>95</v>
      </c>
      <c r="R49" s="27"/>
      <c r="S49" s="39"/>
      <c r="T49" s="21"/>
      <c r="V49" s="27">
        <f>LARGE(V5:V48,1)+1</f>
        <v>42</v>
      </c>
      <c r="W49" s="9" t="s">
        <v>337</v>
      </c>
      <c r="X49" s="27">
        <f>LARGE(X5:X48,1)+1</f>
        <v>98</v>
      </c>
      <c r="Y49" s="9" t="s">
        <v>54</v>
      </c>
      <c r="Z49" s="27"/>
      <c r="AA49" s="49"/>
      <c r="AB49" s="27">
        <f>LARGE(AB5:AB48,1)+1</f>
        <v>205</v>
      </c>
      <c r="AC49" s="9" t="s">
        <v>413</v>
      </c>
      <c r="AD49" s="27">
        <f>LARGE(AD5:AD48,1)+1</f>
        <v>259</v>
      </c>
      <c r="AE49" s="9" t="s">
        <v>146</v>
      </c>
      <c r="AF49" s="50"/>
      <c r="AG49" s="50"/>
      <c r="AH49" s="27">
        <f>LARGE(AH4:AH48,1)+1</f>
        <v>46</v>
      </c>
      <c r="AI49" s="9" t="s">
        <v>456</v>
      </c>
      <c r="AJ49" s="13"/>
      <c r="AK49" s="27">
        <f>LARGE(AK4:AK48,1)+1</f>
        <v>102</v>
      </c>
      <c r="AL49" s="9" t="s">
        <v>457</v>
      </c>
      <c r="AM49" s="13"/>
      <c r="AN49" s="13"/>
      <c r="AO49" s="12"/>
      <c r="AP49" s="33" t="s">
        <v>458</v>
      </c>
    </row>
    <row r="50" spans="2:42" ht="18.75">
      <c r="B50" s="10"/>
      <c r="C50" s="10"/>
      <c r="D50" s="10"/>
      <c r="E50" s="10"/>
      <c r="F50" s="10"/>
      <c r="G50" s="10"/>
      <c r="H50" s="10"/>
      <c r="I50" s="10"/>
      <c r="J50" s="10"/>
      <c r="K50" s="10"/>
      <c r="L50" s="27">
        <f>LARGE(L5:L49,1)+1</f>
        <v>43</v>
      </c>
      <c r="M50" s="9" t="s">
        <v>253</v>
      </c>
      <c r="N50" s="27">
        <f>LARGE(N5:N49,1)+1</f>
        <v>88</v>
      </c>
      <c r="O50" s="9" t="s">
        <v>378</v>
      </c>
      <c r="P50" s="27">
        <f>LARGE(P5:P49,1)+1</f>
        <v>127</v>
      </c>
      <c r="Q50" s="9" t="s">
        <v>110</v>
      </c>
      <c r="R50" s="27"/>
      <c r="S50" s="39"/>
      <c r="T50" s="21"/>
      <c r="V50" s="27">
        <f>LARGE(V5:V49,1)+1</f>
        <v>43</v>
      </c>
      <c r="W50" s="9" t="s">
        <v>345</v>
      </c>
      <c r="X50" s="27">
        <f>LARGE(X5:X49,1)+1</f>
        <v>99</v>
      </c>
      <c r="Y50" s="9" t="s">
        <v>69</v>
      </c>
      <c r="Z50" s="27"/>
      <c r="AA50" s="26" t="s">
        <v>11</v>
      </c>
      <c r="AB50" s="27">
        <f>LARGE(AB5:AB49,1)+1</f>
        <v>206</v>
      </c>
      <c r="AC50" s="9" t="s">
        <v>419</v>
      </c>
      <c r="AD50" s="27">
        <f>LARGE(AD5:AD49,1)+1</f>
        <v>260</v>
      </c>
      <c r="AE50" s="9" t="s">
        <v>240</v>
      </c>
      <c r="AF50" s="50"/>
      <c r="AG50" s="50"/>
      <c r="AH50" s="27">
        <f>LARGE(AH4:AH49,1)+1</f>
        <v>47</v>
      </c>
      <c r="AI50" s="9" t="s">
        <v>459</v>
      </c>
      <c r="AJ50" s="13"/>
      <c r="AK50" s="27">
        <f>LARGE(AK4:AK49,1)+1</f>
        <v>103</v>
      </c>
      <c r="AL50" s="9" t="s">
        <v>460</v>
      </c>
      <c r="AM50" s="13"/>
      <c r="AN50" s="13"/>
      <c r="AO50" s="12"/>
      <c r="AP50" s="33" t="s">
        <v>461</v>
      </c>
    </row>
    <row r="51" spans="2:42" ht="24.75" customHeight="1">
      <c r="B51" s="10"/>
      <c r="C51" s="10"/>
      <c r="D51" s="10"/>
      <c r="E51" s="10"/>
      <c r="F51" s="10"/>
      <c r="G51" s="10"/>
      <c r="H51" s="10"/>
      <c r="I51" s="10"/>
      <c r="J51" s="10"/>
      <c r="K51" s="10"/>
      <c r="L51" s="27">
        <f>LARGE(L5:L50,1)+1</f>
        <v>44</v>
      </c>
      <c r="M51" s="9" t="s">
        <v>265</v>
      </c>
      <c r="N51" s="27">
        <f>LARGE(N5:N50,1)+1</f>
        <v>89</v>
      </c>
      <c r="O51" s="9" t="s">
        <v>384</v>
      </c>
      <c r="P51" s="27">
        <f>LARGE(P5:P50,1)+1</f>
        <v>128</v>
      </c>
      <c r="Q51" s="9" t="s">
        <v>125</v>
      </c>
      <c r="R51" s="27"/>
      <c r="S51" s="39"/>
      <c r="T51" s="21"/>
      <c r="V51" s="27">
        <f>LARGE(V5:V50,1)+1</f>
        <v>44</v>
      </c>
      <c r="W51" s="9" t="s">
        <v>210</v>
      </c>
      <c r="X51" s="27">
        <f>LARGE(X5:X50,1)+1</f>
        <v>100</v>
      </c>
      <c r="Y51" s="9" t="s">
        <v>462</v>
      </c>
      <c r="Z51" s="27">
        <f>LARGE(Z5:Z50,1)+1</f>
        <v>153</v>
      </c>
      <c r="AA51" s="9" t="s">
        <v>236</v>
      </c>
      <c r="AB51" s="27">
        <f>LARGE(AB5:AB50,1)+1</f>
        <v>207</v>
      </c>
      <c r="AC51" s="9" t="s">
        <v>101</v>
      </c>
      <c r="AD51" s="27">
        <f>LARGE(AD5:AD50,1)+1</f>
        <v>261</v>
      </c>
      <c r="AE51" s="9" t="s">
        <v>463</v>
      </c>
      <c r="AF51" s="50"/>
      <c r="AG51" s="50"/>
      <c r="AH51" s="27">
        <f>LARGE(AH4:AH50,1)+1</f>
        <v>48</v>
      </c>
      <c r="AI51" s="9" t="s">
        <v>464</v>
      </c>
      <c r="AJ51" s="13"/>
      <c r="AK51" s="27">
        <f>LARGE(AK4:AK50,1)+1</f>
        <v>104</v>
      </c>
      <c r="AL51" s="9" t="s">
        <v>465</v>
      </c>
      <c r="AM51" s="13"/>
      <c r="AN51" s="13"/>
      <c r="AO51" s="12"/>
      <c r="AP51" s="33" t="s">
        <v>466</v>
      </c>
    </row>
    <row r="52" spans="2:42" ht="30">
      <c r="B52" s="10"/>
      <c r="C52" s="10"/>
      <c r="D52" s="10"/>
      <c r="E52" s="10"/>
      <c r="F52" s="10"/>
      <c r="G52" s="10"/>
      <c r="H52" s="10"/>
      <c r="I52" s="10"/>
      <c r="J52" s="10"/>
      <c r="K52" s="10"/>
      <c r="L52" s="27">
        <f>LARGE(L5:L51,1)+1</f>
        <v>45</v>
      </c>
      <c r="M52" s="9" t="s">
        <v>275</v>
      </c>
      <c r="N52" s="27">
        <f>LARGE(N5:N51,1)+1</f>
        <v>90</v>
      </c>
      <c r="O52" s="9" t="s">
        <v>391</v>
      </c>
      <c r="P52" s="27">
        <f>LARGE(P5:P51,1)+1</f>
        <v>129</v>
      </c>
      <c r="Q52" s="9" t="s">
        <v>139</v>
      </c>
      <c r="R52" s="27"/>
      <c r="S52" s="39"/>
      <c r="T52" s="21"/>
      <c r="V52" s="27">
        <f>LARGE(V5:V51,1)+1</f>
        <v>45</v>
      </c>
      <c r="W52" s="9" t="s">
        <v>353</v>
      </c>
      <c r="X52" s="27">
        <f>LARGE(X5:X51,1)+1</f>
        <v>101</v>
      </c>
      <c r="Y52" s="9" t="s">
        <v>467</v>
      </c>
      <c r="Z52" s="27"/>
      <c r="AA52" s="50"/>
      <c r="AB52" s="27">
        <f>LARGE(AB5:AB51,1)+1</f>
        <v>208</v>
      </c>
      <c r="AC52" s="9" t="s">
        <v>468</v>
      </c>
      <c r="AD52" s="27">
        <f>LARGE(AD5:AD51,1)+1</f>
        <v>262</v>
      </c>
      <c r="AE52" s="9" t="s">
        <v>469</v>
      </c>
      <c r="AF52" s="50"/>
      <c r="AG52" s="50"/>
      <c r="AH52" s="27">
        <f>LARGE(AH4:AH51,1)+1</f>
        <v>49</v>
      </c>
      <c r="AI52" s="9" t="s">
        <v>470</v>
      </c>
      <c r="AJ52" s="13"/>
      <c r="AK52" s="27">
        <f>LARGE(AK4:AK51,1)+1</f>
        <v>105</v>
      </c>
      <c r="AL52" s="9" t="s">
        <v>471</v>
      </c>
      <c r="AM52" s="13"/>
      <c r="AN52" s="13"/>
      <c r="AO52" s="12"/>
      <c r="AP52" s="31" t="s">
        <v>7</v>
      </c>
    </row>
    <row r="53" spans="2:42" ht="19.5" thickBot="1">
      <c r="B53" s="10"/>
      <c r="C53" s="10"/>
      <c r="D53" s="10"/>
      <c r="E53" s="10"/>
      <c r="F53" s="10"/>
      <c r="G53" s="10"/>
      <c r="H53" s="10"/>
      <c r="I53" s="10"/>
      <c r="J53" s="10"/>
      <c r="K53" s="10"/>
      <c r="L53" s="52"/>
      <c r="M53" s="53"/>
      <c r="N53" s="53"/>
      <c r="O53" s="53"/>
      <c r="P53" s="53"/>
      <c r="Q53" s="53"/>
      <c r="R53" s="54"/>
      <c r="S53" s="54"/>
      <c r="T53" s="55"/>
      <c r="V53" s="27">
        <f>LARGE(V5:V52,1)+1</f>
        <v>46</v>
      </c>
      <c r="W53" s="9" t="s">
        <v>224</v>
      </c>
      <c r="X53" s="27">
        <f>LARGE(X5:X52,1)+1</f>
        <v>102</v>
      </c>
      <c r="Y53" s="9" t="s">
        <v>85</v>
      </c>
      <c r="Z53" s="27"/>
      <c r="AA53" s="25" t="s">
        <v>12</v>
      </c>
      <c r="AB53" s="27">
        <f>LARGE(AB5:AB52,1)+1</f>
        <v>209</v>
      </c>
      <c r="AC53" s="9" t="s">
        <v>425</v>
      </c>
      <c r="AD53" s="27">
        <f>LARGE(AD5:AD52,1)+1</f>
        <v>263</v>
      </c>
      <c r="AE53" s="9" t="s">
        <v>160</v>
      </c>
      <c r="AF53" s="24"/>
      <c r="AG53" s="24"/>
      <c r="AH53" s="27">
        <f>LARGE(AH4:AH52,1)+1</f>
        <v>50</v>
      </c>
      <c r="AI53" s="9" t="s">
        <v>472</v>
      </c>
      <c r="AJ53" s="13"/>
      <c r="AK53" s="27">
        <f>LARGE(AK4:AK52,1)+1</f>
        <v>106</v>
      </c>
      <c r="AL53" s="9" t="s">
        <v>473</v>
      </c>
      <c r="AM53" s="13"/>
      <c r="AN53" s="13"/>
      <c r="AO53" s="12"/>
      <c r="AP53" s="33" t="s">
        <v>474</v>
      </c>
    </row>
    <row r="54" spans="2:42" ht="18.75">
      <c r="B54" s="10"/>
      <c r="C54" s="10"/>
      <c r="D54" s="10"/>
      <c r="E54" s="10"/>
      <c r="F54" s="10"/>
      <c r="G54" s="10"/>
      <c r="H54" s="10"/>
      <c r="I54" s="10"/>
      <c r="J54" s="10"/>
      <c r="K54" s="10"/>
      <c r="L54" s="10"/>
      <c r="M54" s="10"/>
      <c r="N54" s="10"/>
      <c r="O54" s="10"/>
      <c r="P54" s="10"/>
      <c r="Q54" s="10"/>
      <c r="R54" s="10"/>
      <c r="S54" s="10"/>
      <c r="T54" s="10"/>
      <c r="V54" s="27">
        <f>LARGE(V5:V53,1)+1</f>
        <v>47</v>
      </c>
      <c r="W54" s="9" t="s">
        <v>360</v>
      </c>
      <c r="X54" s="27">
        <f>LARGE(X5:X53,1)+1</f>
        <v>103</v>
      </c>
      <c r="Y54" s="9" t="s">
        <v>314</v>
      </c>
      <c r="Z54" s="27">
        <f>LARGE(Z5:Z53,1)+1</f>
        <v>154</v>
      </c>
      <c r="AA54" s="9" t="s">
        <v>475</v>
      </c>
      <c r="AB54" s="27">
        <f>LARGE(AB5:AB53,1)+1</f>
        <v>210</v>
      </c>
      <c r="AC54" s="9" t="s">
        <v>476</v>
      </c>
      <c r="AD54" s="27">
        <f>LARGE(AD5:AD53,1)+1</f>
        <v>264</v>
      </c>
      <c r="AE54" s="9" t="s">
        <v>477</v>
      </c>
      <c r="AF54" s="24"/>
      <c r="AG54" s="24"/>
      <c r="AH54" s="27">
        <f>LARGE(AH4:AH53,1)+1</f>
        <v>51</v>
      </c>
      <c r="AI54" s="9" t="s">
        <v>478</v>
      </c>
      <c r="AJ54" s="13"/>
      <c r="AK54" s="27">
        <f>LARGE(AK4:AK53,1)+1</f>
        <v>107</v>
      </c>
      <c r="AL54" s="9" t="s">
        <v>479</v>
      </c>
      <c r="AM54" s="13"/>
      <c r="AN54" s="13"/>
      <c r="AO54" s="12"/>
      <c r="AP54" s="33" t="s">
        <v>480</v>
      </c>
    </row>
    <row r="55" spans="2:42" ht="18.75">
      <c r="B55" s="10"/>
      <c r="C55" s="10"/>
      <c r="D55" s="10"/>
      <c r="E55" s="10"/>
      <c r="F55" s="10"/>
      <c r="G55" s="10"/>
      <c r="H55" s="10"/>
      <c r="I55" s="10"/>
      <c r="J55" s="10"/>
      <c r="K55" s="10"/>
      <c r="L55" s="10"/>
      <c r="M55" s="10"/>
      <c r="N55" s="10"/>
      <c r="O55" s="10"/>
      <c r="P55" s="10"/>
      <c r="Q55" s="10"/>
      <c r="R55" s="10"/>
      <c r="S55" s="10"/>
      <c r="T55" s="10"/>
      <c r="V55" s="27">
        <f>LARGE(V5:V54,1)+1</f>
        <v>48</v>
      </c>
      <c r="W55" s="9" t="s">
        <v>367</v>
      </c>
      <c r="X55" s="27">
        <f>LARGE(X5:X54,1)+1</f>
        <v>104</v>
      </c>
      <c r="Y55" s="9" t="s">
        <v>323</v>
      </c>
      <c r="Z55" s="27">
        <f>LARGE(Z5:Z54,1)+1</f>
        <v>155</v>
      </c>
      <c r="AA55" s="9" t="s">
        <v>261</v>
      </c>
      <c r="AB55" s="27">
        <f>LARGE(AB5:AB54,1)+1</f>
        <v>211</v>
      </c>
      <c r="AC55" s="9" t="s">
        <v>117</v>
      </c>
      <c r="AD55" s="27">
        <f>LARGE(AD5:AD54,1)+1</f>
        <v>265</v>
      </c>
      <c r="AE55" s="9" t="s">
        <v>481</v>
      </c>
      <c r="AF55" s="24"/>
      <c r="AG55" s="24"/>
      <c r="AH55" s="27">
        <f>LARGE(AH4:AH54,1)+1</f>
        <v>52</v>
      </c>
      <c r="AI55" s="9" t="s">
        <v>482</v>
      </c>
      <c r="AJ55" s="13"/>
      <c r="AK55" s="27">
        <f>LARGE(AK4:AK54,1)+1</f>
        <v>108</v>
      </c>
      <c r="AL55" s="9" t="s">
        <v>483</v>
      </c>
      <c r="AM55" s="13"/>
      <c r="AN55" s="13"/>
      <c r="AO55" s="12"/>
      <c r="AP55" s="33" t="s">
        <v>484</v>
      </c>
    </row>
    <row r="56" spans="2:42" ht="20.25" customHeight="1">
      <c r="B56" s="10"/>
      <c r="C56" s="10"/>
      <c r="D56" s="10"/>
      <c r="E56" s="10"/>
      <c r="F56" s="10"/>
      <c r="G56" s="10"/>
      <c r="H56" s="10"/>
      <c r="I56" s="10"/>
      <c r="J56" s="10"/>
      <c r="K56" s="10"/>
      <c r="L56" s="10"/>
      <c r="M56" s="10"/>
      <c r="N56" s="10"/>
      <c r="O56" s="10"/>
      <c r="P56" s="10"/>
      <c r="Q56" s="10"/>
      <c r="R56" s="10"/>
      <c r="S56" s="10"/>
      <c r="T56" s="10"/>
      <c r="V56" s="27">
        <f>LARGE(V5:V55,1)+1</f>
        <v>49</v>
      </c>
      <c r="W56" s="9" t="s">
        <v>376</v>
      </c>
      <c r="X56" s="27">
        <f>LARGE(X5:X55,1)+1</f>
        <v>105</v>
      </c>
      <c r="Y56" s="9" t="s">
        <v>485</v>
      </c>
      <c r="Z56" s="27">
        <f>LARGE(Z5:Z55,1)+1</f>
        <v>156</v>
      </c>
      <c r="AA56" s="9" t="s">
        <v>486</v>
      </c>
      <c r="AB56" s="27">
        <f>LARGE(AB5:AB55,1)+1</f>
        <v>212</v>
      </c>
      <c r="AC56" s="9" t="s">
        <v>131</v>
      </c>
      <c r="AD56" s="27">
        <f>LARGE(AD5:AD55,1)+1</f>
        <v>266</v>
      </c>
      <c r="AE56" s="9" t="s">
        <v>252</v>
      </c>
      <c r="AF56" s="24"/>
      <c r="AG56" s="24"/>
      <c r="AH56" s="27">
        <f>LARGE(AH4:AH55,1)+1</f>
        <v>53</v>
      </c>
      <c r="AI56" s="9" t="s">
        <v>487</v>
      </c>
      <c r="AJ56" s="13"/>
      <c r="AK56" s="27">
        <f>LARGE(AK4:AK55,1)+1</f>
        <v>109</v>
      </c>
      <c r="AL56" s="9" t="s">
        <v>488</v>
      </c>
      <c r="AM56" s="13"/>
      <c r="AN56" s="13"/>
      <c r="AO56" s="12"/>
      <c r="AP56" s="33" t="s">
        <v>489</v>
      </c>
    </row>
    <row r="57" spans="2:42" ht="20.25" customHeight="1">
      <c r="B57" s="10"/>
      <c r="C57" s="10"/>
      <c r="D57" s="10"/>
      <c r="E57" s="10"/>
      <c r="F57" s="10"/>
      <c r="G57" s="10"/>
      <c r="H57" s="10"/>
      <c r="I57" s="10"/>
      <c r="J57" s="10"/>
      <c r="K57" s="10"/>
      <c r="L57" s="10"/>
      <c r="M57" s="10"/>
      <c r="N57" s="10"/>
      <c r="O57" s="10"/>
      <c r="P57" s="10"/>
      <c r="Q57" s="10"/>
      <c r="R57" s="10"/>
      <c r="S57" s="10"/>
      <c r="T57" s="10"/>
      <c r="V57" s="27">
        <f>LARGE(V5:V56,1)+1</f>
        <v>50</v>
      </c>
      <c r="W57" s="9" t="s">
        <v>490</v>
      </c>
      <c r="X57" s="27">
        <f>LARGE(X5:X56,1)+1</f>
        <v>106</v>
      </c>
      <c r="Y57" s="9" t="s">
        <v>330</v>
      </c>
      <c r="Z57" s="27">
        <f>LARGE(Z5:Z56,1)+1</f>
        <v>157</v>
      </c>
      <c r="AA57" s="9" t="s">
        <v>149</v>
      </c>
      <c r="AB57" s="27">
        <f>LARGE(AB5:AB56,1)+1</f>
        <v>213</v>
      </c>
      <c r="AC57" s="9" t="s">
        <v>145</v>
      </c>
      <c r="AD57" s="27">
        <f>LARGE(AD5:AD56,1)+1</f>
        <v>267</v>
      </c>
      <c r="AE57" s="9" t="s">
        <v>491</v>
      </c>
      <c r="AF57" s="24"/>
      <c r="AG57" s="24"/>
      <c r="AH57" s="27">
        <f>LARGE(AH4:AH56,1)+1</f>
        <v>54</v>
      </c>
      <c r="AI57" s="9" t="s">
        <v>492</v>
      </c>
      <c r="AJ57" s="13"/>
      <c r="AK57" s="27">
        <f>LARGE(AK4:AK56,1)+1</f>
        <v>110</v>
      </c>
      <c r="AL57" s="9" t="s">
        <v>493</v>
      </c>
      <c r="AM57" s="13"/>
      <c r="AN57" s="13"/>
      <c r="AO57" s="12"/>
      <c r="AP57" s="33" t="s">
        <v>494</v>
      </c>
    </row>
    <row r="58" spans="2:42" ht="21" customHeight="1">
      <c r="B58" s="10"/>
      <c r="C58" s="10"/>
      <c r="D58" s="10"/>
      <c r="E58" s="10"/>
      <c r="F58" s="10"/>
      <c r="G58" s="10"/>
      <c r="H58" s="10"/>
      <c r="I58" s="10"/>
      <c r="J58" s="10"/>
      <c r="K58" s="10"/>
      <c r="L58" s="10"/>
      <c r="M58" s="10"/>
      <c r="N58" s="10"/>
      <c r="O58" s="10"/>
      <c r="P58" s="10"/>
      <c r="Q58" s="10"/>
      <c r="R58" s="10"/>
      <c r="S58" s="10"/>
      <c r="T58" s="10"/>
      <c r="V58" s="27">
        <f>LARGE(V5:V57,1)+1</f>
        <v>51</v>
      </c>
      <c r="W58" s="9" t="s">
        <v>388</v>
      </c>
      <c r="X58" s="27">
        <f>LARGE(X5:X57,1)+1</f>
        <v>107</v>
      </c>
      <c r="Y58" s="9" t="s">
        <v>116</v>
      </c>
      <c r="Z58" s="27">
        <f>LARGE(Z5:Z57,1)+1</f>
        <v>158</v>
      </c>
      <c r="AA58" s="9" t="s">
        <v>162</v>
      </c>
      <c r="AB58" s="27">
        <f>LARGE(AB5:AB57,1)+1</f>
        <v>214</v>
      </c>
      <c r="AC58" s="9" t="s">
        <v>159</v>
      </c>
      <c r="AD58" s="27"/>
      <c r="AE58" s="24"/>
      <c r="AF58" s="24"/>
      <c r="AG58" s="24"/>
      <c r="AH58" s="27">
        <f>LARGE(AH4:AH57,1)+1</f>
        <v>55</v>
      </c>
      <c r="AI58" s="9" t="s">
        <v>495</v>
      </c>
      <c r="AJ58" s="13"/>
      <c r="AK58" s="27">
        <f>LARGE(AK4:AK57,1)+1</f>
        <v>111</v>
      </c>
      <c r="AL58" s="9" t="s">
        <v>496</v>
      </c>
      <c r="AM58" s="13"/>
      <c r="AN58" s="13"/>
      <c r="AO58" s="12"/>
      <c r="AP58" s="33" t="s">
        <v>497</v>
      </c>
    </row>
    <row r="59" spans="2:42" ht="24" customHeight="1">
      <c r="V59" s="27">
        <f>LARGE(V5:V58,1)+1</f>
        <v>52</v>
      </c>
      <c r="W59" s="9" t="s">
        <v>396</v>
      </c>
      <c r="X59" s="27">
        <f>LARGE(X5:X58,1)+1</f>
        <v>108</v>
      </c>
      <c r="Y59" s="9" t="s">
        <v>498</v>
      </c>
      <c r="Z59" s="27">
        <f>LARGE(Z5:Z58,1)+1</f>
        <v>159</v>
      </c>
      <c r="AA59" s="9" t="s">
        <v>175</v>
      </c>
      <c r="AB59" s="27">
        <f>LARGE(AB5:AB58,1)+1</f>
        <v>215</v>
      </c>
      <c r="AC59" s="9" t="s">
        <v>429</v>
      </c>
      <c r="AD59" s="27"/>
      <c r="AE59" s="24"/>
      <c r="AF59" s="24"/>
      <c r="AG59" s="24"/>
      <c r="AH59" s="27">
        <f>LARGE(AH4:AH58,1)+1</f>
        <v>56</v>
      </c>
      <c r="AI59" s="9" t="s">
        <v>499</v>
      </c>
      <c r="AJ59" s="13"/>
      <c r="AK59" s="27"/>
      <c r="AL59" s="39"/>
      <c r="AM59" s="13"/>
      <c r="AN59" s="13"/>
      <c r="AO59" s="12"/>
      <c r="AP59" s="33" t="s">
        <v>500</v>
      </c>
    </row>
    <row r="60" spans="2:42" ht="24" customHeight="1">
      <c r="V60" s="27">
        <f>LARGE(V5:V59,1)+1</f>
        <v>53</v>
      </c>
      <c r="W60" s="9" t="s">
        <v>501</v>
      </c>
      <c r="X60" s="27">
        <f>LARGE(X5:X59,1)+1</f>
        <v>109</v>
      </c>
      <c r="Y60" s="9" t="s">
        <v>502</v>
      </c>
      <c r="Z60" s="27">
        <f>LARGE(Z5:Z59,1)+1</f>
        <v>160</v>
      </c>
      <c r="AA60" s="9" t="s">
        <v>186</v>
      </c>
      <c r="AB60" s="27"/>
      <c r="AC60" s="24"/>
      <c r="AD60" s="27"/>
      <c r="AE60" s="24"/>
      <c r="AF60" s="24"/>
      <c r="AG60" s="24"/>
      <c r="AH60" s="13"/>
      <c r="AI60" s="13"/>
      <c r="AJ60" s="13"/>
      <c r="AK60" s="13"/>
      <c r="AL60" s="13"/>
      <c r="AM60" s="13"/>
      <c r="AN60" s="13"/>
      <c r="AO60" s="12"/>
      <c r="AP60" s="31" t="s">
        <v>8</v>
      </c>
    </row>
    <row r="61" spans="2:42" ht="20.25" customHeight="1">
      <c r="V61" s="27">
        <f>LARGE(V5:V60,1)+1</f>
        <v>54</v>
      </c>
      <c r="W61" s="9" t="s">
        <v>403</v>
      </c>
      <c r="X61" s="27">
        <f>LARGE(X5:X60,1)+1</f>
        <v>110</v>
      </c>
      <c r="Y61" s="9" t="s">
        <v>338</v>
      </c>
      <c r="Z61" s="27">
        <f>LARGE(Z5:Z60,1)+1</f>
        <v>161</v>
      </c>
      <c r="AA61" s="9" t="s">
        <v>503</v>
      </c>
      <c r="AB61" s="27"/>
      <c r="AC61" s="25" t="s">
        <v>434</v>
      </c>
      <c r="AD61" s="27"/>
      <c r="AE61" s="24"/>
      <c r="AF61" s="24"/>
      <c r="AG61" s="24"/>
      <c r="AH61" s="13"/>
      <c r="AI61" s="13"/>
      <c r="AJ61" s="13"/>
      <c r="AK61" s="13"/>
      <c r="AL61" s="13"/>
      <c r="AM61" s="13"/>
      <c r="AN61" s="13"/>
      <c r="AO61" s="12"/>
      <c r="AP61" s="33" t="s">
        <v>504</v>
      </c>
    </row>
    <row r="62" spans="2:42" ht="20.25" customHeight="1">
      <c r="V62" s="27">
        <f>LARGE(V5:V61,1)+1</f>
        <v>55</v>
      </c>
      <c r="W62" s="9" t="s">
        <v>505</v>
      </c>
      <c r="X62" s="27">
        <f>LARGE(X5:X61,1)+1</f>
        <v>111</v>
      </c>
      <c r="Y62" s="9" t="s">
        <v>346</v>
      </c>
      <c r="Z62" s="27">
        <f>LARGE(Z5:Z61,1)+1</f>
        <v>162</v>
      </c>
      <c r="AA62" s="9" t="s">
        <v>506</v>
      </c>
      <c r="AB62" s="27">
        <f>LARGE(AB5:AB61,1)+1</f>
        <v>216</v>
      </c>
      <c r="AC62" s="9" t="s">
        <v>440</v>
      </c>
      <c r="AD62" s="27"/>
      <c r="AE62" s="24"/>
      <c r="AF62" s="24"/>
      <c r="AG62" s="24"/>
      <c r="AH62" s="13"/>
      <c r="AI62" s="13"/>
      <c r="AJ62" s="13"/>
      <c r="AK62" s="13"/>
      <c r="AL62" s="13"/>
      <c r="AM62" s="13"/>
      <c r="AN62" s="13"/>
      <c r="AO62" s="12"/>
      <c r="AP62" s="33" t="s">
        <v>507</v>
      </c>
    </row>
    <row r="63" spans="2:42" ht="20.25" customHeight="1">
      <c r="V63" s="13"/>
      <c r="W63" s="13"/>
      <c r="X63" s="27">
        <f>LARGE(X5:X62,1)+1</f>
        <v>112</v>
      </c>
      <c r="Y63" s="9" t="s">
        <v>354</v>
      </c>
      <c r="Z63" s="27"/>
      <c r="AA63" s="13"/>
      <c r="AB63" s="27"/>
      <c r="AC63" s="13"/>
      <c r="AD63" s="27"/>
      <c r="AE63" s="13"/>
      <c r="AF63" s="13"/>
      <c r="AG63" s="13"/>
      <c r="AH63" s="13"/>
      <c r="AI63" s="13"/>
      <c r="AJ63" s="13"/>
      <c r="AK63" s="13"/>
      <c r="AL63" s="13"/>
      <c r="AM63" s="13"/>
      <c r="AN63" s="13"/>
      <c r="AO63" s="12"/>
      <c r="AP63" s="38" t="s">
        <v>508</v>
      </c>
    </row>
    <row r="64" spans="2:42" ht="20.25" customHeight="1">
      <c r="V64" s="13"/>
      <c r="W64" s="13"/>
      <c r="X64" s="40"/>
      <c r="Y64" s="13"/>
      <c r="Z64" s="13"/>
      <c r="AA64" s="13"/>
      <c r="AB64" s="13"/>
      <c r="AC64" s="13"/>
      <c r="AD64" s="13"/>
      <c r="AE64" s="13"/>
      <c r="AF64" s="13"/>
      <c r="AG64" s="13"/>
      <c r="AH64" s="13"/>
      <c r="AI64" s="13"/>
      <c r="AJ64" s="13"/>
      <c r="AK64" s="13"/>
      <c r="AL64" s="13"/>
      <c r="AM64" s="13"/>
      <c r="AN64" s="13"/>
      <c r="AO64" s="12"/>
      <c r="AP64" s="38" t="s">
        <v>509</v>
      </c>
    </row>
    <row r="65" spans="22:42" ht="20.25" customHeight="1">
      <c r="V65" s="13"/>
      <c r="W65" s="13"/>
      <c r="X65" s="40"/>
      <c r="Y65" s="13"/>
      <c r="Z65" s="13"/>
      <c r="AA65" s="13"/>
      <c r="AB65" s="13"/>
      <c r="AC65" s="13"/>
      <c r="AD65" s="13"/>
      <c r="AE65" s="13"/>
      <c r="AF65" s="13"/>
      <c r="AG65" s="13"/>
      <c r="AH65" s="13"/>
      <c r="AI65" s="13"/>
      <c r="AJ65" s="13"/>
      <c r="AK65" s="13"/>
      <c r="AL65" s="13"/>
      <c r="AM65" s="13"/>
      <c r="AN65" s="13"/>
      <c r="AO65" s="12"/>
      <c r="AP65" s="33" t="s">
        <v>510</v>
      </c>
    </row>
    <row r="66" spans="22:42" ht="20.25" customHeight="1">
      <c r="V66" s="13"/>
      <c r="W66" s="28" t="s">
        <v>51</v>
      </c>
      <c r="X66" s="29" t="s">
        <v>511</v>
      </c>
      <c r="Y66" s="56"/>
      <c r="Z66" s="13"/>
      <c r="AA66" s="13"/>
      <c r="AB66" s="13"/>
      <c r="AC66" s="13"/>
      <c r="AD66" s="13"/>
      <c r="AE66" s="13"/>
      <c r="AF66" s="13"/>
      <c r="AG66" s="13"/>
      <c r="AH66" s="13"/>
      <c r="AI66" s="13"/>
      <c r="AJ66" s="13"/>
      <c r="AK66" s="13"/>
      <c r="AL66" s="13"/>
      <c r="AM66" s="13"/>
      <c r="AN66" s="13"/>
      <c r="AO66" s="12"/>
      <c r="AP66" s="33" t="s">
        <v>512</v>
      </c>
    </row>
    <row r="67" spans="22:42" ht="20.25" customHeight="1">
      <c r="V67" s="13"/>
      <c r="W67" s="28" t="s">
        <v>51</v>
      </c>
      <c r="X67" s="29" t="s">
        <v>513</v>
      </c>
      <c r="Y67" s="56"/>
      <c r="Z67" s="13"/>
      <c r="AA67" s="13"/>
      <c r="AB67" s="13"/>
      <c r="AC67" s="13"/>
      <c r="AD67" s="13"/>
      <c r="AE67" s="13"/>
      <c r="AF67" s="13"/>
      <c r="AG67" s="13"/>
      <c r="AH67" s="13"/>
      <c r="AI67" s="13"/>
      <c r="AJ67" s="13"/>
      <c r="AK67" s="13"/>
      <c r="AL67" s="13"/>
      <c r="AM67" s="13"/>
      <c r="AN67" s="13"/>
      <c r="AO67" s="12"/>
      <c r="AP67" s="31" t="s">
        <v>10</v>
      </c>
    </row>
    <row r="68" spans="22:42" ht="27" customHeight="1">
      <c r="V68" s="13"/>
      <c r="W68" s="28" t="s">
        <v>514</v>
      </c>
      <c r="X68" s="29" t="s">
        <v>515</v>
      </c>
      <c r="Y68" s="57"/>
      <c r="Z68" s="13"/>
      <c r="AA68" s="13"/>
      <c r="AB68" s="13"/>
      <c r="AC68" s="13"/>
      <c r="AD68" s="13"/>
      <c r="AE68" s="13"/>
      <c r="AF68" s="13"/>
      <c r="AG68" s="13"/>
      <c r="AH68" s="13"/>
      <c r="AI68" s="13"/>
      <c r="AJ68" s="13"/>
      <c r="AK68" s="13"/>
      <c r="AL68" s="13"/>
      <c r="AM68" s="13"/>
      <c r="AN68" s="13"/>
      <c r="AO68" s="12"/>
      <c r="AP68" s="33" t="s">
        <v>516</v>
      </c>
    </row>
    <row r="69" spans="22:42">
      <c r="V69" s="13"/>
      <c r="W69" s="13"/>
      <c r="X69" s="13"/>
      <c r="Y69" s="13"/>
      <c r="Z69" s="13"/>
      <c r="AA69" s="13"/>
      <c r="AB69" s="13"/>
      <c r="AC69" s="13"/>
      <c r="AD69" s="13"/>
      <c r="AE69" s="13"/>
      <c r="AF69" s="13"/>
      <c r="AG69" s="13"/>
      <c r="AH69" s="13"/>
      <c r="AI69" s="13"/>
      <c r="AJ69" s="13"/>
      <c r="AK69" s="13"/>
      <c r="AL69" s="13"/>
      <c r="AM69" s="13"/>
      <c r="AN69" s="13"/>
      <c r="AO69" s="12"/>
      <c r="AP69" s="33" t="s">
        <v>517</v>
      </c>
    </row>
    <row r="70" spans="22:42" ht="30">
      <c r="V70" s="13"/>
      <c r="W70" s="13"/>
      <c r="X70" s="13"/>
      <c r="Y70" s="13"/>
      <c r="Z70" s="13"/>
      <c r="AA70" s="13"/>
      <c r="AB70" s="13"/>
      <c r="AC70" s="13"/>
      <c r="AD70" s="13"/>
      <c r="AE70" s="13"/>
      <c r="AF70" s="13"/>
      <c r="AG70" s="13"/>
      <c r="AH70" s="13"/>
      <c r="AI70" s="13"/>
      <c r="AJ70" s="13"/>
      <c r="AK70" s="13"/>
      <c r="AL70" s="13"/>
      <c r="AM70" s="13"/>
      <c r="AN70" s="13"/>
      <c r="AO70" s="12"/>
      <c r="AP70" s="31" t="s">
        <v>12</v>
      </c>
    </row>
    <row r="71" spans="22:42">
      <c r="V71" s="13"/>
      <c r="W71" s="13"/>
      <c r="X71" s="13"/>
      <c r="Y71" s="13"/>
      <c r="Z71" s="13"/>
      <c r="AA71" s="13"/>
      <c r="AB71" s="13"/>
      <c r="AC71" s="13"/>
      <c r="AD71" s="13"/>
      <c r="AE71" s="13"/>
      <c r="AF71" s="13"/>
      <c r="AG71" s="13"/>
      <c r="AH71" s="13"/>
      <c r="AI71" s="13"/>
      <c r="AJ71" s="13"/>
      <c r="AK71" s="13"/>
      <c r="AL71" s="13"/>
      <c r="AM71" s="13"/>
      <c r="AN71" s="13"/>
      <c r="AO71" s="12"/>
      <c r="AP71" s="33" t="s">
        <v>518</v>
      </c>
    </row>
    <row r="72" spans="22:42">
      <c r="V72" s="13"/>
      <c r="W72" s="13"/>
      <c r="X72" s="13"/>
      <c r="Y72" s="13"/>
      <c r="Z72" s="13"/>
      <c r="AA72" s="13"/>
      <c r="AB72" s="13"/>
      <c r="AC72" s="13"/>
      <c r="AD72" s="13"/>
      <c r="AE72" s="13"/>
      <c r="AF72" s="13"/>
      <c r="AG72" s="13"/>
      <c r="AH72" s="13"/>
      <c r="AI72" s="13"/>
      <c r="AJ72" s="13"/>
      <c r="AK72" s="13"/>
      <c r="AL72" s="13"/>
      <c r="AM72" s="13"/>
      <c r="AN72" s="13"/>
      <c r="AO72" s="12"/>
      <c r="AP72" s="33" t="s">
        <v>519</v>
      </c>
    </row>
    <row r="73" spans="22:42" ht="30">
      <c r="V73" s="13"/>
      <c r="W73" s="13"/>
      <c r="X73" s="13"/>
      <c r="Y73" s="13"/>
      <c r="Z73" s="13"/>
      <c r="AA73" s="13"/>
      <c r="AB73" s="13"/>
      <c r="AC73" s="13"/>
      <c r="AD73" s="13"/>
      <c r="AE73" s="13"/>
      <c r="AF73" s="13"/>
      <c r="AG73" s="13"/>
      <c r="AH73" s="13"/>
      <c r="AI73" s="13"/>
      <c r="AJ73" s="13"/>
      <c r="AK73" s="13"/>
      <c r="AL73" s="13"/>
      <c r="AM73" s="13"/>
      <c r="AN73" s="13"/>
      <c r="AO73" s="12"/>
      <c r="AP73" s="31" t="s">
        <v>13</v>
      </c>
    </row>
    <row r="74" spans="22:42">
      <c r="V74" s="13"/>
      <c r="Z74" s="13"/>
      <c r="AA74" s="13"/>
      <c r="AB74" s="13"/>
      <c r="AC74" s="13"/>
      <c r="AD74" s="13"/>
      <c r="AE74" s="13"/>
      <c r="AF74" s="13"/>
      <c r="AG74" s="13"/>
      <c r="AH74" s="13"/>
      <c r="AI74" s="13"/>
      <c r="AJ74" s="13"/>
      <c r="AK74" s="13"/>
      <c r="AL74" s="13"/>
      <c r="AN74" s="13"/>
      <c r="AO74" s="12"/>
      <c r="AP74" s="33" t="s">
        <v>520</v>
      </c>
    </row>
    <row r="75" spans="22:42">
      <c r="V75" s="13"/>
      <c r="Z75" s="13"/>
      <c r="AA75" s="13"/>
      <c r="AB75" s="13"/>
      <c r="AC75" s="13"/>
      <c r="AD75" s="13"/>
      <c r="AE75" s="13"/>
      <c r="AF75" s="13"/>
      <c r="AG75" s="13"/>
      <c r="AH75" s="13"/>
      <c r="AI75" s="13"/>
      <c r="AJ75" s="13"/>
      <c r="AK75" s="13"/>
      <c r="AL75" s="13"/>
      <c r="AN75" s="13"/>
      <c r="AO75" s="12"/>
      <c r="AP75" s="33" t="s">
        <v>521</v>
      </c>
    </row>
    <row r="76" spans="22:42">
      <c r="V76" s="13"/>
      <c r="Z76" s="13"/>
      <c r="AA76" s="13"/>
      <c r="AB76" s="13"/>
      <c r="AC76" s="13"/>
      <c r="AD76" s="13"/>
      <c r="AE76" s="13"/>
      <c r="AF76" s="13"/>
      <c r="AG76" s="13"/>
      <c r="AH76" s="13"/>
      <c r="AI76" s="13"/>
      <c r="AJ76" s="13"/>
      <c r="AK76" s="13"/>
      <c r="AL76" s="13"/>
      <c r="AN76" s="13"/>
      <c r="AO76" s="12"/>
      <c r="AP76" s="33" t="s">
        <v>522</v>
      </c>
    </row>
    <row r="77" spans="22:42">
      <c r="AN77" s="13"/>
      <c r="AO77" s="12"/>
      <c r="AP77" s="33" t="s">
        <v>523</v>
      </c>
    </row>
    <row r="78" spans="22:42">
      <c r="AN78" s="13"/>
      <c r="AO78" s="12"/>
      <c r="AP78" s="38" t="s">
        <v>524</v>
      </c>
    </row>
    <row r="79" spans="22:42">
      <c r="AN79" s="13"/>
      <c r="AO79" s="12"/>
      <c r="AP79" s="38" t="s">
        <v>525</v>
      </c>
    </row>
    <row r="80" spans="22:42">
      <c r="AN80" s="13"/>
      <c r="AO80" s="12"/>
      <c r="AP80" s="33" t="s">
        <v>526</v>
      </c>
    </row>
    <row r="81" spans="40:42" ht="30">
      <c r="AN81" s="13"/>
      <c r="AO81" s="12"/>
      <c r="AP81" s="31" t="s">
        <v>14</v>
      </c>
    </row>
    <row r="82" spans="40:42">
      <c r="AN82" s="13"/>
      <c r="AO82" s="12"/>
      <c r="AP82" s="33" t="s">
        <v>527</v>
      </c>
    </row>
    <row r="83" spans="40:42" ht="30">
      <c r="AN83" s="13"/>
      <c r="AO83" s="12"/>
      <c r="AP83" s="31" t="s">
        <v>46</v>
      </c>
    </row>
    <row r="84" spans="40:42" ht="25.5">
      <c r="AN84" s="13"/>
      <c r="AO84" s="12"/>
      <c r="AP84" s="33" t="s">
        <v>528</v>
      </c>
    </row>
    <row r="85" spans="40:42">
      <c r="AN85" s="13"/>
      <c r="AO85" s="12"/>
      <c r="AP85" s="33" t="s">
        <v>529</v>
      </c>
    </row>
    <row r="86" spans="40:42">
      <c r="AN86" s="13"/>
      <c r="AO86" s="12"/>
      <c r="AP86" s="33" t="s">
        <v>530</v>
      </c>
    </row>
    <row r="87" spans="40:42">
      <c r="AN87" s="13"/>
      <c r="AO87" s="12"/>
      <c r="AP87" s="33" t="s">
        <v>531</v>
      </c>
    </row>
    <row r="88" spans="40:42">
      <c r="AN88" s="13"/>
      <c r="AO88" s="12"/>
      <c r="AP88" s="33" t="s">
        <v>532</v>
      </c>
    </row>
    <row r="89" spans="40:42">
      <c r="AN89" s="13"/>
      <c r="AO89" s="12"/>
      <c r="AP89" s="33" t="s">
        <v>533</v>
      </c>
    </row>
    <row r="90" spans="40:42" ht="25.5">
      <c r="AN90" s="13"/>
      <c r="AO90" s="12"/>
      <c r="AP90" s="33" t="s">
        <v>534</v>
      </c>
    </row>
    <row r="91" spans="40:42">
      <c r="AN91" s="13"/>
      <c r="AO91" s="12"/>
      <c r="AP91" s="33" t="s">
        <v>535</v>
      </c>
    </row>
    <row r="92" spans="40:42" ht="25.5">
      <c r="AN92" s="13"/>
      <c r="AO92" s="12"/>
      <c r="AP92" s="33" t="s">
        <v>536</v>
      </c>
    </row>
    <row r="93" spans="40:42" ht="30">
      <c r="AN93" s="13"/>
      <c r="AO93" s="12"/>
      <c r="AP93" s="31" t="s">
        <v>47</v>
      </c>
    </row>
    <row r="94" spans="40:42">
      <c r="AN94" s="13"/>
      <c r="AO94" s="12"/>
      <c r="AP94" s="33" t="s">
        <v>537</v>
      </c>
    </row>
    <row r="95" spans="40:42">
      <c r="AN95" s="13"/>
      <c r="AO95" s="12"/>
      <c r="AP95" s="33" t="s">
        <v>538</v>
      </c>
    </row>
    <row r="96" spans="40:42">
      <c r="AN96" s="13"/>
      <c r="AO96" s="12"/>
      <c r="AP96" s="33" t="s">
        <v>539</v>
      </c>
    </row>
    <row r="97" spans="40:42">
      <c r="AN97" s="13"/>
      <c r="AO97" s="12"/>
      <c r="AP97" s="33" t="s">
        <v>540</v>
      </c>
    </row>
    <row r="98" spans="40:42" ht="30">
      <c r="AN98" s="13"/>
      <c r="AO98" s="12"/>
      <c r="AP98" s="31" t="s">
        <v>118</v>
      </c>
    </row>
    <row r="99" spans="40:42">
      <c r="AN99" s="13"/>
      <c r="AO99" s="12"/>
      <c r="AP99" s="33" t="s">
        <v>541</v>
      </c>
    </row>
    <row r="100" spans="40:42" ht="30">
      <c r="AN100" s="13"/>
      <c r="AO100" s="12"/>
      <c r="AP100" s="31" t="s">
        <v>48</v>
      </c>
    </row>
    <row r="101" spans="40:42">
      <c r="AN101" s="13"/>
      <c r="AO101" s="12"/>
      <c r="AP101" s="33" t="s">
        <v>542</v>
      </c>
    </row>
    <row r="102" spans="40:42">
      <c r="AN102" s="13"/>
      <c r="AO102" s="12"/>
      <c r="AP102" s="12"/>
    </row>
    <row r="103" spans="40:42">
      <c r="AN103" s="13"/>
      <c r="AO103" s="12"/>
      <c r="AP103" s="33" t="s">
        <v>543</v>
      </c>
    </row>
    <row r="104" spans="40:42">
      <c r="AN104" s="13"/>
      <c r="AO104" s="12"/>
      <c r="AP104" s="33" t="s">
        <v>544</v>
      </c>
    </row>
    <row r="105" spans="40:42">
      <c r="AN105" s="13"/>
      <c r="AO105" s="12"/>
      <c r="AP105" s="38" t="s">
        <v>545</v>
      </c>
    </row>
    <row r="106" spans="40:42">
      <c r="AN106" s="13"/>
      <c r="AO106" s="12"/>
      <c r="AP106" s="38" t="s">
        <v>546</v>
      </c>
    </row>
    <row r="107" spans="40:42" ht="30">
      <c r="AN107" s="13"/>
      <c r="AO107" s="12"/>
      <c r="AP107" s="31" t="s">
        <v>225</v>
      </c>
    </row>
    <row r="108" spans="40:42">
      <c r="AN108" s="13"/>
      <c r="AO108" s="12"/>
      <c r="AP108" s="33" t="s">
        <v>547</v>
      </c>
    </row>
    <row r="109" spans="40:42" ht="30">
      <c r="AN109" s="13"/>
      <c r="AO109" s="12"/>
      <c r="AP109" s="31" t="s">
        <v>363</v>
      </c>
    </row>
    <row r="110" spans="40:42">
      <c r="AN110" s="13"/>
      <c r="AO110" s="12"/>
      <c r="AP110" s="33" t="s">
        <v>548</v>
      </c>
    </row>
    <row r="111" spans="40:42">
      <c r="AN111" s="13"/>
      <c r="AO111" s="12"/>
      <c r="AP111" s="33" t="s">
        <v>549</v>
      </c>
    </row>
    <row r="112" spans="40:42">
      <c r="AN112" s="13"/>
      <c r="AO112" s="12"/>
      <c r="AP112" s="12"/>
    </row>
    <row r="113" spans="40:42">
      <c r="AN113" s="13"/>
      <c r="AO113" s="12"/>
      <c r="AP113" s="12"/>
    </row>
    <row r="114" spans="40:42" ht="18.75">
      <c r="AN114" s="13"/>
      <c r="AO114" s="28" t="s">
        <v>51</v>
      </c>
      <c r="AP114" s="58" t="s">
        <v>550</v>
      </c>
    </row>
    <row r="115" spans="40:42" ht="18.75">
      <c r="AN115" s="13"/>
      <c r="AO115" s="59"/>
      <c r="AP115" s="58"/>
    </row>
    <row r="116" spans="40:42" ht="18.75">
      <c r="AN116" s="13"/>
      <c r="AO116" s="28" t="s">
        <v>51</v>
      </c>
      <c r="AP116" s="58" t="s">
        <v>551</v>
      </c>
    </row>
    <row r="117" spans="40:42">
      <c r="AN117" s="13"/>
      <c r="AP117" s="12"/>
    </row>
    <row r="118" spans="40:42" ht="18.75">
      <c r="AN118" s="13"/>
      <c r="AO118" s="28" t="s">
        <v>51</v>
      </c>
      <c r="AP118" s="58" t="s">
        <v>552</v>
      </c>
    </row>
    <row r="119" spans="40:42">
      <c r="AN119" s="13"/>
    </row>
    <row r="120" spans="40:42" ht="18.75">
      <c r="AN120" s="13"/>
      <c r="AO120" s="28" t="s">
        <v>51</v>
      </c>
      <c r="AP120" s="58" t="s">
        <v>553</v>
      </c>
    </row>
    <row r="121" spans="40:42">
      <c r="AN121" s="13"/>
    </row>
    <row r="122" spans="40:42" ht="18.75">
      <c r="AN122" s="13"/>
      <c r="AO122" s="28" t="s">
        <v>51</v>
      </c>
      <c r="AP122" s="58" t="s">
        <v>554</v>
      </c>
    </row>
    <row r="123" spans="40:42">
      <c r="AN123" s="13"/>
    </row>
    <row r="124" spans="40:42">
      <c r="AN124" s="13"/>
    </row>
  </sheetData>
  <mergeCells count="3">
    <mergeCell ref="W2:AM2"/>
    <mergeCell ref="B3:J3"/>
    <mergeCell ref="L3:T3"/>
  </mergeCells>
  <hyperlinks>
    <hyperlink ref="AP4" r:id="rId1" xr:uid="{00000000-0004-0000-0200-000000000000}"/>
    <hyperlink ref="AP114" r:id="rId2" xr:uid="{00000000-0004-0000-0200-000001000000}"/>
    <hyperlink ref="AP116" r:id="rId3" xr:uid="{00000000-0004-0000-0200-000002000000}"/>
    <hyperlink ref="AP118" r:id="rId4" xr:uid="{00000000-0004-0000-0200-000003000000}"/>
    <hyperlink ref="AP120" r:id="rId5" xr:uid="{00000000-0004-0000-0200-000004000000}"/>
    <hyperlink ref="AP122" r:id="rId6" xr:uid="{00000000-0004-0000-0200-000005000000}"/>
    <hyperlink ref="X68" r:id="rId7" xr:uid="{00000000-0004-0000-0200-000006000000}"/>
    <hyperlink ref="X66" r:id="rId8" xr:uid="{00000000-0004-0000-0200-000007000000}"/>
    <hyperlink ref="X67" r:id="rId9" xr:uid="{00000000-0004-0000-0200-000008000000}"/>
  </hyperlinks>
  <printOptions horizontalCentered="1"/>
  <pageMargins left="0.23622047244094499" right="0.23622047244094499" top="0.74803149606299202" bottom="0.74803149606299202" header="0.31496062992126" footer="0.31496062992126"/>
  <pageSetup paperSize="9" scale="39"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7"/>
  <dimension ref="A1:BJ136"/>
  <sheetViews>
    <sheetView showZeros="0" workbookViewId="0">
      <selection activeCell="J18" sqref="J18"/>
    </sheetView>
  </sheetViews>
  <sheetFormatPr baseColWidth="10" defaultColWidth="11.42578125" defaultRowHeight="12.75"/>
  <cols>
    <col min="1" max="1" width="3.7109375" style="62" customWidth="1"/>
    <col min="2" max="2" width="11.42578125" style="62"/>
    <col min="3" max="3" width="32" style="62" customWidth="1"/>
    <col min="4" max="4" width="14.28515625" style="62" customWidth="1"/>
    <col min="5" max="5" width="13.140625" style="62" customWidth="1"/>
    <col min="6" max="7" width="11.42578125" style="62"/>
    <col min="8" max="8" width="3.7109375" style="62" customWidth="1"/>
    <col min="9" max="9" width="11.42578125" style="62"/>
    <col min="10" max="10" width="36" style="62" customWidth="1"/>
    <col min="11" max="11" width="13.7109375" style="62" customWidth="1"/>
    <col min="12" max="14" width="11.42578125" style="62"/>
    <col min="15" max="15" width="4.5703125" style="62" customWidth="1"/>
    <col min="16" max="16" width="11.42578125" style="62"/>
    <col min="17" max="17" width="35.42578125" style="62" customWidth="1"/>
    <col min="18" max="18" width="13.140625" style="62" customWidth="1"/>
    <col min="19" max="21" width="11.42578125" style="62"/>
    <col min="22" max="22" width="4.5703125" style="62" customWidth="1"/>
    <col min="23" max="23" width="11.42578125" style="62"/>
    <col min="24" max="25" width="26.28515625" style="62" customWidth="1"/>
    <col min="26" max="27" width="19.42578125" style="62" customWidth="1"/>
    <col min="28" max="28" width="18.28515625" style="62" customWidth="1"/>
    <col min="29" max="29" width="19.42578125" style="62" customWidth="1"/>
    <col min="30" max="30" width="25.140625" style="62" customWidth="1"/>
    <col min="31" max="31" width="11.42578125" style="62"/>
    <col min="32" max="32" width="31.42578125" style="62" customWidth="1"/>
    <col min="33" max="39" width="15.7109375" style="62" customWidth="1"/>
    <col min="40" max="16384" width="11.42578125" style="62"/>
  </cols>
  <sheetData>
    <row r="1" spans="1:62" ht="60.75" customHeight="1">
      <c r="A1" s="61"/>
      <c r="B1" s="1064" t="s">
        <v>555</v>
      </c>
      <c r="C1" s="1064"/>
      <c r="D1" s="1064"/>
      <c r="E1" s="1064"/>
      <c r="F1" s="1064"/>
      <c r="G1" s="1064"/>
      <c r="H1" s="1064"/>
      <c r="I1" s="1064"/>
      <c r="J1" s="1064"/>
      <c r="K1" s="1064"/>
      <c r="L1" s="1064"/>
      <c r="M1" s="1064"/>
      <c r="N1" s="1064"/>
      <c r="O1" s="1064"/>
      <c r="P1" s="1064"/>
      <c r="Q1" s="1064"/>
      <c r="R1" s="1064"/>
      <c r="S1" s="1064"/>
      <c r="T1" s="1064"/>
      <c r="U1" s="1064"/>
      <c r="V1" s="1064"/>
      <c r="X1" s="63"/>
      <c r="Y1" s="63"/>
      <c r="Z1" s="63"/>
      <c r="AA1" s="63"/>
      <c r="AB1" s="63"/>
      <c r="AC1" s="63"/>
      <c r="AD1" s="63"/>
      <c r="AF1" s="63"/>
      <c r="AG1" s="63"/>
      <c r="AH1" s="63"/>
      <c r="AI1" s="63"/>
      <c r="AJ1" s="63"/>
      <c r="AK1" s="63"/>
      <c r="AL1" s="63"/>
      <c r="AM1" s="63"/>
      <c r="AN1" s="63"/>
      <c r="AO1" s="63"/>
      <c r="AP1" s="63"/>
      <c r="AQ1" s="63"/>
      <c r="AR1" s="63"/>
      <c r="AS1" s="63"/>
      <c r="AT1" s="63"/>
      <c r="AV1" s="63"/>
      <c r="AW1" s="63"/>
      <c r="AX1" s="63"/>
      <c r="AY1" s="63"/>
      <c r="AZ1" s="63"/>
      <c r="BA1" s="63"/>
      <c r="BB1" s="63"/>
      <c r="BC1" s="63"/>
      <c r="BD1" s="63"/>
      <c r="BE1" s="63"/>
      <c r="BF1" s="63"/>
      <c r="BG1" s="63"/>
      <c r="BH1" s="63"/>
      <c r="BI1" s="63"/>
      <c r="BJ1" s="63"/>
    </row>
    <row r="2" spans="1:62" ht="15.75" customHeight="1">
      <c r="A2" s="61"/>
      <c r="B2" s="1065" t="s">
        <v>556</v>
      </c>
      <c r="C2" s="1065"/>
      <c r="D2" s="1065"/>
      <c r="E2" s="1065"/>
      <c r="F2" s="1065"/>
      <c r="G2" s="1065"/>
      <c r="H2" s="61"/>
      <c r="I2" s="1065" t="s">
        <v>556</v>
      </c>
      <c r="J2" s="1065"/>
      <c r="K2" s="1065"/>
      <c r="L2" s="1065"/>
      <c r="M2" s="1065"/>
      <c r="N2" s="1065"/>
      <c r="O2" s="61"/>
      <c r="P2" s="1065" t="s">
        <v>556</v>
      </c>
      <c r="Q2" s="1065"/>
      <c r="R2" s="1065"/>
      <c r="S2" s="1065"/>
      <c r="T2" s="1065"/>
      <c r="U2" s="1065"/>
      <c r="V2" s="61"/>
      <c r="X2" s="63"/>
      <c r="Y2" s="63"/>
      <c r="Z2" s="63"/>
      <c r="AA2" s="63"/>
      <c r="AB2" s="63"/>
      <c r="AC2" s="63"/>
      <c r="AD2" s="63"/>
      <c r="AF2" s="63"/>
      <c r="AG2" s="63"/>
      <c r="AH2" s="63"/>
      <c r="AI2" s="63"/>
      <c r="AJ2" s="64"/>
      <c r="AK2" s="64"/>
      <c r="AL2" s="64"/>
      <c r="AM2" s="64"/>
      <c r="AN2" s="65"/>
      <c r="AO2" s="65"/>
      <c r="AP2" s="65"/>
      <c r="AQ2" s="65"/>
      <c r="AR2" s="65"/>
      <c r="AS2" s="65"/>
      <c r="AT2" s="63"/>
      <c r="AV2" s="63"/>
      <c r="AW2" s="63"/>
      <c r="AX2" s="63"/>
      <c r="AY2" s="63"/>
      <c r="AZ2" s="63"/>
      <c r="BA2" s="63"/>
      <c r="BB2" s="63"/>
      <c r="BC2" s="63"/>
      <c r="BD2" s="63"/>
      <c r="BE2" s="63"/>
      <c r="BF2" s="63"/>
      <c r="BG2" s="63"/>
      <c r="BH2" s="63"/>
      <c r="BI2" s="63"/>
      <c r="BJ2" s="63"/>
    </row>
    <row r="3" spans="1:62" ht="12.75" customHeight="1">
      <c r="A3" s="61"/>
      <c r="B3" s="1065"/>
      <c r="C3" s="1065"/>
      <c r="D3" s="1065"/>
      <c r="E3" s="1065"/>
      <c r="F3" s="1065"/>
      <c r="G3" s="1065"/>
      <c r="H3" s="61"/>
      <c r="I3" s="1065"/>
      <c r="J3" s="1065"/>
      <c r="K3" s="1065"/>
      <c r="L3" s="1065"/>
      <c r="M3" s="1065"/>
      <c r="N3" s="1065"/>
      <c r="O3" s="61"/>
      <c r="P3" s="1065"/>
      <c r="Q3" s="1065"/>
      <c r="R3" s="1065"/>
      <c r="S3" s="1065"/>
      <c r="T3" s="1065"/>
      <c r="U3" s="1065"/>
      <c r="V3" s="61"/>
      <c r="X3" s="63"/>
      <c r="Y3" s="63"/>
      <c r="Z3" s="63"/>
      <c r="AA3" s="63"/>
      <c r="AB3" s="63"/>
      <c r="AC3" s="63"/>
      <c r="AD3" s="63"/>
      <c r="AF3" s="63"/>
      <c r="AG3" s="63"/>
      <c r="AH3" s="63"/>
      <c r="AI3" s="63"/>
      <c r="AJ3" s="64"/>
      <c r="AK3" s="64"/>
      <c r="AL3" s="64"/>
      <c r="AM3" s="64"/>
      <c r="AN3" s="65"/>
      <c r="AO3" s="65"/>
      <c r="AP3" s="65"/>
      <c r="AQ3" s="65"/>
      <c r="AR3" s="65"/>
      <c r="AS3" s="65"/>
      <c r="AT3" s="63"/>
      <c r="AV3" s="63"/>
      <c r="AW3" s="63"/>
      <c r="AX3" s="63"/>
      <c r="AY3" s="63"/>
      <c r="AZ3" s="63"/>
      <c r="BA3" s="63"/>
      <c r="BB3" s="63"/>
      <c r="BC3" s="63"/>
      <c r="BD3" s="63"/>
      <c r="BE3" s="63"/>
      <c r="BF3" s="63"/>
      <c r="BG3" s="63"/>
      <c r="BH3" s="63"/>
      <c r="BI3" s="63"/>
      <c r="BJ3" s="63"/>
    </row>
    <row r="4" spans="1:62" ht="13.5" customHeight="1">
      <c r="A4" s="61"/>
      <c r="B4" s="1065"/>
      <c r="C4" s="1065"/>
      <c r="D4" s="1065"/>
      <c r="E4" s="1065"/>
      <c r="F4" s="1065"/>
      <c r="G4" s="1065"/>
      <c r="H4" s="61"/>
      <c r="I4" s="1065"/>
      <c r="J4" s="1065"/>
      <c r="K4" s="1065"/>
      <c r="L4" s="1065"/>
      <c r="M4" s="1065"/>
      <c r="N4" s="1065"/>
      <c r="O4" s="61"/>
      <c r="P4" s="1065"/>
      <c r="Q4" s="1065"/>
      <c r="R4" s="1065"/>
      <c r="S4" s="1065"/>
      <c r="T4" s="1065"/>
      <c r="U4" s="1065"/>
      <c r="V4" s="61"/>
      <c r="X4" s="63"/>
      <c r="Y4" s="63"/>
      <c r="Z4" s="63"/>
      <c r="AA4" s="63"/>
      <c r="AB4" s="63"/>
      <c r="AC4" s="63"/>
      <c r="AD4" s="63"/>
      <c r="AF4" s="63"/>
      <c r="AG4" s="63"/>
      <c r="AH4" s="63"/>
      <c r="AI4" s="63"/>
      <c r="AJ4" s="64"/>
      <c r="AK4" s="64"/>
      <c r="AL4" s="64"/>
      <c r="AM4" s="64"/>
      <c r="AN4" s="65"/>
      <c r="AO4" s="65"/>
      <c r="AP4" s="65"/>
      <c r="AQ4" s="65"/>
      <c r="AR4" s="65"/>
      <c r="AS4" s="65"/>
      <c r="AT4" s="63"/>
      <c r="AV4" s="63"/>
      <c r="AW4" s="63"/>
      <c r="AX4" s="63"/>
      <c r="AY4" s="63"/>
      <c r="AZ4" s="63"/>
      <c r="BA4" s="63"/>
      <c r="BB4" s="63"/>
      <c r="BC4" s="63"/>
      <c r="BD4" s="63"/>
      <c r="BE4" s="63"/>
      <c r="BF4" s="63"/>
      <c r="BG4" s="63"/>
      <c r="BH4" s="63"/>
      <c r="BI4" s="63"/>
      <c r="BJ4" s="63"/>
    </row>
    <row r="5" spans="1:62" ht="31.5">
      <c r="A5" s="1066"/>
      <c r="B5" s="66" t="s">
        <v>557</v>
      </c>
      <c r="C5" s="66" t="s">
        <v>558</v>
      </c>
      <c r="D5" s="67" t="s">
        <v>559</v>
      </c>
      <c r="E5" s="68" t="s">
        <v>560</v>
      </c>
      <c r="F5" s="69" t="s">
        <v>561</v>
      </c>
      <c r="G5" s="70" t="s">
        <v>562</v>
      </c>
      <c r="H5" s="1066"/>
      <c r="I5" s="66" t="s">
        <v>557</v>
      </c>
      <c r="J5" s="66" t="s">
        <v>558</v>
      </c>
      <c r="K5" s="67" t="s">
        <v>559</v>
      </c>
      <c r="L5" s="68" t="s">
        <v>560</v>
      </c>
      <c r="M5" s="69" t="s">
        <v>561</v>
      </c>
      <c r="N5" s="70" t="s">
        <v>562</v>
      </c>
      <c r="O5" s="1066"/>
      <c r="P5" s="66" t="s">
        <v>557</v>
      </c>
      <c r="Q5" s="66" t="s">
        <v>558</v>
      </c>
      <c r="R5" s="67" t="s">
        <v>559</v>
      </c>
      <c r="S5" s="68" t="s">
        <v>560</v>
      </c>
      <c r="T5" s="69" t="s">
        <v>561</v>
      </c>
      <c r="U5" s="70" t="s">
        <v>562</v>
      </c>
      <c r="V5" s="1066"/>
      <c r="X5" s="71"/>
      <c r="Y5" s="71"/>
      <c r="Z5" s="71"/>
      <c r="AA5" s="71"/>
      <c r="AB5" s="71"/>
      <c r="AC5" s="71"/>
      <c r="AD5" s="71"/>
      <c r="AF5" s="71"/>
      <c r="AG5" s="71"/>
      <c r="AH5" s="71"/>
      <c r="AI5" s="71"/>
      <c r="AJ5" s="72"/>
      <c r="AK5" s="72"/>
      <c r="AL5" s="72"/>
      <c r="AM5" s="72"/>
      <c r="AN5" s="73"/>
      <c r="AO5" s="73"/>
      <c r="AP5" s="73"/>
      <c r="AQ5" s="73"/>
      <c r="AR5" s="73"/>
      <c r="AS5" s="73"/>
      <c r="AT5" s="71"/>
      <c r="AV5" s="71"/>
      <c r="AW5" s="71"/>
      <c r="AX5" s="71"/>
      <c r="AY5" s="71"/>
      <c r="AZ5" s="71"/>
      <c r="BA5" s="71"/>
      <c r="BB5" s="71"/>
      <c r="BC5" s="71"/>
      <c r="BD5" s="71"/>
      <c r="BE5" s="71"/>
      <c r="BF5" s="71"/>
      <c r="BG5" s="71"/>
      <c r="BH5" s="71"/>
      <c r="BI5" s="71"/>
      <c r="BJ5" s="71"/>
    </row>
    <row r="6" spans="1:62" ht="21">
      <c r="A6" s="1066"/>
      <c r="C6" s="74" t="s">
        <v>26</v>
      </c>
      <c r="D6" s="75"/>
      <c r="E6" s="76"/>
      <c r="F6" s="76"/>
      <c r="G6" s="77"/>
      <c r="H6" s="1066"/>
      <c r="I6" s="78"/>
      <c r="J6" s="74" t="s">
        <v>8</v>
      </c>
      <c r="K6" s="79"/>
      <c r="L6" s="80"/>
      <c r="M6" s="80"/>
      <c r="N6" s="81"/>
      <c r="O6" s="1066"/>
      <c r="P6" s="78"/>
      <c r="Q6" s="74" t="s">
        <v>47</v>
      </c>
      <c r="R6" s="74"/>
      <c r="S6" s="79"/>
      <c r="T6" s="80"/>
      <c r="U6" s="81"/>
      <c r="V6" s="1066"/>
      <c r="X6" s="82" t="s">
        <v>563</v>
      </c>
      <c r="Y6" s="83"/>
      <c r="Z6" s="71"/>
      <c r="AA6" s="71"/>
      <c r="AB6" s="71"/>
      <c r="AC6" s="71"/>
      <c r="AD6" s="71"/>
      <c r="AF6" s="84" t="s">
        <v>564</v>
      </c>
      <c r="AG6" s="84"/>
      <c r="AH6" s="84"/>
      <c r="AI6" s="72"/>
      <c r="AJ6" s="72"/>
      <c r="AK6" s="72"/>
      <c r="AL6" s="72"/>
      <c r="AM6" s="72"/>
      <c r="AN6" s="73"/>
      <c r="AO6" s="73"/>
      <c r="AP6" s="73"/>
      <c r="AQ6" s="73"/>
      <c r="AR6" s="73"/>
      <c r="AS6" s="73"/>
      <c r="AT6" s="71"/>
      <c r="AV6" s="85" t="s">
        <v>565</v>
      </c>
      <c r="AW6" s="86"/>
      <c r="AX6" s="86"/>
      <c r="AY6" s="86"/>
      <c r="AZ6" s="86"/>
      <c r="BA6" s="73"/>
      <c r="BB6" s="73"/>
      <c r="BC6" s="73"/>
      <c r="BD6" s="73"/>
      <c r="BE6" s="73"/>
      <c r="BF6" s="73"/>
      <c r="BG6" s="73"/>
      <c r="BH6" s="73"/>
      <c r="BI6" s="73"/>
      <c r="BJ6" s="71"/>
    </row>
    <row r="7" spans="1:62" ht="18.75">
      <c r="A7" s="1066"/>
      <c r="B7" s="87">
        <v>1</v>
      </c>
      <c r="C7" s="88" t="s">
        <v>566</v>
      </c>
      <c r="D7" s="89">
        <v>55</v>
      </c>
      <c r="E7" s="90">
        <v>10</v>
      </c>
      <c r="F7" s="91">
        <f t="shared" ref="F7:F66" si="0">(D7*E7)</f>
        <v>550</v>
      </c>
      <c r="G7" s="92">
        <f t="shared" ref="G7:G66" si="1">F7/1000</f>
        <v>0.55000000000000004</v>
      </c>
      <c r="H7" s="1066"/>
      <c r="I7" s="87">
        <f>B66+1</f>
        <v>56</v>
      </c>
      <c r="J7" s="88" t="s">
        <v>567</v>
      </c>
      <c r="K7" s="89">
        <v>170</v>
      </c>
      <c r="L7" s="90">
        <v>10</v>
      </c>
      <c r="M7" s="91">
        <f>(K7*L7)</f>
        <v>1700</v>
      </c>
      <c r="N7" s="92">
        <f t="shared" ref="N7:N68" si="2">M7/1000</f>
        <v>1.7</v>
      </c>
      <c r="O7" s="1066"/>
      <c r="P7" s="87">
        <f>I68+1</f>
        <v>113</v>
      </c>
      <c r="Q7" s="88" t="s">
        <v>568</v>
      </c>
      <c r="R7" s="89">
        <v>20</v>
      </c>
      <c r="S7" s="90">
        <v>10</v>
      </c>
      <c r="T7" s="91">
        <f t="shared" ref="T7:T19" si="3">(R7*S7)</f>
        <v>200</v>
      </c>
      <c r="U7" s="92">
        <f t="shared" ref="U7:U58" si="4">T7/1000</f>
        <v>0.2</v>
      </c>
      <c r="V7" s="1066"/>
      <c r="X7" s="71"/>
      <c r="Y7" s="71"/>
      <c r="Z7" s="71"/>
      <c r="AA7" s="71"/>
      <c r="AB7" s="71"/>
      <c r="AC7" s="71"/>
      <c r="AD7" s="71"/>
      <c r="AF7" s="24"/>
      <c r="AG7" s="72"/>
      <c r="AH7" s="72"/>
      <c r="AI7" s="72"/>
      <c r="AJ7" s="72"/>
      <c r="AK7" s="72"/>
      <c r="AL7" s="72"/>
      <c r="AM7" s="72"/>
      <c r="AN7" s="73"/>
      <c r="AO7" s="73"/>
      <c r="AP7" s="73"/>
      <c r="AQ7" s="73"/>
      <c r="AR7" s="73"/>
      <c r="AS7" s="73"/>
      <c r="AT7" s="71"/>
      <c r="AV7" s="86"/>
      <c r="AW7" s="86"/>
      <c r="AX7" s="86"/>
      <c r="AY7" s="86"/>
      <c r="AZ7" s="86"/>
      <c r="BA7" s="73"/>
      <c r="BB7" s="73"/>
      <c r="BC7" s="73"/>
      <c r="BD7" s="73"/>
      <c r="BE7" s="73"/>
      <c r="BF7" s="73"/>
      <c r="BG7" s="73"/>
      <c r="BH7" s="73"/>
      <c r="BI7" s="73"/>
      <c r="BJ7" s="71"/>
    </row>
    <row r="8" spans="1:62" ht="18.75">
      <c r="A8" s="1066"/>
      <c r="B8" s="87">
        <f>LARGE(B7:B7,1)+1</f>
        <v>2</v>
      </c>
      <c r="C8" s="88" t="s">
        <v>569</v>
      </c>
      <c r="D8" s="89">
        <v>5</v>
      </c>
      <c r="E8" s="90">
        <v>10</v>
      </c>
      <c r="F8" s="91">
        <f t="shared" si="0"/>
        <v>50</v>
      </c>
      <c r="G8" s="92">
        <f t="shared" si="1"/>
        <v>0.05</v>
      </c>
      <c r="H8" s="1066"/>
      <c r="I8" s="87">
        <f>LARGE(I7:I7,1)+1</f>
        <v>57</v>
      </c>
      <c r="J8" s="88" t="s">
        <v>570</v>
      </c>
      <c r="K8" s="89">
        <v>160</v>
      </c>
      <c r="L8" s="90">
        <v>10</v>
      </c>
      <c r="M8" s="91">
        <f t="shared" ref="M8:M68" si="5">(K8*L8)</f>
        <v>1600</v>
      </c>
      <c r="N8" s="92">
        <f t="shared" si="2"/>
        <v>1.6</v>
      </c>
      <c r="O8" s="1066"/>
      <c r="P8" s="87">
        <f>LARGE(P7:P7,1)+1</f>
        <v>114</v>
      </c>
      <c r="Q8" s="88" t="s">
        <v>571</v>
      </c>
      <c r="R8" s="89">
        <v>125</v>
      </c>
      <c r="S8" s="90">
        <v>10</v>
      </c>
      <c r="T8" s="91">
        <f t="shared" si="3"/>
        <v>1250</v>
      </c>
      <c r="U8" s="92">
        <f t="shared" si="4"/>
        <v>1.25</v>
      </c>
      <c r="V8" s="1066"/>
      <c r="X8" s="83" t="s">
        <v>572</v>
      </c>
      <c r="Y8" s="83" t="s">
        <v>573</v>
      </c>
      <c r="Z8" s="83" t="s">
        <v>574</v>
      </c>
      <c r="AA8" s="93"/>
      <c r="AB8" s="83" t="s">
        <v>572</v>
      </c>
      <c r="AC8" s="83" t="s">
        <v>573</v>
      </c>
      <c r="AD8" s="83" t="s">
        <v>574</v>
      </c>
      <c r="AF8" s="56" t="s">
        <v>575</v>
      </c>
      <c r="AG8" s="72"/>
      <c r="AH8" s="72"/>
      <c r="AI8" s="72"/>
      <c r="AJ8" s="72"/>
      <c r="AK8" s="72"/>
      <c r="AL8" s="72"/>
      <c r="AM8" s="72"/>
      <c r="AN8" s="73"/>
      <c r="AO8" s="73"/>
      <c r="AP8" s="73"/>
      <c r="AQ8" s="73"/>
      <c r="AR8" s="73"/>
      <c r="AS8" s="73"/>
      <c r="AT8" s="71"/>
      <c r="AV8" s="94" t="s">
        <v>576</v>
      </c>
      <c r="AW8" s="86"/>
      <c r="AX8" s="86"/>
      <c r="AY8" s="86"/>
      <c r="AZ8" s="86"/>
      <c r="BA8" s="73"/>
      <c r="BB8" s="73"/>
      <c r="BC8" s="73"/>
      <c r="BD8" s="73"/>
      <c r="BE8" s="73"/>
      <c r="BF8" s="73"/>
      <c r="BG8" s="73"/>
      <c r="BH8" s="73"/>
      <c r="BI8" s="73"/>
      <c r="BJ8" s="71"/>
    </row>
    <row r="9" spans="1:62" ht="20.25">
      <c r="A9" s="1066"/>
      <c r="B9" s="87">
        <f>LARGE(B7:B8,1)+1</f>
        <v>3</v>
      </c>
      <c r="C9" s="88" t="s">
        <v>577</v>
      </c>
      <c r="D9" s="89">
        <v>8</v>
      </c>
      <c r="E9" s="90">
        <v>10</v>
      </c>
      <c r="F9" s="91">
        <f t="shared" si="0"/>
        <v>80</v>
      </c>
      <c r="G9" s="92">
        <f t="shared" si="1"/>
        <v>0.08</v>
      </c>
      <c r="H9" s="1066"/>
      <c r="I9" s="87">
        <f>LARGE(I7:I8,1)+1</f>
        <v>58</v>
      </c>
      <c r="J9" s="88" t="s">
        <v>578</v>
      </c>
      <c r="K9" s="89">
        <v>885</v>
      </c>
      <c r="L9" s="90">
        <v>10</v>
      </c>
      <c r="M9" s="91">
        <f t="shared" si="5"/>
        <v>8850</v>
      </c>
      <c r="N9" s="92">
        <f t="shared" si="2"/>
        <v>8.85</v>
      </c>
      <c r="O9" s="1066"/>
      <c r="P9" s="87"/>
      <c r="Q9" s="95" t="s">
        <v>118</v>
      </c>
      <c r="R9" s="89">
        <v>0</v>
      </c>
      <c r="S9" s="90"/>
      <c r="T9" s="91">
        <f t="shared" si="3"/>
        <v>0</v>
      </c>
      <c r="U9" s="92">
        <f t="shared" si="4"/>
        <v>0</v>
      </c>
      <c r="V9" s="1066"/>
      <c r="X9" s="71"/>
      <c r="Y9" s="71"/>
      <c r="Z9" s="71"/>
      <c r="AA9" s="71"/>
      <c r="AB9" s="71"/>
      <c r="AC9" s="71"/>
      <c r="AD9" s="71"/>
      <c r="AF9" s="56"/>
      <c r="AG9" s="72"/>
      <c r="AH9" s="72"/>
      <c r="AI9" s="72"/>
      <c r="AJ9" s="72"/>
      <c r="AK9" s="72"/>
      <c r="AL9" s="72"/>
      <c r="AM9" s="72"/>
      <c r="AN9" s="73"/>
      <c r="AO9" s="73"/>
      <c r="AP9" s="73"/>
      <c r="AQ9" s="73"/>
      <c r="AR9" s="73"/>
      <c r="AS9" s="73"/>
      <c r="AT9" s="71"/>
      <c r="AV9" s="94"/>
      <c r="AW9" s="86"/>
      <c r="AX9" s="86"/>
      <c r="AY9" s="86"/>
      <c r="AZ9" s="86"/>
      <c r="BA9" s="72"/>
      <c r="BB9" s="72"/>
      <c r="BC9" s="72"/>
      <c r="BD9" s="73"/>
      <c r="BE9" s="73"/>
      <c r="BF9" s="73"/>
      <c r="BG9" s="73"/>
      <c r="BH9" s="73"/>
      <c r="BI9" s="73"/>
      <c r="BJ9" s="71"/>
    </row>
    <row r="10" spans="1:62" ht="18.75">
      <c r="A10" s="1066"/>
      <c r="B10" s="87">
        <f>LARGE(B7:B9,1)+1</f>
        <v>4</v>
      </c>
      <c r="C10" s="88" t="s">
        <v>579</v>
      </c>
      <c r="D10" s="89">
        <v>50</v>
      </c>
      <c r="E10" s="90">
        <v>10</v>
      </c>
      <c r="F10" s="91">
        <f t="shared" si="0"/>
        <v>500</v>
      </c>
      <c r="G10" s="92">
        <f t="shared" si="1"/>
        <v>0.5</v>
      </c>
      <c r="H10" s="1066"/>
      <c r="I10" s="87">
        <f>LARGE(I7:I9,1)+1</f>
        <v>59</v>
      </c>
      <c r="J10" s="88" t="s">
        <v>580</v>
      </c>
      <c r="K10" s="89">
        <v>500</v>
      </c>
      <c r="L10" s="90">
        <v>10</v>
      </c>
      <c r="M10" s="91">
        <f t="shared" si="5"/>
        <v>5000</v>
      </c>
      <c r="N10" s="92">
        <f t="shared" si="2"/>
        <v>5</v>
      </c>
      <c r="O10" s="1066"/>
      <c r="P10" s="87">
        <f>LARGE(P7:P9,1)+1</f>
        <v>115</v>
      </c>
      <c r="Q10" s="88" t="s">
        <v>581</v>
      </c>
      <c r="R10" s="89">
        <v>45</v>
      </c>
      <c r="S10" s="90">
        <v>10</v>
      </c>
      <c r="T10" s="91">
        <f t="shared" si="3"/>
        <v>450</v>
      </c>
      <c r="U10" s="92">
        <f t="shared" si="4"/>
        <v>0.45</v>
      </c>
      <c r="V10" s="1066"/>
      <c r="X10" s="88" t="s">
        <v>582</v>
      </c>
      <c r="Y10" s="90" t="s">
        <v>583</v>
      </c>
      <c r="Z10" s="89" t="s">
        <v>584</v>
      </c>
      <c r="AA10" s="96"/>
      <c r="AB10" s="88" t="s">
        <v>585</v>
      </c>
      <c r="AC10" s="90" t="s">
        <v>586</v>
      </c>
      <c r="AD10" s="89" t="s">
        <v>587</v>
      </c>
      <c r="AE10" s="96"/>
      <c r="AF10" s="24" t="s">
        <v>588</v>
      </c>
      <c r="AG10" s="72"/>
      <c r="AH10" s="72"/>
      <c r="AI10" s="72"/>
      <c r="AJ10" s="72"/>
      <c r="AK10" s="72"/>
      <c r="AL10" s="72"/>
      <c r="AM10" s="72"/>
      <c r="AN10" s="73"/>
      <c r="AO10" s="73"/>
      <c r="AP10" s="73"/>
      <c r="AQ10" s="73"/>
      <c r="AR10" s="73"/>
      <c r="AS10" s="73"/>
      <c r="AT10" s="71"/>
      <c r="AV10" s="97" t="s">
        <v>589</v>
      </c>
      <c r="AW10" s="86"/>
      <c r="AX10" s="86"/>
      <c r="AY10" s="86"/>
      <c r="AZ10" s="86"/>
      <c r="BA10" s="73"/>
      <c r="BB10" s="73"/>
      <c r="BC10" s="73"/>
      <c r="BD10" s="73"/>
      <c r="BE10" s="73"/>
      <c r="BF10" s="73"/>
      <c r="BG10" s="73"/>
      <c r="BH10" s="73"/>
      <c r="BI10" s="73"/>
      <c r="BJ10" s="71"/>
    </row>
    <row r="11" spans="1:62" ht="20.25">
      <c r="A11" s="1066"/>
      <c r="B11" s="87">
        <f>LARGE(B7:B10,1)+1</f>
        <v>5</v>
      </c>
      <c r="C11" s="88" t="s">
        <v>590</v>
      </c>
      <c r="D11" s="89">
        <v>2000</v>
      </c>
      <c r="E11" s="90">
        <v>10</v>
      </c>
      <c r="F11" s="91">
        <f t="shared" si="0"/>
        <v>20000</v>
      </c>
      <c r="G11" s="98">
        <f t="shared" si="1"/>
        <v>20</v>
      </c>
      <c r="H11" s="1066"/>
      <c r="I11" s="87"/>
      <c r="J11" s="95" t="s">
        <v>12</v>
      </c>
      <c r="K11" s="89">
        <v>0</v>
      </c>
      <c r="L11" s="90"/>
      <c r="M11" s="91">
        <f t="shared" si="5"/>
        <v>0</v>
      </c>
      <c r="N11" s="92">
        <f t="shared" si="2"/>
        <v>0</v>
      </c>
      <c r="O11" s="1066"/>
      <c r="P11" s="87">
        <f>LARGE(P7:P10,1)+1</f>
        <v>116</v>
      </c>
      <c r="Q11" s="88" t="s">
        <v>591</v>
      </c>
      <c r="R11" s="89">
        <v>1</v>
      </c>
      <c r="S11" s="90">
        <v>10</v>
      </c>
      <c r="T11" s="91">
        <f t="shared" si="3"/>
        <v>10</v>
      </c>
      <c r="U11" s="92">
        <f t="shared" si="4"/>
        <v>0.01</v>
      </c>
      <c r="V11" s="1066"/>
      <c r="X11" s="88" t="s">
        <v>592</v>
      </c>
      <c r="Y11" s="90" t="s">
        <v>593</v>
      </c>
      <c r="Z11" s="89" t="s">
        <v>594</v>
      </c>
      <c r="AA11" s="96"/>
      <c r="AB11" s="88" t="s">
        <v>595</v>
      </c>
      <c r="AC11" s="90" t="s">
        <v>586</v>
      </c>
      <c r="AD11" s="89" t="s">
        <v>596</v>
      </c>
      <c r="AE11" s="96"/>
      <c r="AF11" s="24"/>
      <c r="AG11" s="72"/>
      <c r="AH11" s="72"/>
      <c r="AI11" s="72"/>
      <c r="AJ11" s="72"/>
      <c r="AK11" s="72"/>
      <c r="AL11" s="72"/>
      <c r="AM11" s="72"/>
      <c r="AN11" s="73"/>
      <c r="AO11" s="73"/>
      <c r="AP11" s="73"/>
      <c r="AQ11" s="73"/>
      <c r="AR11" s="73"/>
      <c r="AS11" s="73"/>
      <c r="AT11" s="71"/>
      <c r="AV11" s="86"/>
      <c r="AX11" s="86"/>
      <c r="AY11" s="86"/>
      <c r="AZ11" s="86"/>
      <c r="BA11" s="86"/>
      <c r="BB11" s="86"/>
      <c r="BC11" s="86"/>
      <c r="BD11" s="86"/>
      <c r="BE11" s="86"/>
      <c r="BF11" s="86"/>
      <c r="BG11" s="73"/>
      <c r="BH11" s="73"/>
      <c r="BI11" s="73"/>
      <c r="BJ11" s="71"/>
    </row>
    <row r="12" spans="1:62" ht="18.75">
      <c r="A12" s="1066"/>
      <c r="B12" s="87">
        <f>LARGE(B7:B11,1)+1</f>
        <v>6</v>
      </c>
      <c r="C12" s="88" t="s">
        <v>597</v>
      </c>
      <c r="D12" s="89">
        <v>350</v>
      </c>
      <c r="E12" s="90">
        <v>10</v>
      </c>
      <c r="F12" s="91">
        <f t="shared" si="0"/>
        <v>3500</v>
      </c>
      <c r="G12" s="92">
        <f t="shared" si="1"/>
        <v>3.5</v>
      </c>
      <c r="H12" s="1066"/>
      <c r="I12" s="87">
        <f>LARGE(I7:I11,1)+1</f>
        <v>60</v>
      </c>
      <c r="J12" s="88" t="s">
        <v>598</v>
      </c>
      <c r="K12" s="89">
        <v>1500</v>
      </c>
      <c r="L12" s="90">
        <v>10</v>
      </c>
      <c r="M12" s="91">
        <f t="shared" si="5"/>
        <v>15000</v>
      </c>
      <c r="N12" s="98">
        <f t="shared" si="2"/>
        <v>15</v>
      </c>
      <c r="O12" s="1066"/>
      <c r="P12" s="87">
        <f>LARGE(P7:P11,1)+1</f>
        <v>117</v>
      </c>
      <c r="Q12" s="88" t="s">
        <v>599</v>
      </c>
      <c r="R12" s="89">
        <v>50</v>
      </c>
      <c r="S12" s="90">
        <v>10</v>
      </c>
      <c r="T12" s="91">
        <f t="shared" si="3"/>
        <v>500</v>
      </c>
      <c r="U12" s="92">
        <f t="shared" si="4"/>
        <v>0.5</v>
      </c>
      <c r="V12" s="1066"/>
      <c r="X12" s="88" t="s">
        <v>600</v>
      </c>
      <c r="Y12" s="90">
        <v>1</v>
      </c>
      <c r="Z12" s="89" t="s">
        <v>601</v>
      </c>
      <c r="AA12" s="96"/>
      <c r="AB12" s="88" t="s">
        <v>602</v>
      </c>
      <c r="AC12" s="90" t="s">
        <v>603</v>
      </c>
      <c r="AD12" s="89" t="s">
        <v>604</v>
      </c>
      <c r="AE12" s="96"/>
      <c r="AF12" s="24" t="s">
        <v>605</v>
      </c>
      <c r="AG12" s="72"/>
      <c r="AH12" s="72"/>
      <c r="AI12" s="72"/>
      <c r="AJ12" s="72"/>
      <c r="AK12" s="72"/>
      <c r="AL12" s="72"/>
      <c r="AM12" s="72"/>
      <c r="AN12" s="73"/>
      <c r="AO12" s="73"/>
      <c r="AP12" s="73"/>
      <c r="AQ12" s="73"/>
      <c r="AR12" s="73"/>
      <c r="AS12" s="73"/>
      <c r="AT12" s="71"/>
      <c r="AV12" s="99" t="s">
        <v>606</v>
      </c>
      <c r="AX12" s="100" t="s">
        <v>607</v>
      </c>
      <c r="AY12" s="86"/>
      <c r="AZ12" s="86"/>
      <c r="BA12" s="86"/>
      <c r="BB12" s="86"/>
      <c r="BC12" s="86"/>
      <c r="BD12" s="86"/>
      <c r="BE12" s="86"/>
      <c r="BF12" s="86"/>
      <c r="BG12" s="73"/>
      <c r="BH12" s="73"/>
      <c r="BI12" s="73"/>
      <c r="BJ12" s="71"/>
    </row>
    <row r="13" spans="1:62" ht="18.75">
      <c r="A13" s="1066"/>
      <c r="B13" s="87">
        <f>LARGE(B7:B12,1)+1</f>
        <v>7</v>
      </c>
      <c r="C13" s="88" t="s">
        <v>608</v>
      </c>
      <c r="D13" s="89">
        <v>110</v>
      </c>
      <c r="E13" s="90">
        <v>10</v>
      </c>
      <c r="F13" s="91">
        <f t="shared" si="0"/>
        <v>1100</v>
      </c>
      <c r="G13" s="92">
        <f t="shared" si="1"/>
        <v>1.1000000000000001</v>
      </c>
      <c r="H13" s="1066"/>
      <c r="I13" s="87">
        <f>LARGE(I7:I12,1)+1</f>
        <v>61</v>
      </c>
      <c r="J13" s="88" t="s">
        <v>609</v>
      </c>
      <c r="K13" s="89">
        <v>150</v>
      </c>
      <c r="L13" s="90">
        <v>10</v>
      </c>
      <c r="M13" s="91">
        <f t="shared" si="5"/>
        <v>1500</v>
      </c>
      <c r="N13" s="92">
        <f t="shared" si="2"/>
        <v>1.5</v>
      </c>
      <c r="O13" s="1066"/>
      <c r="P13" s="87">
        <f>LARGE(P7:P12,1)+1</f>
        <v>118</v>
      </c>
      <c r="Q13" s="88" t="s">
        <v>610</v>
      </c>
      <c r="R13" s="89">
        <v>15</v>
      </c>
      <c r="S13" s="90">
        <v>10</v>
      </c>
      <c r="T13" s="91">
        <f t="shared" si="3"/>
        <v>150</v>
      </c>
      <c r="U13" s="92">
        <f t="shared" si="4"/>
        <v>0.15</v>
      </c>
      <c r="V13" s="1066"/>
      <c r="X13" s="88"/>
      <c r="Y13" s="90"/>
      <c r="Z13" s="89"/>
      <c r="AA13" s="96"/>
      <c r="AB13" s="88" t="s">
        <v>611</v>
      </c>
      <c r="AC13" s="90" t="s">
        <v>612</v>
      </c>
      <c r="AD13" s="89" t="s">
        <v>613</v>
      </c>
      <c r="AE13" s="96"/>
      <c r="AF13" s="24"/>
      <c r="AG13" s="72"/>
      <c r="AH13" s="72"/>
      <c r="AI13" s="72"/>
      <c r="AJ13" s="72"/>
      <c r="AK13" s="72"/>
      <c r="AL13" s="72"/>
      <c r="AM13" s="72"/>
      <c r="AN13" s="73"/>
      <c r="AO13" s="73"/>
      <c r="AP13" s="73"/>
      <c r="AQ13" s="73"/>
      <c r="AR13" s="73"/>
      <c r="AS13" s="73"/>
      <c r="AT13" s="71"/>
      <c r="AV13" s="86"/>
      <c r="AW13" s="86"/>
      <c r="AX13" s="86"/>
      <c r="AY13" s="86"/>
      <c r="AZ13" s="86"/>
      <c r="BA13" s="86"/>
      <c r="BB13" s="86"/>
      <c r="BC13" s="86"/>
      <c r="BD13" s="86"/>
      <c r="BE13" s="86"/>
      <c r="BF13" s="86"/>
      <c r="BG13" s="73"/>
      <c r="BH13" s="73"/>
      <c r="BI13" s="73"/>
      <c r="BJ13" s="71"/>
    </row>
    <row r="14" spans="1:62" ht="20.25">
      <c r="A14" s="1066"/>
      <c r="B14" s="87">
        <f>LARGE(B7:B13,1)+1</f>
        <v>8</v>
      </c>
      <c r="C14" s="88" t="s">
        <v>614</v>
      </c>
      <c r="D14" s="89">
        <v>220</v>
      </c>
      <c r="E14" s="90">
        <v>10</v>
      </c>
      <c r="F14" s="91">
        <f t="shared" si="0"/>
        <v>2200</v>
      </c>
      <c r="G14" s="92">
        <f t="shared" si="1"/>
        <v>2.2000000000000002</v>
      </c>
      <c r="H14" s="1066"/>
      <c r="I14" s="87"/>
      <c r="J14" s="74" t="s">
        <v>13</v>
      </c>
      <c r="K14" s="89">
        <v>0</v>
      </c>
      <c r="L14" s="90"/>
      <c r="M14" s="91">
        <f t="shared" si="5"/>
        <v>0</v>
      </c>
      <c r="N14" s="92">
        <f t="shared" si="2"/>
        <v>0</v>
      </c>
      <c r="O14" s="1066"/>
      <c r="P14" s="87">
        <f>LARGE(P7:P13,1)+1</f>
        <v>119</v>
      </c>
      <c r="Q14" s="88" t="s">
        <v>615</v>
      </c>
      <c r="R14" s="89">
        <v>200</v>
      </c>
      <c r="S14" s="90">
        <v>10</v>
      </c>
      <c r="T14" s="91">
        <f t="shared" si="3"/>
        <v>2000</v>
      </c>
      <c r="U14" s="92">
        <f t="shared" si="4"/>
        <v>2</v>
      </c>
      <c r="V14" s="1066"/>
      <c r="X14" s="88" t="s">
        <v>616</v>
      </c>
      <c r="Y14" s="90" t="s">
        <v>617</v>
      </c>
      <c r="Z14" s="89" t="s">
        <v>618</v>
      </c>
      <c r="AA14" s="96"/>
      <c r="AB14" s="88" t="s">
        <v>619</v>
      </c>
      <c r="AC14" s="90" t="s">
        <v>612</v>
      </c>
      <c r="AD14" s="89" t="s">
        <v>620</v>
      </c>
      <c r="AE14" s="96"/>
      <c r="AF14" s="56" t="s">
        <v>621</v>
      </c>
      <c r="AG14" s="72"/>
      <c r="AH14" s="72"/>
      <c r="AI14" s="72"/>
      <c r="AJ14" s="72"/>
      <c r="AK14" s="72"/>
      <c r="AL14" s="72"/>
      <c r="AM14" s="72"/>
      <c r="AN14" s="73"/>
      <c r="AO14" s="73"/>
      <c r="AP14" s="73"/>
      <c r="AQ14" s="73"/>
      <c r="AR14" s="73"/>
      <c r="AS14" s="73"/>
      <c r="AT14" s="71"/>
      <c r="AV14" s="82" t="s">
        <v>622</v>
      </c>
      <c r="AW14" s="86"/>
      <c r="AX14" s="86"/>
      <c r="AY14" s="100" t="s">
        <v>623</v>
      </c>
      <c r="AZ14" s="86"/>
      <c r="BA14" s="86"/>
      <c r="BB14" s="86"/>
      <c r="BC14" s="86"/>
      <c r="BD14" s="86"/>
      <c r="BE14" s="86"/>
      <c r="BF14" s="86"/>
      <c r="BG14" s="73"/>
      <c r="BH14" s="73"/>
      <c r="BI14" s="73"/>
      <c r="BJ14" s="71"/>
    </row>
    <row r="15" spans="1:62" ht="20.25">
      <c r="A15" s="1066"/>
      <c r="B15" s="87"/>
      <c r="C15" s="95" t="s">
        <v>3</v>
      </c>
      <c r="D15" s="89">
        <v>0</v>
      </c>
      <c r="E15" s="90"/>
      <c r="F15" s="91">
        <f t="shared" si="0"/>
        <v>0</v>
      </c>
      <c r="G15" s="92">
        <f t="shared" si="1"/>
        <v>0</v>
      </c>
      <c r="H15" s="1066"/>
      <c r="I15" s="87">
        <f>LARGE(I7:I14,1)+1</f>
        <v>62</v>
      </c>
      <c r="J15" s="88" t="s">
        <v>624</v>
      </c>
      <c r="K15" s="89">
        <v>10</v>
      </c>
      <c r="L15" s="90">
        <v>10</v>
      </c>
      <c r="M15" s="91">
        <f t="shared" si="5"/>
        <v>100</v>
      </c>
      <c r="N15" s="92">
        <f t="shared" si="2"/>
        <v>0.1</v>
      </c>
      <c r="O15" s="1066"/>
      <c r="P15" s="87">
        <f>LARGE(P7:P14,1)+1</f>
        <v>120</v>
      </c>
      <c r="Q15" s="88" t="s">
        <v>625</v>
      </c>
      <c r="R15" s="89">
        <v>12</v>
      </c>
      <c r="S15" s="90">
        <v>10</v>
      </c>
      <c r="T15" s="91">
        <f t="shared" si="3"/>
        <v>120</v>
      </c>
      <c r="U15" s="92">
        <f t="shared" si="4"/>
        <v>0.12</v>
      </c>
      <c r="V15" s="1066"/>
      <c r="X15" s="88" t="s">
        <v>626</v>
      </c>
      <c r="Y15" s="90" t="s">
        <v>586</v>
      </c>
      <c r="Z15" s="89" t="s">
        <v>627</v>
      </c>
      <c r="AA15" s="96"/>
      <c r="AB15" s="88" t="s">
        <v>628</v>
      </c>
      <c r="AC15" s="90" t="s">
        <v>593</v>
      </c>
      <c r="AD15" s="89" t="s">
        <v>629</v>
      </c>
      <c r="AE15" s="96"/>
      <c r="AF15" s="56"/>
      <c r="AG15" s="72"/>
      <c r="AH15" s="72"/>
      <c r="AI15" s="72"/>
      <c r="AJ15" s="72"/>
      <c r="AK15" s="72"/>
      <c r="AL15" s="72"/>
      <c r="AM15" s="72"/>
      <c r="AN15" s="73"/>
      <c r="AO15" s="73"/>
      <c r="AP15" s="73"/>
      <c r="AQ15" s="73"/>
      <c r="AR15" s="73"/>
      <c r="AS15" s="73"/>
      <c r="AT15" s="71"/>
      <c r="AV15" s="82"/>
      <c r="AW15" s="86"/>
      <c r="AX15" s="86"/>
      <c r="AY15" s="100"/>
      <c r="AZ15" s="86"/>
      <c r="BA15" s="86"/>
      <c r="BB15" s="86"/>
      <c r="BC15" s="86"/>
      <c r="BD15" s="86"/>
      <c r="BE15" s="86"/>
      <c r="BF15" s="86"/>
      <c r="BG15" s="73"/>
      <c r="BH15" s="73"/>
      <c r="BI15" s="73"/>
      <c r="BJ15" s="71"/>
    </row>
    <row r="16" spans="1:62" ht="18.75">
      <c r="A16" s="1066"/>
      <c r="B16" s="87">
        <f>LARGE(B7:B15,1)+1</f>
        <v>9</v>
      </c>
      <c r="C16" s="88" t="s">
        <v>626</v>
      </c>
      <c r="D16" s="89">
        <v>120</v>
      </c>
      <c r="E16" s="90">
        <v>10</v>
      </c>
      <c r="F16" s="91">
        <f t="shared" si="0"/>
        <v>1200</v>
      </c>
      <c r="G16" s="92">
        <f t="shared" si="1"/>
        <v>1.2</v>
      </c>
      <c r="H16" s="1066"/>
      <c r="I16" s="87">
        <f>LARGE(I7:I15,1)+1</f>
        <v>63</v>
      </c>
      <c r="J16" s="88" t="s">
        <v>630</v>
      </c>
      <c r="K16" s="89">
        <v>800</v>
      </c>
      <c r="L16" s="90">
        <v>10</v>
      </c>
      <c r="M16" s="91">
        <f t="shared" si="5"/>
        <v>8000</v>
      </c>
      <c r="N16" s="92">
        <f t="shared" si="2"/>
        <v>8</v>
      </c>
      <c r="O16" s="1066"/>
      <c r="P16" s="87">
        <f>LARGE(P7:P15,1)+1</f>
        <v>121</v>
      </c>
      <c r="Q16" s="88" t="s">
        <v>631</v>
      </c>
      <c r="R16" s="89">
        <v>12</v>
      </c>
      <c r="S16" s="90">
        <v>10</v>
      </c>
      <c r="T16" s="91">
        <f t="shared" si="3"/>
        <v>120</v>
      </c>
      <c r="U16" s="92">
        <f t="shared" si="4"/>
        <v>0.12</v>
      </c>
      <c r="V16" s="1066"/>
      <c r="X16" s="88" t="s">
        <v>632</v>
      </c>
      <c r="Y16" s="90" t="s">
        <v>612</v>
      </c>
      <c r="Z16" s="89" t="s">
        <v>613</v>
      </c>
      <c r="AA16" s="96"/>
      <c r="AB16" s="88" t="s">
        <v>633</v>
      </c>
      <c r="AC16" s="90" t="s">
        <v>603</v>
      </c>
      <c r="AD16" s="89" t="s">
        <v>634</v>
      </c>
      <c r="AE16" s="96"/>
      <c r="AF16" s="24" t="s">
        <v>635</v>
      </c>
      <c r="AG16" s="72"/>
      <c r="AH16" s="72"/>
      <c r="AI16" s="72"/>
      <c r="AJ16" s="72"/>
      <c r="AK16" s="72"/>
      <c r="AL16" s="72"/>
      <c r="AM16" s="72"/>
      <c r="AN16" s="73"/>
      <c r="AO16" s="73"/>
      <c r="AP16" s="73"/>
      <c r="AQ16" s="73"/>
      <c r="AR16" s="73"/>
      <c r="AS16" s="73"/>
      <c r="AT16" s="71"/>
      <c r="AV16" s="82" t="s">
        <v>636</v>
      </c>
      <c r="AW16" s="101" t="s">
        <v>637</v>
      </c>
      <c r="AX16" s="101"/>
      <c r="AY16" s="102"/>
      <c r="AZ16" s="102"/>
      <c r="BA16" s="86"/>
      <c r="BB16" s="86"/>
      <c r="BC16" s="86"/>
      <c r="BD16" s="86"/>
      <c r="BE16" s="86"/>
      <c r="BF16" s="86"/>
      <c r="BG16" s="73"/>
      <c r="BH16" s="73"/>
      <c r="BI16" s="73"/>
      <c r="BJ16" s="71"/>
    </row>
    <row r="17" spans="1:62" ht="15.75" customHeight="1">
      <c r="A17" s="1066"/>
      <c r="B17" s="87">
        <f>LARGE(B7:B16,1)+1</f>
        <v>10</v>
      </c>
      <c r="C17" s="88" t="s">
        <v>638</v>
      </c>
      <c r="D17" s="89">
        <v>8</v>
      </c>
      <c r="E17" s="90">
        <v>10</v>
      </c>
      <c r="F17" s="91">
        <f t="shared" si="0"/>
        <v>80</v>
      </c>
      <c r="G17" s="92">
        <f t="shared" si="1"/>
        <v>0.08</v>
      </c>
      <c r="H17" s="1066"/>
      <c r="I17" s="87">
        <f>LARGE(I7:I16,1)+1</f>
        <v>64</v>
      </c>
      <c r="J17" s="88" t="s">
        <v>639</v>
      </c>
      <c r="K17" s="89">
        <v>500</v>
      </c>
      <c r="L17" s="90">
        <v>10</v>
      </c>
      <c r="M17" s="91">
        <f t="shared" si="5"/>
        <v>5000</v>
      </c>
      <c r="N17" s="92">
        <f t="shared" si="2"/>
        <v>5</v>
      </c>
      <c r="O17" s="1066"/>
      <c r="P17" s="87">
        <f>LARGE(P7:P16,1)+1</f>
        <v>122</v>
      </c>
      <c r="Q17" s="88" t="s">
        <v>640</v>
      </c>
      <c r="R17" s="89">
        <v>19</v>
      </c>
      <c r="S17" s="90">
        <v>10</v>
      </c>
      <c r="T17" s="91">
        <f t="shared" si="3"/>
        <v>190</v>
      </c>
      <c r="U17" s="92">
        <f t="shared" si="4"/>
        <v>0.19</v>
      </c>
      <c r="V17" s="1066"/>
      <c r="X17" s="88" t="s">
        <v>641</v>
      </c>
      <c r="Y17" s="90" t="s">
        <v>612</v>
      </c>
      <c r="Z17" s="89" t="s">
        <v>642</v>
      </c>
      <c r="AA17" s="96"/>
      <c r="AB17" s="88" t="s">
        <v>643</v>
      </c>
      <c r="AC17" s="90" t="s">
        <v>612</v>
      </c>
      <c r="AD17" s="89" t="s">
        <v>644</v>
      </c>
      <c r="AE17" s="96"/>
      <c r="AF17" s="24"/>
      <c r="AG17" s="72"/>
      <c r="AH17" s="72"/>
      <c r="AI17" s="72"/>
      <c r="AJ17" s="72"/>
      <c r="AK17" s="72"/>
      <c r="AL17" s="72"/>
      <c r="AM17" s="72"/>
      <c r="AN17" s="73"/>
      <c r="AO17" s="73"/>
      <c r="AP17" s="73"/>
      <c r="AQ17" s="73"/>
      <c r="AR17" s="73"/>
      <c r="AS17" s="73"/>
      <c r="AT17" s="71"/>
      <c r="AV17" s="82"/>
      <c r="AW17" s="101"/>
      <c r="AX17" s="101"/>
      <c r="AY17" s="102"/>
      <c r="AZ17" s="102"/>
      <c r="BA17" s="86"/>
      <c r="BB17" s="86"/>
      <c r="BC17" s="86"/>
      <c r="BD17" s="86"/>
      <c r="BE17" s="86"/>
      <c r="BF17" s="86"/>
      <c r="BG17" s="73"/>
      <c r="BH17" s="73"/>
      <c r="BI17" s="73"/>
      <c r="BJ17" s="71"/>
    </row>
    <row r="18" spans="1:62" ht="15.75" customHeight="1">
      <c r="A18" s="1066"/>
      <c r="B18" s="87">
        <f>LARGE(B7:B17,1)+1</f>
        <v>11</v>
      </c>
      <c r="C18" s="88" t="s">
        <v>645</v>
      </c>
      <c r="D18" s="89">
        <v>4</v>
      </c>
      <c r="E18" s="90">
        <v>10</v>
      </c>
      <c r="F18" s="91">
        <f t="shared" si="0"/>
        <v>40</v>
      </c>
      <c r="G18" s="92">
        <f t="shared" si="1"/>
        <v>0.04</v>
      </c>
      <c r="H18" s="1066"/>
      <c r="I18" s="87">
        <f>LARGE(I7:I17,1)+1</f>
        <v>65</v>
      </c>
      <c r="J18" s="88" t="s">
        <v>633</v>
      </c>
      <c r="K18" s="89">
        <v>230</v>
      </c>
      <c r="L18" s="90">
        <v>10</v>
      </c>
      <c r="M18" s="91">
        <f t="shared" si="5"/>
        <v>2300</v>
      </c>
      <c r="N18" s="92">
        <f t="shared" si="2"/>
        <v>2.2999999999999998</v>
      </c>
      <c r="O18" s="1066"/>
      <c r="P18" s="87">
        <f>LARGE(P7:P17,1)+1</f>
        <v>123</v>
      </c>
      <c r="Q18" s="88" t="s">
        <v>646</v>
      </c>
      <c r="R18" s="89">
        <v>12</v>
      </c>
      <c r="S18" s="90">
        <v>10</v>
      </c>
      <c r="T18" s="91">
        <f t="shared" si="3"/>
        <v>120</v>
      </c>
      <c r="U18" s="92">
        <f t="shared" si="4"/>
        <v>0.12</v>
      </c>
      <c r="V18" s="1066"/>
      <c r="X18" s="88" t="s">
        <v>647</v>
      </c>
      <c r="Y18" s="90" t="s">
        <v>648</v>
      </c>
      <c r="Z18" s="103" t="s">
        <v>649</v>
      </c>
      <c r="AA18" s="96"/>
      <c r="AB18" s="88" t="s">
        <v>650</v>
      </c>
      <c r="AC18" s="90" t="s">
        <v>651</v>
      </c>
      <c r="AD18" s="103" t="s">
        <v>652</v>
      </c>
      <c r="AE18" s="96"/>
      <c r="AF18" s="24" t="s">
        <v>653</v>
      </c>
      <c r="AG18" s="72"/>
      <c r="AH18" s="72"/>
      <c r="AI18" s="72"/>
      <c r="AJ18" s="72"/>
      <c r="AK18" s="72"/>
      <c r="AL18" s="72"/>
      <c r="AM18" s="72"/>
      <c r="AN18" s="73"/>
      <c r="AO18" s="73"/>
      <c r="AP18" s="73"/>
      <c r="AQ18" s="73"/>
      <c r="AR18" s="73"/>
      <c r="AS18" s="73"/>
      <c r="AT18" s="71"/>
      <c r="AV18" s="82" t="s">
        <v>654</v>
      </c>
      <c r="AW18" s="101"/>
      <c r="AX18" s="101" t="s">
        <v>655</v>
      </c>
      <c r="AY18" s="102"/>
      <c r="AZ18" s="102"/>
      <c r="BA18" s="86"/>
      <c r="BB18" s="86"/>
      <c r="BC18" s="86"/>
      <c r="BD18" s="86"/>
      <c r="BE18" s="86"/>
      <c r="BF18" s="86"/>
      <c r="BG18" s="73"/>
      <c r="BH18" s="73"/>
      <c r="BI18" s="73"/>
      <c r="BJ18" s="71"/>
    </row>
    <row r="19" spans="1:62" ht="18.75">
      <c r="A19" s="1066"/>
      <c r="B19" s="87">
        <f>LARGE(B7:B18,1)+1</f>
        <v>12</v>
      </c>
      <c r="C19" s="88" t="s">
        <v>656</v>
      </c>
      <c r="D19" s="89">
        <v>15</v>
      </c>
      <c r="E19" s="90">
        <v>10</v>
      </c>
      <c r="F19" s="91">
        <f t="shared" si="0"/>
        <v>150</v>
      </c>
      <c r="G19" s="92">
        <f t="shared" si="1"/>
        <v>0.15</v>
      </c>
      <c r="H19" s="1066"/>
      <c r="I19" s="87">
        <f>LARGE(I7:I18,1)+1</f>
        <v>66</v>
      </c>
      <c r="J19" s="88" t="s">
        <v>657</v>
      </c>
      <c r="K19" s="89">
        <v>9.5</v>
      </c>
      <c r="L19" s="90">
        <v>10</v>
      </c>
      <c r="M19" s="91">
        <f t="shared" si="5"/>
        <v>95</v>
      </c>
      <c r="N19" s="92">
        <f t="shared" si="2"/>
        <v>9.5000000000000001E-2</v>
      </c>
      <c r="O19" s="1066"/>
      <c r="P19" s="87">
        <f>LARGE(P7:P18,1)+1</f>
        <v>124</v>
      </c>
      <c r="Q19" s="88" t="s">
        <v>658</v>
      </c>
      <c r="R19" s="89">
        <v>13</v>
      </c>
      <c r="S19" s="90">
        <v>10</v>
      </c>
      <c r="T19" s="91">
        <f t="shared" si="3"/>
        <v>130</v>
      </c>
      <c r="U19" s="92">
        <f t="shared" si="4"/>
        <v>0.13</v>
      </c>
      <c r="V19" s="1066"/>
      <c r="X19" s="88" t="s">
        <v>659</v>
      </c>
      <c r="Y19" s="90">
        <v>1</v>
      </c>
      <c r="Z19" s="89" t="s">
        <v>660</v>
      </c>
      <c r="AA19" s="96"/>
      <c r="AB19" s="88" t="s">
        <v>661</v>
      </c>
      <c r="AC19" s="90" t="s">
        <v>662</v>
      </c>
      <c r="AD19" s="89" t="s">
        <v>663</v>
      </c>
      <c r="AE19" s="96"/>
      <c r="AF19" s="24"/>
      <c r="AG19" s="72"/>
      <c r="AH19" s="72"/>
      <c r="AI19" s="72"/>
      <c r="AJ19" s="72"/>
      <c r="AK19" s="72"/>
      <c r="AL19" s="72"/>
      <c r="AM19" s="72"/>
      <c r="AN19" s="73"/>
      <c r="AO19" s="73"/>
      <c r="AP19" s="73"/>
      <c r="AQ19" s="73"/>
      <c r="AR19" s="73"/>
      <c r="AS19" s="73"/>
      <c r="AT19" s="71"/>
      <c r="AV19" s="82"/>
      <c r="AW19" s="101"/>
      <c r="AX19" s="101"/>
      <c r="AY19" s="102"/>
      <c r="AZ19" s="102"/>
      <c r="BA19" s="86"/>
      <c r="BB19" s="86"/>
      <c r="BC19" s="86"/>
      <c r="BD19" s="86"/>
      <c r="BE19" s="86"/>
      <c r="BF19" s="86"/>
      <c r="BG19" s="73"/>
      <c r="BH19" s="73"/>
      <c r="BI19" s="73"/>
      <c r="BJ19" s="71"/>
    </row>
    <row r="20" spans="1:62" ht="18.75">
      <c r="A20" s="1066"/>
      <c r="B20" s="87">
        <f>LARGE(B7:B19,1)+1</f>
        <v>13</v>
      </c>
      <c r="C20" s="88" t="s">
        <v>664</v>
      </c>
      <c r="D20" s="89">
        <v>4</v>
      </c>
      <c r="E20" s="90">
        <v>10</v>
      </c>
      <c r="F20" s="91">
        <f t="shared" si="0"/>
        <v>40</v>
      </c>
      <c r="G20" s="92">
        <f t="shared" si="1"/>
        <v>0.04</v>
      </c>
      <c r="H20" s="1066"/>
      <c r="I20" s="87">
        <f>LARGE(I7:I19,1)+1</f>
        <v>67</v>
      </c>
      <c r="J20" s="88" t="s">
        <v>665</v>
      </c>
      <c r="K20" s="89">
        <v>900</v>
      </c>
      <c r="L20" s="90">
        <v>10</v>
      </c>
      <c r="M20" s="91">
        <f t="shared" si="5"/>
        <v>9000</v>
      </c>
      <c r="N20" s="92">
        <f t="shared" si="2"/>
        <v>9</v>
      </c>
      <c r="O20" s="1066"/>
      <c r="P20" s="87">
        <f>LARGE(P7:P19,1)+1</f>
        <v>125</v>
      </c>
      <c r="Q20" s="88" t="s">
        <v>666</v>
      </c>
      <c r="R20" s="89">
        <v>12</v>
      </c>
      <c r="S20" s="90">
        <v>10</v>
      </c>
      <c r="T20" s="91">
        <f>(R20*S20)/1000</f>
        <v>0.12</v>
      </c>
      <c r="U20" s="92">
        <f t="shared" si="4"/>
        <v>1.1999999999999999E-4</v>
      </c>
      <c r="V20" s="1066"/>
      <c r="X20" s="88" t="s">
        <v>667</v>
      </c>
      <c r="Y20" s="90">
        <v>1</v>
      </c>
      <c r="Z20" s="89" t="s">
        <v>668</v>
      </c>
      <c r="AA20" s="96"/>
      <c r="AB20" s="88" t="s">
        <v>669</v>
      </c>
      <c r="AC20" s="90" t="s">
        <v>670</v>
      </c>
      <c r="AD20" s="89" t="s">
        <v>671</v>
      </c>
      <c r="AE20" s="96"/>
      <c r="AF20" s="56" t="s">
        <v>672</v>
      </c>
      <c r="AG20" s="72"/>
      <c r="AH20" s="72"/>
      <c r="AI20" s="72"/>
      <c r="AJ20" s="72"/>
      <c r="AK20" s="72"/>
      <c r="AL20" s="72"/>
      <c r="AM20" s="72"/>
      <c r="AN20" s="73"/>
      <c r="AO20" s="73"/>
      <c r="AP20" s="73"/>
      <c r="AQ20" s="73"/>
      <c r="AR20" s="73"/>
      <c r="AS20" s="73"/>
      <c r="AT20" s="71"/>
      <c r="AV20" s="101" t="s">
        <v>673</v>
      </c>
      <c r="AW20" s="101"/>
      <c r="AX20" s="101"/>
      <c r="AY20" s="102"/>
      <c r="AZ20" s="102"/>
      <c r="BA20" s="86"/>
      <c r="BB20" s="86"/>
      <c r="BC20" s="86"/>
      <c r="BD20" s="86"/>
      <c r="BE20" s="86"/>
      <c r="BF20" s="86"/>
      <c r="BG20" s="73"/>
      <c r="BH20" s="73"/>
      <c r="BI20" s="73"/>
      <c r="BJ20" s="71"/>
    </row>
    <row r="21" spans="1:62" ht="18.75">
      <c r="A21" s="1066"/>
      <c r="B21" s="87">
        <f>LARGE(B7:B20,1)+1</f>
        <v>14</v>
      </c>
      <c r="C21" s="88" t="s">
        <v>674</v>
      </c>
      <c r="D21" s="89">
        <v>15</v>
      </c>
      <c r="E21" s="90">
        <v>10</v>
      </c>
      <c r="F21" s="91">
        <f t="shared" si="0"/>
        <v>150</v>
      </c>
      <c r="G21" s="92">
        <f t="shared" si="1"/>
        <v>0.15</v>
      </c>
      <c r="H21" s="1066"/>
      <c r="I21" s="87">
        <f>LARGE(I7:I20,1)+1</f>
        <v>68</v>
      </c>
      <c r="J21" s="88" t="s">
        <v>675</v>
      </c>
      <c r="K21" s="89">
        <v>900</v>
      </c>
      <c r="L21" s="90">
        <v>10</v>
      </c>
      <c r="M21" s="91">
        <f t="shared" si="5"/>
        <v>9000</v>
      </c>
      <c r="N21" s="92">
        <f t="shared" si="2"/>
        <v>9</v>
      </c>
      <c r="O21" s="1066"/>
      <c r="P21" s="87">
        <f>LARGE(P7:P20,1)+1</f>
        <v>126</v>
      </c>
      <c r="Q21" s="88" t="s">
        <v>676</v>
      </c>
      <c r="R21" s="89">
        <v>13</v>
      </c>
      <c r="S21" s="90">
        <v>10</v>
      </c>
      <c r="T21" s="91">
        <f>(R21*S21)/1000</f>
        <v>0.13</v>
      </c>
      <c r="U21" s="92">
        <f t="shared" si="4"/>
        <v>1.3000000000000002E-4</v>
      </c>
      <c r="V21" s="1066"/>
      <c r="X21" s="88" t="s">
        <v>677</v>
      </c>
      <c r="Y21" s="90" t="s">
        <v>662</v>
      </c>
      <c r="Z21" s="89" t="s">
        <v>663</v>
      </c>
      <c r="AA21" s="96"/>
      <c r="AB21" s="88"/>
      <c r="AC21" s="90"/>
      <c r="AD21" s="89"/>
      <c r="AE21" s="96"/>
      <c r="AF21" s="56"/>
      <c r="AG21" s="72"/>
      <c r="AH21" s="72"/>
      <c r="AI21" s="72"/>
      <c r="AJ21" s="72"/>
      <c r="AK21" s="72"/>
      <c r="AL21" s="72"/>
      <c r="AM21" s="72"/>
      <c r="AN21" s="73"/>
      <c r="AO21" s="73"/>
      <c r="AP21" s="73"/>
      <c r="AQ21" s="73"/>
      <c r="AR21" s="73"/>
      <c r="AS21" s="73"/>
      <c r="AT21" s="71"/>
      <c r="AV21" s="102"/>
      <c r="AW21" s="86"/>
      <c r="AX21" s="86"/>
      <c r="AY21" s="86"/>
      <c r="AZ21" s="86"/>
      <c r="BA21" s="102"/>
      <c r="BB21" s="86"/>
      <c r="BC21" s="86"/>
      <c r="BD21" s="86"/>
      <c r="BE21" s="86"/>
      <c r="BF21" s="86"/>
      <c r="BG21" s="73"/>
      <c r="BH21" s="73"/>
      <c r="BI21" s="73"/>
      <c r="BJ21" s="71"/>
    </row>
    <row r="22" spans="1:62" ht="18.75">
      <c r="A22" s="1066"/>
      <c r="B22" s="87">
        <f>LARGE(B7:B21,1)+1</f>
        <v>15</v>
      </c>
      <c r="C22" s="88" t="s">
        <v>678</v>
      </c>
      <c r="D22" s="89">
        <v>200</v>
      </c>
      <c r="E22" s="90">
        <v>10</v>
      </c>
      <c r="F22" s="91">
        <f t="shared" si="0"/>
        <v>2000</v>
      </c>
      <c r="G22" s="92">
        <f t="shared" si="1"/>
        <v>2</v>
      </c>
      <c r="H22" s="1066"/>
      <c r="I22" s="87">
        <f>LARGE(I7:I21,1)+1</f>
        <v>69</v>
      </c>
      <c r="J22" s="88" t="s">
        <v>679</v>
      </c>
      <c r="K22" s="89">
        <v>230</v>
      </c>
      <c r="L22" s="90">
        <v>10</v>
      </c>
      <c r="M22" s="91">
        <f t="shared" si="5"/>
        <v>2300</v>
      </c>
      <c r="N22" s="92">
        <f t="shared" si="2"/>
        <v>2.2999999999999998</v>
      </c>
      <c r="O22" s="1066"/>
      <c r="P22" s="87">
        <f>LARGE(P7:P21,1)+1</f>
        <v>127</v>
      </c>
      <c r="Q22" s="88" t="s">
        <v>680</v>
      </c>
      <c r="R22" s="89">
        <v>110</v>
      </c>
      <c r="S22" s="90">
        <v>10</v>
      </c>
      <c r="T22" s="91">
        <f>(R22*S22)/1000</f>
        <v>1.1000000000000001</v>
      </c>
      <c r="U22" s="92">
        <f t="shared" si="4"/>
        <v>1.1000000000000001E-3</v>
      </c>
      <c r="V22" s="1066"/>
      <c r="X22" s="88" t="s">
        <v>681</v>
      </c>
      <c r="Y22" s="90">
        <v>1</v>
      </c>
      <c r="Z22" s="89" t="s">
        <v>682</v>
      </c>
      <c r="AA22" s="96"/>
      <c r="AB22" s="88" t="s">
        <v>683</v>
      </c>
      <c r="AC22" s="90">
        <v>1</v>
      </c>
      <c r="AD22" s="89" t="s">
        <v>684</v>
      </c>
      <c r="AE22" s="96"/>
      <c r="AF22" s="56" t="s">
        <v>685</v>
      </c>
      <c r="AG22" s="72"/>
      <c r="AH22" s="72"/>
      <c r="AI22" s="72"/>
      <c r="AJ22" s="72"/>
      <c r="AK22" s="72"/>
      <c r="AL22" s="72"/>
      <c r="AM22" s="72"/>
      <c r="AN22" s="73"/>
      <c r="AO22" s="73"/>
      <c r="AP22" s="73"/>
      <c r="AQ22" s="73"/>
      <c r="AR22" s="73"/>
      <c r="AS22" s="73"/>
      <c r="AT22" s="71"/>
      <c r="AV22" s="97" t="s">
        <v>686</v>
      </c>
      <c r="AW22" s="86"/>
      <c r="AX22" s="86"/>
      <c r="AY22" s="86"/>
      <c r="AZ22" s="86"/>
      <c r="BA22" s="102"/>
      <c r="BB22" s="86"/>
      <c r="BC22" s="86"/>
      <c r="BD22" s="86"/>
      <c r="BE22" s="86"/>
      <c r="BF22" s="86"/>
      <c r="BG22" s="73"/>
      <c r="BH22" s="73"/>
      <c r="BI22" s="73"/>
      <c r="BJ22" s="71"/>
    </row>
    <row r="23" spans="1:62" ht="18.75">
      <c r="A23" s="1066"/>
      <c r="B23" s="87">
        <f>LARGE(B7:B22,1)+1</f>
        <v>16</v>
      </c>
      <c r="C23" s="88" t="s">
        <v>687</v>
      </c>
      <c r="D23" s="89">
        <v>500</v>
      </c>
      <c r="E23" s="90">
        <v>10</v>
      </c>
      <c r="F23" s="91">
        <f t="shared" si="0"/>
        <v>5000</v>
      </c>
      <c r="G23" s="92">
        <f t="shared" si="1"/>
        <v>5</v>
      </c>
      <c r="H23" s="1066"/>
      <c r="I23" s="87">
        <f>LARGE(I7:I22,1)+1</f>
        <v>70</v>
      </c>
      <c r="J23" s="88" t="s">
        <v>688</v>
      </c>
      <c r="K23" s="89">
        <v>230</v>
      </c>
      <c r="L23" s="90">
        <v>10</v>
      </c>
      <c r="M23" s="91">
        <f t="shared" si="5"/>
        <v>2300</v>
      </c>
      <c r="N23" s="92">
        <f t="shared" si="2"/>
        <v>2.2999999999999998</v>
      </c>
      <c r="O23" s="1066"/>
      <c r="P23" s="87">
        <f>LARGE(P7:P22,1)+1</f>
        <v>128</v>
      </c>
      <c r="Q23" s="88" t="s">
        <v>689</v>
      </c>
      <c r="R23" s="89">
        <v>130</v>
      </c>
      <c r="S23" s="90">
        <v>10</v>
      </c>
      <c r="T23" s="91">
        <f>(R23*S23)/1000</f>
        <v>1.3</v>
      </c>
      <c r="U23" s="92">
        <f t="shared" si="4"/>
        <v>1.2999999999999999E-3</v>
      </c>
      <c r="V23" s="1066"/>
      <c r="X23" s="88" t="s">
        <v>690</v>
      </c>
      <c r="Y23" s="90">
        <v>1</v>
      </c>
      <c r="Z23" s="89" t="s">
        <v>634</v>
      </c>
      <c r="AA23" s="96"/>
      <c r="AB23" s="88" t="s">
        <v>691</v>
      </c>
      <c r="AC23" s="90" t="s">
        <v>692</v>
      </c>
      <c r="AD23" s="89" t="s">
        <v>693</v>
      </c>
      <c r="AE23" s="96"/>
      <c r="AF23" s="104" t="s">
        <v>694</v>
      </c>
      <c r="AG23" s="72"/>
      <c r="AH23" s="72"/>
      <c r="AI23" s="72"/>
      <c r="AJ23" s="72"/>
      <c r="AK23" s="72"/>
      <c r="AL23" s="72"/>
      <c r="AM23" s="72"/>
      <c r="AN23" s="73"/>
      <c r="AO23" s="73"/>
      <c r="AP23" s="73"/>
      <c r="AQ23" s="73"/>
      <c r="AR23" s="73"/>
      <c r="AS23" s="73"/>
      <c r="AT23" s="71"/>
      <c r="AV23" s="102"/>
      <c r="AW23" s="86"/>
      <c r="AX23" s="86"/>
      <c r="AY23" s="86"/>
      <c r="AZ23" s="86"/>
      <c r="BA23" s="102"/>
      <c r="BB23" s="86"/>
      <c r="BC23" s="86"/>
      <c r="BD23" s="86"/>
      <c r="BE23" s="86"/>
      <c r="BF23" s="86"/>
      <c r="BG23" s="73"/>
      <c r="BH23" s="73"/>
      <c r="BI23" s="73"/>
      <c r="BJ23" s="71"/>
    </row>
    <row r="24" spans="1:62" ht="18.75">
      <c r="A24" s="1066"/>
      <c r="B24" s="87">
        <f>LARGE(B7:B23,1)+1</f>
        <v>17</v>
      </c>
      <c r="C24" s="88" t="s">
        <v>695</v>
      </c>
      <c r="D24" s="89">
        <v>2750</v>
      </c>
      <c r="E24" s="90">
        <v>10</v>
      </c>
      <c r="F24" s="91">
        <f t="shared" si="0"/>
        <v>27500</v>
      </c>
      <c r="G24" s="98">
        <f t="shared" si="1"/>
        <v>27.5</v>
      </c>
      <c r="H24" s="1066"/>
      <c r="I24" s="87">
        <f>LARGE(I7:I23,1)+1</f>
        <v>71</v>
      </c>
      <c r="J24" s="88" t="s">
        <v>696</v>
      </c>
      <c r="K24" s="89">
        <v>1.7</v>
      </c>
      <c r="L24" s="90">
        <v>10</v>
      </c>
      <c r="M24" s="91">
        <f t="shared" si="5"/>
        <v>17</v>
      </c>
      <c r="N24" s="92">
        <f t="shared" si="2"/>
        <v>1.7000000000000001E-2</v>
      </c>
      <c r="O24" s="1066"/>
      <c r="P24" s="87">
        <f>LARGE(P7:P23,1)+1</f>
        <v>129</v>
      </c>
      <c r="Q24" s="88" t="s">
        <v>697</v>
      </c>
      <c r="R24" s="89">
        <v>280</v>
      </c>
      <c r="S24" s="90">
        <v>10</v>
      </c>
      <c r="T24" s="91">
        <f t="shared" ref="T24:T58" si="6">(R24*S24)</f>
        <v>2800</v>
      </c>
      <c r="U24" s="92">
        <f t="shared" si="4"/>
        <v>2.8</v>
      </c>
      <c r="V24" s="1066"/>
      <c r="X24" s="88" t="s">
        <v>698</v>
      </c>
      <c r="Y24" s="90">
        <v>1</v>
      </c>
      <c r="Z24" s="89" t="s">
        <v>634</v>
      </c>
      <c r="AA24" s="96"/>
      <c r="AB24" s="88"/>
      <c r="AC24" s="90"/>
      <c r="AD24" s="89"/>
      <c r="AE24" s="96"/>
      <c r="AF24" s="24" t="s">
        <v>699</v>
      </c>
      <c r="AG24" s="72"/>
      <c r="AH24" s="72"/>
      <c r="AI24" s="72"/>
      <c r="AJ24" s="72"/>
      <c r="AK24" s="72"/>
      <c r="AL24" s="72"/>
      <c r="AM24" s="72"/>
      <c r="AN24" s="73"/>
      <c r="AO24" s="73"/>
      <c r="AP24" s="73"/>
      <c r="AQ24" s="73"/>
      <c r="AR24" s="73"/>
      <c r="AS24" s="73"/>
      <c r="AT24" s="71"/>
      <c r="AV24" s="97" t="s">
        <v>700</v>
      </c>
      <c r="AW24" s="86"/>
      <c r="AX24" s="86"/>
      <c r="AY24" s="86"/>
      <c r="AZ24" s="86"/>
      <c r="BA24" s="102"/>
      <c r="BB24" s="86"/>
      <c r="BC24" s="86"/>
      <c r="BD24" s="86"/>
      <c r="BE24" s="86"/>
      <c r="BF24" s="86"/>
      <c r="BG24" s="73"/>
      <c r="BH24" s="73"/>
      <c r="BI24" s="73"/>
      <c r="BJ24" s="71"/>
    </row>
    <row r="25" spans="1:62" ht="18.75">
      <c r="A25" s="1066"/>
      <c r="B25" s="87">
        <f>LARGE(B7:B24,1)+1</f>
        <v>18</v>
      </c>
      <c r="C25" s="88" t="s">
        <v>701</v>
      </c>
      <c r="D25" s="89">
        <v>6000</v>
      </c>
      <c r="E25" s="90">
        <v>10</v>
      </c>
      <c r="F25" s="91">
        <f t="shared" si="0"/>
        <v>60000</v>
      </c>
      <c r="G25" s="98">
        <f t="shared" si="1"/>
        <v>60</v>
      </c>
      <c r="H25" s="1066"/>
      <c r="I25" s="87">
        <f>LARGE(I7:I24,1)+1</f>
        <v>72</v>
      </c>
      <c r="J25" s="88" t="s">
        <v>702</v>
      </c>
      <c r="K25" s="89">
        <v>2.2000000000000002</v>
      </c>
      <c r="L25" s="90">
        <v>10</v>
      </c>
      <c r="M25" s="91">
        <f t="shared" si="5"/>
        <v>22</v>
      </c>
      <c r="N25" s="92">
        <f t="shared" si="2"/>
        <v>2.1999999999999999E-2</v>
      </c>
      <c r="O25" s="1066"/>
      <c r="P25" s="87">
        <f>LARGE(P7:P24,1)+1</f>
        <v>130</v>
      </c>
      <c r="Q25" s="88" t="s">
        <v>703</v>
      </c>
      <c r="R25" s="89">
        <v>350</v>
      </c>
      <c r="S25" s="90">
        <v>10</v>
      </c>
      <c r="T25" s="91">
        <f t="shared" si="6"/>
        <v>3500</v>
      </c>
      <c r="U25" s="92">
        <f t="shared" si="4"/>
        <v>3.5</v>
      </c>
      <c r="V25" s="1066"/>
      <c r="X25" s="88" t="s">
        <v>704</v>
      </c>
      <c r="Y25" s="90">
        <v>1</v>
      </c>
      <c r="Z25" s="89" t="s">
        <v>705</v>
      </c>
      <c r="AA25" s="96"/>
      <c r="AB25" s="88" t="s">
        <v>706</v>
      </c>
      <c r="AC25" s="90">
        <v>1</v>
      </c>
      <c r="AD25" s="89" t="s">
        <v>671</v>
      </c>
      <c r="AE25" s="96"/>
      <c r="AF25" s="105"/>
      <c r="AG25" s="72"/>
      <c r="AH25" s="72"/>
      <c r="AI25" s="72"/>
      <c r="AJ25" s="72"/>
      <c r="AK25" s="72"/>
      <c r="AL25" s="72"/>
      <c r="AM25" s="72"/>
      <c r="AN25" s="73"/>
      <c r="AO25" s="73"/>
      <c r="AP25" s="73"/>
      <c r="AQ25" s="73"/>
      <c r="AR25" s="73"/>
      <c r="AS25" s="73"/>
      <c r="AT25" s="71"/>
      <c r="AV25" s="102"/>
      <c r="AW25" s="86"/>
      <c r="AX25" s="86"/>
      <c r="AY25" s="86"/>
      <c r="AZ25" s="86"/>
      <c r="BA25" s="102"/>
      <c r="BB25" s="86"/>
      <c r="BC25" s="86"/>
      <c r="BD25" s="86"/>
      <c r="BE25" s="86"/>
      <c r="BF25" s="86"/>
      <c r="BG25" s="71"/>
      <c r="BH25" s="71"/>
      <c r="BI25" s="71"/>
      <c r="BJ25" s="71"/>
    </row>
    <row r="26" spans="1:62" ht="18.75">
      <c r="A26" s="1066"/>
      <c r="B26" s="87">
        <f>LARGE(B7:B25,1)+1</f>
        <v>19</v>
      </c>
      <c r="C26" s="88" t="s">
        <v>707</v>
      </c>
      <c r="D26" s="89">
        <v>8000</v>
      </c>
      <c r="E26" s="90">
        <v>10</v>
      </c>
      <c r="F26" s="91">
        <f t="shared" si="0"/>
        <v>80000</v>
      </c>
      <c r="G26" s="98">
        <f t="shared" si="1"/>
        <v>80</v>
      </c>
      <c r="H26" s="1066"/>
      <c r="I26" s="87">
        <f>LARGE(I7:I25,1)+1</f>
        <v>73</v>
      </c>
      <c r="J26" s="88" t="s">
        <v>708</v>
      </c>
      <c r="K26" s="89">
        <v>2</v>
      </c>
      <c r="L26" s="90">
        <v>10</v>
      </c>
      <c r="M26" s="91">
        <f t="shared" si="5"/>
        <v>20</v>
      </c>
      <c r="N26" s="92">
        <f t="shared" si="2"/>
        <v>0.02</v>
      </c>
      <c r="O26" s="1066"/>
      <c r="P26" s="87">
        <f>LARGE(P7:P25,1)+1</f>
        <v>131</v>
      </c>
      <c r="Q26" s="88" t="s">
        <v>709</v>
      </c>
      <c r="R26" s="89">
        <v>500</v>
      </c>
      <c r="S26" s="90">
        <v>10</v>
      </c>
      <c r="T26" s="91">
        <f t="shared" si="6"/>
        <v>5000</v>
      </c>
      <c r="U26" s="92">
        <f t="shared" si="4"/>
        <v>5</v>
      </c>
      <c r="V26" s="1066"/>
      <c r="X26" s="88"/>
      <c r="Y26" s="90"/>
      <c r="Z26" s="89"/>
      <c r="AA26" s="96"/>
      <c r="AB26" s="88" t="s">
        <v>710</v>
      </c>
      <c r="AC26" s="90" t="s">
        <v>593</v>
      </c>
      <c r="AD26" s="89" t="s">
        <v>711</v>
      </c>
      <c r="AE26" s="96"/>
      <c r="AF26" s="105"/>
      <c r="AG26" s="72"/>
      <c r="AH26" s="72"/>
      <c r="AI26" s="72"/>
      <c r="AJ26" s="72"/>
      <c r="AK26" s="72"/>
      <c r="AL26" s="72"/>
      <c r="AM26" s="72"/>
      <c r="AN26" s="73"/>
      <c r="AO26" s="73"/>
      <c r="AP26" s="73"/>
      <c r="AQ26" s="73"/>
      <c r="AR26" s="73"/>
      <c r="AS26" s="73"/>
      <c r="AT26" s="71"/>
      <c r="AV26" s="97" t="s">
        <v>712</v>
      </c>
      <c r="AW26" s="86"/>
      <c r="AX26" s="86"/>
      <c r="AY26" s="86"/>
      <c r="AZ26" s="86"/>
      <c r="BA26" s="102"/>
      <c r="BB26" s="86"/>
      <c r="BC26" s="86"/>
      <c r="BD26" s="86"/>
      <c r="BE26" s="86"/>
      <c r="BF26" s="86"/>
      <c r="BG26" s="71"/>
      <c r="BH26" s="71"/>
      <c r="BI26" s="71"/>
      <c r="BJ26" s="71"/>
    </row>
    <row r="27" spans="1:62" ht="20.25">
      <c r="A27" s="1066"/>
      <c r="B27" s="87">
        <f>LARGE(B7:B26,1)+1</f>
        <v>20</v>
      </c>
      <c r="C27" s="88" t="s">
        <v>713</v>
      </c>
      <c r="D27" s="89">
        <v>4200</v>
      </c>
      <c r="E27" s="90">
        <v>10</v>
      </c>
      <c r="F27" s="91">
        <f t="shared" si="0"/>
        <v>42000</v>
      </c>
      <c r="G27" s="98">
        <f t="shared" si="1"/>
        <v>42</v>
      </c>
      <c r="H27" s="1066"/>
      <c r="I27" s="87"/>
      <c r="J27" s="95" t="s">
        <v>14</v>
      </c>
      <c r="K27" s="89">
        <v>0</v>
      </c>
      <c r="L27" s="90"/>
      <c r="M27" s="91">
        <f t="shared" si="5"/>
        <v>0</v>
      </c>
      <c r="N27" s="92">
        <f t="shared" si="2"/>
        <v>0</v>
      </c>
      <c r="O27" s="1066"/>
      <c r="P27" s="87">
        <f>LARGE(P7:P26,1)+1</f>
        <v>132</v>
      </c>
      <c r="Q27" s="88" t="s">
        <v>714</v>
      </c>
      <c r="R27" s="89">
        <v>600</v>
      </c>
      <c r="S27" s="90">
        <v>10</v>
      </c>
      <c r="T27" s="91">
        <f t="shared" si="6"/>
        <v>6000</v>
      </c>
      <c r="U27" s="92">
        <f t="shared" si="4"/>
        <v>6</v>
      </c>
      <c r="V27" s="1066"/>
      <c r="X27" s="88" t="s">
        <v>715</v>
      </c>
      <c r="Y27" s="90" t="s">
        <v>716</v>
      </c>
      <c r="Z27" s="89" t="s">
        <v>717</v>
      </c>
      <c r="AA27" s="96"/>
      <c r="AB27" s="88" t="s">
        <v>718</v>
      </c>
      <c r="AC27" s="90" t="s">
        <v>586</v>
      </c>
      <c r="AD27" s="89" t="s">
        <v>663</v>
      </c>
      <c r="AE27" s="96"/>
      <c r="AF27" s="24" t="s">
        <v>719</v>
      </c>
      <c r="AG27" s="72"/>
      <c r="AH27" s="72"/>
      <c r="AI27" s="72"/>
      <c r="AJ27" s="72"/>
      <c r="AK27" s="72"/>
      <c r="AL27" s="72"/>
      <c r="AM27" s="72"/>
      <c r="AN27" s="73"/>
      <c r="AO27" s="73"/>
      <c r="AP27" s="73"/>
      <c r="AQ27" s="73"/>
      <c r="AR27" s="73"/>
      <c r="AS27" s="73"/>
      <c r="AT27" s="71"/>
      <c r="AV27" s="86"/>
      <c r="AW27" s="86"/>
      <c r="AX27" s="86"/>
      <c r="AY27" s="86"/>
      <c r="AZ27" s="86"/>
      <c r="BA27" s="86"/>
      <c r="BB27" s="86"/>
      <c r="BC27" s="86"/>
      <c r="BD27" s="86"/>
      <c r="BE27" s="86"/>
      <c r="BF27" s="86"/>
      <c r="BG27" s="71"/>
      <c r="BH27" s="71"/>
      <c r="BI27" s="71"/>
      <c r="BJ27" s="71"/>
    </row>
    <row r="28" spans="1:62" ht="18.75">
      <c r="A28" s="1066"/>
      <c r="B28" s="87">
        <f>LARGE(B7:B27,1)+1</f>
        <v>21</v>
      </c>
      <c r="C28" s="88" t="s">
        <v>720</v>
      </c>
      <c r="D28" s="89">
        <v>8500</v>
      </c>
      <c r="E28" s="90">
        <v>10</v>
      </c>
      <c r="F28" s="91">
        <f t="shared" si="0"/>
        <v>85000</v>
      </c>
      <c r="G28" s="98">
        <f t="shared" si="1"/>
        <v>85</v>
      </c>
      <c r="H28" s="1066"/>
      <c r="I28" s="87">
        <f>LARGE(I7:I27,1)+1</f>
        <v>74</v>
      </c>
      <c r="J28" s="88" t="s">
        <v>721</v>
      </c>
      <c r="K28" s="89">
        <v>8</v>
      </c>
      <c r="L28" s="90">
        <v>10</v>
      </c>
      <c r="M28" s="91">
        <f t="shared" si="5"/>
        <v>80</v>
      </c>
      <c r="N28" s="92">
        <f t="shared" si="2"/>
        <v>0.08</v>
      </c>
      <c r="O28" s="1066"/>
      <c r="P28" s="87">
        <f>LARGE(P7:P27,1)+1</f>
        <v>133</v>
      </c>
      <c r="Q28" s="88" t="s">
        <v>714</v>
      </c>
      <c r="R28" s="89">
        <v>800</v>
      </c>
      <c r="S28" s="90">
        <v>10</v>
      </c>
      <c r="T28" s="91">
        <f t="shared" si="6"/>
        <v>8000</v>
      </c>
      <c r="U28" s="92">
        <f t="shared" si="4"/>
        <v>8</v>
      </c>
      <c r="V28" s="1066"/>
      <c r="X28" s="88" t="s">
        <v>722</v>
      </c>
      <c r="Y28" s="90" t="s">
        <v>723</v>
      </c>
      <c r="Z28" s="89" t="s">
        <v>724</v>
      </c>
      <c r="AA28" s="96"/>
      <c r="AB28" s="88" t="s">
        <v>725</v>
      </c>
      <c r="AC28" s="90">
        <v>1</v>
      </c>
      <c r="AD28" s="89" t="s">
        <v>587</v>
      </c>
      <c r="AE28" s="96"/>
      <c r="AF28" s="24"/>
      <c r="AG28" s="72"/>
      <c r="AH28" s="72"/>
      <c r="AI28" s="72"/>
      <c r="AJ28" s="72"/>
      <c r="AK28" s="72"/>
      <c r="AL28" s="72"/>
      <c r="AM28" s="72"/>
      <c r="AN28" s="73"/>
      <c r="AO28" s="73"/>
      <c r="AP28" s="73"/>
      <c r="AQ28" s="73"/>
      <c r="AR28" s="73"/>
      <c r="AS28" s="73"/>
      <c r="AT28" s="71"/>
      <c r="AU28" s="106"/>
      <c r="AV28" s="107" t="s">
        <v>726</v>
      </c>
      <c r="AW28" s="86"/>
      <c r="AX28" s="86"/>
      <c r="AY28" s="86"/>
      <c r="AZ28" s="86"/>
      <c r="BA28" s="86"/>
      <c r="BB28" s="86"/>
      <c r="BC28" s="86"/>
      <c r="BD28" s="86"/>
      <c r="BE28" s="86"/>
      <c r="BF28" s="86"/>
      <c r="BG28" s="71"/>
      <c r="BH28" s="71"/>
      <c r="BI28" s="71"/>
      <c r="BJ28" s="71"/>
    </row>
    <row r="29" spans="1:62" ht="18.75">
      <c r="A29" s="1066"/>
      <c r="B29" s="87">
        <f>LARGE(B7:B28,1)+1</f>
        <v>22</v>
      </c>
      <c r="C29" s="88" t="s">
        <v>727</v>
      </c>
      <c r="D29" s="89">
        <v>4000</v>
      </c>
      <c r="E29" s="90">
        <v>10</v>
      </c>
      <c r="F29" s="91">
        <f t="shared" si="0"/>
        <v>40000</v>
      </c>
      <c r="G29" s="98">
        <f t="shared" si="1"/>
        <v>40</v>
      </c>
      <c r="H29" s="1066"/>
      <c r="I29" s="87">
        <f>LARGE(I7:I28,1)+1</f>
        <v>75</v>
      </c>
      <c r="J29" s="88" t="s">
        <v>728</v>
      </c>
      <c r="K29" s="89">
        <v>50</v>
      </c>
      <c r="L29" s="90">
        <v>10</v>
      </c>
      <c r="M29" s="91">
        <f t="shared" si="5"/>
        <v>500</v>
      </c>
      <c r="N29" s="92">
        <f t="shared" si="2"/>
        <v>0.5</v>
      </c>
      <c r="O29" s="1066"/>
      <c r="P29" s="87">
        <f>LARGE(P7:P28,1)+1</f>
        <v>134</v>
      </c>
      <c r="Q29" s="88" t="s">
        <v>729</v>
      </c>
      <c r="R29" s="89">
        <v>5</v>
      </c>
      <c r="S29" s="90">
        <v>10</v>
      </c>
      <c r="T29" s="91">
        <f t="shared" si="6"/>
        <v>50</v>
      </c>
      <c r="U29" s="92">
        <f t="shared" si="4"/>
        <v>0.05</v>
      </c>
      <c r="V29" s="1066"/>
      <c r="X29" s="88" t="s">
        <v>730</v>
      </c>
      <c r="Y29" s="90" t="s">
        <v>731</v>
      </c>
      <c r="Z29" s="89" t="s">
        <v>732</v>
      </c>
      <c r="AA29" s="96"/>
      <c r="AB29" s="88" t="s">
        <v>733</v>
      </c>
      <c r="AC29" s="90" t="s">
        <v>586</v>
      </c>
      <c r="AD29" s="89" t="s">
        <v>734</v>
      </c>
      <c r="AE29" s="96"/>
      <c r="AF29" s="24" t="s">
        <v>735</v>
      </c>
      <c r="AG29" s="72"/>
      <c r="AH29" s="72"/>
      <c r="AI29" s="72"/>
      <c r="AJ29" s="72"/>
      <c r="AK29" s="72"/>
      <c r="AL29" s="72"/>
      <c r="AM29" s="72"/>
      <c r="AN29" s="73"/>
      <c r="AO29" s="73"/>
      <c r="AP29" s="73"/>
      <c r="AQ29" s="73"/>
      <c r="AR29" s="73"/>
      <c r="AS29" s="73"/>
      <c r="AT29" s="71"/>
      <c r="AV29" s="86"/>
      <c r="AW29" s="86"/>
      <c r="AX29" s="86"/>
      <c r="AY29" s="86"/>
      <c r="AZ29" s="86"/>
      <c r="BA29" s="86"/>
      <c r="BB29" s="86"/>
      <c r="BC29" s="86"/>
      <c r="BD29" s="86"/>
      <c r="BE29" s="86"/>
      <c r="BF29" s="86"/>
      <c r="BG29" s="71"/>
      <c r="BH29" s="71"/>
      <c r="BI29" s="71"/>
      <c r="BJ29" s="71"/>
    </row>
    <row r="30" spans="1:62" ht="20.25">
      <c r="A30" s="1066"/>
      <c r="B30" s="87">
        <f>LARGE(B7:B29,1)+1</f>
        <v>23</v>
      </c>
      <c r="C30" s="88" t="s">
        <v>736</v>
      </c>
      <c r="D30" s="89">
        <v>1000</v>
      </c>
      <c r="E30" s="90">
        <v>10</v>
      </c>
      <c r="F30" s="91">
        <f t="shared" si="0"/>
        <v>10000</v>
      </c>
      <c r="G30" s="98">
        <f t="shared" si="1"/>
        <v>10</v>
      </c>
      <c r="H30" s="1066"/>
      <c r="I30" s="87"/>
      <c r="J30" s="74" t="s">
        <v>737</v>
      </c>
      <c r="K30" s="89">
        <v>0</v>
      </c>
      <c r="L30" s="90"/>
      <c r="M30" s="91">
        <f t="shared" si="5"/>
        <v>0</v>
      </c>
      <c r="N30" s="92">
        <f t="shared" si="2"/>
        <v>0</v>
      </c>
      <c r="O30" s="1066"/>
      <c r="P30" s="87">
        <f>LARGE(P7:P29,1)+1</f>
        <v>135</v>
      </c>
      <c r="Q30" s="88" t="s">
        <v>738</v>
      </c>
      <c r="R30" s="89">
        <v>5</v>
      </c>
      <c r="S30" s="90">
        <v>10</v>
      </c>
      <c r="T30" s="91">
        <f t="shared" si="6"/>
        <v>50</v>
      </c>
      <c r="U30" s="92">
        <f t="shared" si="4"/>
        <v>0.05</v>
      </c>
      <c r="V30" s="1066"/>
      <c r="X30" s="88" t="s">
        <v>739</v>
      </c>
      <c r="Y30" s="90" t="s">
        <v>617</v>
      </c>
      <c r="Z30" s="89" t="s">
        <v>740</v>
      </c>
      <c r="AA30" s="96"/>
      <c r="AB30" s="88"/>
      <c r="AC30" s="90"/>
      <c r="AD30" s="89"/>
      <c r="AE30" s="96"/>
      <c r="AF30" s="24"/>
      <c r="AG30" s="72"/>
      <c r="AH30" s="72"/>
      <c r="AI30" s="72"/>
      <c r="AJ30" s="72"/>
      <c r="AK30" s="72"/>
      <c r="AL30" s="72"/>
      <c r="AM30" s="72"/>
      <c r="AN30" s="73"/>
      <c r="AO30" s="73"/>
      <c r="AP30" s="73"/>
      <c r="AQ30" s="73"/>
      <c r="AR30" s="73"/>
      <c r="AS30" s="73"/>
      <c r="AT30" s="71"/>
      <c r="AV30" s="86"/>
      <c r="AW30" s="86"/>
      <c r="AX30" s="86"/>
      <c r="AY30" s="86"/>
      <c r="AZ30" s="86"/>
      <c r="BA30" s="86"/>
      <c r="BB30" s="86"/>
      <c r="BC30" s="86"/>
      <c r="BD30" s="86"/>
      <c r="BE30" s="86"/>
      <c r="BF30" s="86"/>
      <c r="BG30" s="71"/>
      <c r="BH30" s="71"/>
      <c r="BI30" s="71"/>
      <c r="BJ30" s="71"/>
    </row>
    <row r="31" spans="1:62" ht="18.75">
      <c r="A31" s="1066"/>
      <c r="B31" s="87">
        <f>LARGE(B7:B30,1)+1</f>
        <v>24</v>
      </c>
      <c r="C31" s="88" t="s">
        <v>741</v>
      </c>
      <c r="D31" s="89">
        <v>8500</v>
      </c>
      <c r="E31" s="90">
        <v>10</v>
      </c>
      <c r="F31" s="91">
        <f t="shared" si="0"/>
        <v>85000</v>
      </c>
      <c r="G31" s="98">
        <f t="shared" si="1"/>
        <v>85</v>
      </c>
      <c r="H31" s="1066"/>
      <c r="I31" s="87">
        <f>LARGE(I7:I30,1)+1</f>
        <v>76</v>
      </c>
      <c r="J31" s="88" t="s">
        <v>742</v>
      </c>
      <c r="K31" s="89">
        <v>30</v>
      </c>
      <c r="L31" s="90">
        <v>10</v>
      </c>
      <c r="M31" s="91">
        <f t="shared" si="5"/>
        <v>300</v>
      </c>
      <c r="N31" s="92">
        <f t="shared" si="2"/>
        <v>0.3</v>
      </c>
      <c r="O31" s="1066"/>
      <c r="P31" s="87">
        <f>LARGE(P7:P30,1)+1</f>
        <v>136</v>
      </c>
      <c r="Q31" s="88" t="s">
        <v>743</v>
      </c>
      <c r="R31" s="89">
        <v>15</v>
      </c>
      <c r="S31" s="90">
        <v>10</v>
      </c>
      <c r="T31" s="91">
        <f t="shared" si="6"/>
        <v>150</v>
      </c>
      <c r="U31" s="92">
        <f t="shared" si="4"/>
        <v>0.15</v>
      </c>
      <c r="V31" s="1066"/>
      <c r="X31" s="88" t="s">
        <v>744</v>
      </c>
      <c r="Y31" s="90" t="s">
        <v>617</v>
      </c>
      <c r="Z31" s="89" t="s">
        <v>745</v>
      </c>
      <c r="AA31" s="96"/>
      <c r="AB31" s="88" t="s">
        <v>746</v>
      </c>
      <c r="AC31" s="90" t="s">
        <v>747</v>
      </c>
      <c r="AD31" s="89" t="s">
        <v>644</v>
      </c>
      <c r="AE31" s="96"/>
      <c r="AF31" s="24" t="s">
        <v>748</v>
      </c>
      <c r="AG31" s="72"/>
      <c r="AH31" s="72"/>
      <c r="AI31" s="72"/>
      <c r="AJ31" s="72"/>
      <c r="AK31" s="72"/>
      <c r="AL31" s="72"/>
      <c r="AM31" s="72"/>
      <c r="AN31" s="73"/>
      <c r="AO31" s="73"/>
      <c r="AP31" s="73"/>
      <c r="AQ31" s="73"/>
      <c r="AR31" s="73"/>
      <c r="AS31" s="73"/>
      <c r="AT31" s="71"/>
      <c r="AV31" s="86"/>
      <c r="AW31" s="86"/>
      <c r="AX31" s="86"/>
      <c r="AY31" s="86"/>
      <c r="AZ31" s="86"/>
      <c r="BA31" s="86"/>
      <c r="BB31" s="86"/>
      <c r="BC31" s="86"/>
      <c r="BD31" s="86"/>
      <c r="BE31" s="86"/>
      <c r="BF31" s="86"/>
      <c r="BG31" s="71"/>
      <c r="BH31" s="71"/>
      <c r="BI31" s="71"/>
      <c r="BJ31" s="71"/>
    </row>
    <row r="32" spans="1:62" ht="18.75">
      <c r="A32" s="1066"/>
      <c r="B32" s="87">
        <f>LARGE(B7:B31,1)+1</f>
        <v>25</v>
      </c>
      <c r="C32" s="88" t="s">
        <v>749</v>
      </c>
      <c r="D32" s="89">
        <v>1250</v>
      </c>
      <c r="E32" s="90">
        <v>10</v>
      </c>
      <c r="F32" s="91">
        <f t="shared" si="0"/>
        <v>12500</v>
      </c>
      <c r="G32" s="98">
        <f t="shared" si="1"/>
        <v>12.5</v>
      </c>
      <c r="H32" s="1066"/>
      <c r="I32" s="87">
        <f>LARGE(I7:I31,1)+1</f>
        <v>77</v>
      </c>
      <c r="J32" s="88" t="s">
        <v>750</v>
      </c>
      <c r="K32" s="89">
        <v>60</v>
      </c>
      <c r="L32" s="90">
        <v>10</v>
      </c>
      <c r="M32" s="91">
        <f t="shared" si="5"/>
        <v>600</v>
      </c>
      <c r="N32" s="92">
        <f t="shared" si="2"/>
        <v>0.6</v>
      </c>
      <c r="O32" s="1066"/>
      <c r="P32" s="87">
        <f>LARGE(P7:P31,1)+1</f>
        <v>137</v>
      </c>
      <c r="Q32" s="88" t="s">
        <v>751</v>
      </c>
      <c r="R32" s="89">
        <v>200</v>
      </c>
      <c r="S32" s="90">
        <v>10</v>
      </c>
      <c r="T32" s="91">
        <f t="shared" si="6"/>
        <v>2000</v>
      </c>
      <c r="U32" s="92">
        <f t="shared" si="4"/>
        <v>2</v>
      </c>
      <c r="V32" s="1066"/>
      <c r="X32" s="88" t="s">
        <v>752</v>
      </c>
      <c r="Y32" s="90" t="s">
        <v>753</v>
      </c>
      <c r="Z32" s="89" t="s">
        <v>754</v>
      </c>
      <c r="AA32" s="96"/>
      <c r="AB32" s="88" t="s">
        <v>746</v>
      </c>
      <c r="AC32" s="90" t="s">
        <v>755</v>
      </c>
      <c r="AD32" s="89" t="s">
        <v>756</v>
      </c>
      <c r="AE32" s="96"/>
      <c r="AF32" s="24"/>
      <c r="AG32" s="72"/>
      <c r="AH32" s="72"/>
      <c r="AI32" s="72"/>
      <c r="AJ32" s="72"/>
      <c r="AK32" s="72"/>
      <c r="AL32" s="72"/>
      <c r="AM32" s="72"/>
      <c r="AN32" s="73"/>
      <c r="AO32" s="73"/>
      <c r="AP32" s="73"/>
      <c r="AQ32" s="73"/>
      <c r="AR32" s="73"/>
      <c r="AS32" s="73"/>
      <c r="AT32" s="71"/>
      <c r="AV32" s="86"/>
      <c r="AW32" s="86"/>
      <c r="AX32" s="86"/>
      <c r="AY32" s="86"/>
      <c r="AZ32" s="86"/>
      <c r="BA32" s="86"/>
      <c r="BB32" s="86"/>
      <c r="BC32" s="86"/>
      <c r="BD32" s="86"/>
      <c r="BE32" s="86"/>
      <c r="BF32" s="86"/>
      <c r="BG32" s="71"/>
      <c r="BH32" s="71"/>
      <c r="BI32" s="71"/>
      <c r="BJ32" s="71"/>
    </row>
    <row r="33" spans="1:62" ht="20.25">
      <c r="A33" s="1066"/>
      <c r="B33" s="87"/>
      <c r="C33" s="74" t="s">
        <v>4</v>
      </c>
      <c r="D33" s="89"/>
      <c r="E33" s="90"/>
      <c r="F33" s="91">
        <f t="shared" si="0"/>
        <v>0</v>
      </c>
      <c r="G33" s="98">
        <f t="shared" si="1"/>
        <v>0</v>
      </c>
      <c r="H33" s="1066"/>
      <c r="I33" s="87">
        <f>LARGE(I7:I32,1)+1</f>
        <v>78</v>
      </c>
      <c r="J33" s="88" t="s">
        <v>757</v>
      </c>
      <c r="K33" s="89">
        <v>50</v>
      </c>
      <c r="L33" s="90">
        <v>10</v>
      </c>
      <c r="M33" s="91">
        <f t="shared" si="5"/>
        <v>500</v>
      </c>
      <c r="N33" s="92">
        <f t="shared" si="2"/>
        <v>0.5</v>
      </c>
      <c r="O33" s="1066"/>
      <c r="P33" s="87">
        <f>LARGE(P7:P32,1)+1</f>
        <v>138</v>
      </c>
      <c r="Q33" s="88" t="s">
        <v>758</v>
      </c>
      <c r="R33" s="89">
        <v>150</v>
      </c>
      <c r="S33" s="90">
        <v>10</v>
      </c>
      <c r="T33" s="91">
        <f t="shared" si="6"/>
        <v>1500</v>
      </c>
      <c r="U33" s="92">
        <f t="shared" si="4"/>
        <v>1.5</v>
      </c>
      <c r="V33" s="1066"/>
      <c r="X33" s="88" t="s">
        <v>759</v>
      </c>
      <c r="Y33" s="90" t="s">
        <v>662</v>
      </c>
      <c r="Z33" s="89" t="s">
        <v>760</v>
      </c>
      <c r="AA33" s="96"/>
      <c r="AB33" s="88" t="s">
        <v>761</v>
      </c>
      <c r="AC33" s="90" t="s">
        <v>747</v>
      </c>
      <c r="AD33" s="89" t="s">
        <v>745</v>
      </c>
      <c r="AE33" s="96"/>
      <c r="AF33" s="24" t="s">
        <v>762</v>
      </c>
      <c r="AG33" s="72"/>
      <c r="AH33" s="72"/>
      <c r="AI33" s="72"/>
      <c r="AJ33" s="72"/>
      <c r="AK33" s="72"/>
      <c r="AL33" s="72"/>
      <c r="AM33" s="72"/>
      <c r="AN33" s="73"/>
      <c r="AO33" s="73"/>
      <c r="AP33" s="73"/>
      <c r="AQ33" s="73"/>
      <c r="AR33" s="73"/>
      <c r="AS33" s="73"/>
      <c r="AT33" s="71"/>
      <c r="AV33" s="86"/>
      <c r="AW33" s="86"/>
      <c r="AX33" s="86"/>
      <c r="AY33" s="86"/>
      <c r="AZ33" s="86"/>
      <c r="BA33" s="86"/>
      <c r="BB33" s="86"/>
      <c r="BC33" s="86"/>
      <c r="BD33" s="86"/>
      <c r="BE33" s="86"/>
      <c r="BF33" s="86"/>
      <c r="BG33" s="71"/>
      <c r="BH33" s="71"/>
      <c r="BI33" s="71"/>
      <c r="BJ33" s="71"/>
    </row>
    <row r="34" spans="1:62" ht="20.25">
      <c r="A34" s="1066"/>
      <c r="B34" s="87">
        <f>LARGE(B7:B33,1)+1</f>
        <v>26</v>
      </c>
      <c r="C34" s="88" t="s">
        <v>763</v>
      </c>
      <c r="D34" s="89">
        <v>8</v>
      </c>
      <c r="E34" s="90">
        <v>10</v>
      </c>
      <c r="F34" s="91">
        <f t="shared" si="0"/>
        <v>80</v>
      </c>
      <c r="G34" s="92">
        <f t="shared" si="1"/>
        <v>0.08</v>
      </c>
      <c r="H34" s="1066"/>
      <c r="I34" s="87">
        <f>LARGE(I7:I33,1)+1</f>
        <v>79</v>
      </c>
      <c r="J34" s="88" t="s">
        <v>764</v>
      </c>
      <c r="K34" s="89">
        <v>40</v>
      </c>
      <c r="L34" s="90">
        <v>10</v>
      </c>
      <c r="M34" s="91">
        <f t="shared" si="5"/>
        <v>400</v>
      </c>
      <c r="N34" s="92">
        <f t="shared" si="2"/>
        <v>0.4</v>
      </c>
      <c r="O34" s="1066"/>
      <c r="P34" s="87"/>
      <c r="Q34" s="74" t="s">
        <v>48</v>
      </c>
      <c r="R34" s="89">
        <v>0</v>
      </c>
      <c r="S34" s="90"/>
      <c r="T34" s="91">
        <f t="shared" si="6"/>
        <v>0</v>
      </c>
      <c r="U34" s="92">
        <f t="shared" si="4"/>
        <v>0</v>
      </c>
      <c r="V34" s="1066"/>
      <c r="X34" s="88" t="s">
        <v>765</v>
      </c>
      <c r="Y34" s="90" t="s">
        <v>586</v>
      </c>
      <c r="Z34" s="89" t="s">
        <v>634</v>
      </c>
      <c r="AA34" s="96"/>
      <c r="AB34" s="88" t="s">
        <v>761</v>
      </c>
      <c r="AC34" s="90" t="s">
        <v>755</v>
      </c>
      <c r="AD34" s="89" t="s">
        <v>766</v>
      </c>
      <c r="AE34" s="96"/>
      <c r="AF34" s="24"/>
      <c r="AG34" s="72"/>
      <c r="AH34" s="72"/>
      <c r="AI34" s="72"/>
      <c r="AJ34" s="72"/>
      <c r="AK34" s="72"/>
      <c r="AL34" s="72"/>
      <c r="AM34" s="72"/>
      <c r="AN34" s="73"/>
      <c r="AO34" s="73"/>
      <c r="AP34" s="73"/>
      <c r="AQ34" s="73"/>
      <c r="AR34" s="73"/>
      <c r="AS34" s="73"/>
      <c r="AT34" s="71"/>
      <c r="AV34" s="86"/>
      <c r="AW34" s="86"/>
      <c r="AX34" s="86"/>
      <c r="AY34" s="86"/>
      <c r="AZ34" s="86"/>
      <c r="BA34" s="86"/>
      <c r="BB34" s="86"/>
      <c r="BC34" s="86"/>
      <c r="BD34" s="86"/>
      <c r="BE34" s="86"/>
      <c r="BF34" s="86"/>
      <c r="BG34" s="71"/>
      <c r="BH34" s="71"/>
      <c r="BI34" s="71"/>
      <c r="BJ34" s="71"/>
    </row>
    <row r="35" spans="1:62" ht="18.75">
      <c r="A35" s="1066"/>
      <c r="B35" s="87">
        <f>LARGE(B7:B34,1)+1</f>
        <v>27</v>
      </c>
      <c r="C35" s="88" t="s">
        <v>767</v>
      </c>
      <c r="D35" s="89">
        <v>120</v>
      </c>
      <c r="E35" s="90">
        <v>10</v>
      </c>
      <c r="F35" s="91">
        <f t="shared" si="0"/>
        <v>1200</v>
      </c>
      <c r="G35" s="92">
        <f t="shared" si="1"/>
        <v>1.2</v>
      </c>
      <c r="H35" s="1066"/>
      <c r="I35" s="87">
        <f>LARGE(I7:I34,1)+1</f>
        <v>80</v>
      </c>
      <c r="J35" s="88" t="s">
        <v>768</v>
      </c>
      <c r="K35" s="89">
        <v>50</v>
      </c>
      <c r="L35" s="90">
        <v>12</v>
      </c>
      <c r="M35" s="91">
        <f t="shared" si="5"/>
        <v>600</v>
      </c>
      <c r="N35" s="92">
        <f t="shared" si="2"/>
        <v>0.6</v>
      </c>
      <c r="O35" s="1066"/>
      <c r="P35" s="87">
        <f>LARGE(P7:P34,1)+1</f>
        <v>139</v>
      </c>
      <c r="Q35" s="88" t="s">
        <v>769</v>
      </c>
      <c r="R35" s="89">
        <v>100</v>
      </c>
      <c r="S35" s="90">
        <v>10</v>
      </c>
      <c r="T35" s="91">
        <f t="shared" si="6"/>
        <v>1000</v>
      </c>
      <c r="U35" s="92">
        <f t="shared" si="4"/>
        <v>1</v>
      </c>
      <c r="V35" s="1066"/>
      <c r="X35" s="88" t="s">
        <v>770</v>
      </c>
      <c r="Y35" s="90" t="s">
        <v>753</v>
      </c>
      <c r="Z35" s="89" t="s">
        <v>771</v>
      </c>
      <c r="AA35" s="96"/>
      <c r="AB35" s="88" t="s">
        <v>772</v>
      </c>
      <c r="AC35" s="90">
        <v>1</v>
      </c>
      <c r="AD35" s="89" t="s">
        <v>773</v>
      </c>
      <c r="AE35" s="96"/>
      <c r="AF35" s="24" t="s">
        <v>774</v>
      </c>
      <c r="AG35" s="72"/>
      <c r="AH35" s="72"/>
      <c r="AI35" s="72"/>
      <c r="AJ35" s="72"/>
      <c r="AK35" s="72"/>
      <c r="AL35" s="72"/>
      <c r="AM35" s="72"/>
      <c r="AN35" s="73"/>
      <c r="AO35" s="73"/>
      <c r="AP35" s="73"/>
      <c r="AQ35" s="73"/>
      <c r="AR35" s="73"/>
      <c r="AS35" s="73"/>
      <c r="AT35" s="71"/>
    </row>
    <row r="36" spans="1:62" ht="18.75">
      <c r="A36" s="1066"/>
      <c r="B36" s="87">
        <f>LARGE(B7:B35,1)+1</f>
        <v>28</v>
      </c>
      <c r="C36" s="88" t="s">
        <v>775</v>
      </c>
      <c r="D36" s="89">
        <v>1500</v>
      </c>
      <c r="E36" s="90">
        <v>10</v>
      </c>
      <c r="F36" s="91">
        <f t="shared" si="0"/>
        <v>15000</v>
      </c>
      <c r="G36" s="98">
        <f t="shared" si="1"/>
        <v>15</v>
      </c>
      <c r="H36" s="1066"/>
      <c r="I36" s="87">
        <f>LARGE(I7:I35,1)+1</f>
        <v>81</v>
      </c>
      <c r="J36" s="88" t="s">
        <v>776</v>
      </c>
      <c r="K36" s="89">
        <v>30</v>
      </c>
      <c r="L36" s="90">
        <v>10</v>
      </c>
      <c r="M36" s="91">
        <f t="shared" si="5"/>
        <v>300</v>
      </c>
      <c r="N36" s="92">
        <f t="shared" si="2"/>
        <v>0.3</v>
      </c>
      <c r="O36" s="1066"/>
      <c r="P36" s="87">
        <f>LARGE(P7:P35,1)+1</f>
        <v>140</v>
      </c>
      <c r="Q36" s="88" t="s">
        <v>777</v>
      </c>
      <c r="R36" s="89">
        <v>80</v>
      </c>
      <c r="S36" s="90">
        <v>10</v>
      </c>
      <c r="T36" s="91">
        <f t="shared" si="6"/>
        <v>800</v>
      </c>
      <c r="U36" s="92">
        <f t="shared" si="4"/>
        <v>0.8</v>
      </c>
      <c r="V36" s="1066"/>
      <c r="X36" s="88" t="s">
        <v>778</v>
      </c>
      <c r="Y36" s="90" t="s">
        <v>670</v>
      </c>
      <c r="Z36" s="89" t="s">
        <v>779</v>
      </c>
      <c r="AA36" s="96"/>
      <c r="AB36" s="88" t="s">
        <v>780</v>
      </c>
      <c r="AC36" s="90" t="s">
        <v>781</v>
      </c>
      <c r="AD36" s="89" t="s">
        <v>782</v>
      </c>
      <c r="AE36" s="96"/>
      <c r="AF36" s="24"/>
      <c r="AG36" s="72"/>
      <c r="AH36" s="72"/>
      <c r="AI36" s="72"/>
      <c r="AJ36" s="72"/>
      <c r="AK36" s="72"/>
      <c r="AL36" s="72"/>
      <c r="AM36" s="72"/>
      <c r="AN36" s="73"/>
      <c r="AO36" s="73"/>
      <c r="AP36" s="73"/>
      <c r="AQ36" s="73"/>
      <c r="AR36" s="73"/>
      <c r="AS36" s="73"/>
      <c r="AT36" s="71"/>
    </row>
    <row r="37" spans="1:62" ht="18.75">
      <c r="A37" s="1066"/>
      <c r="B37" s="87">
        <f>LARGE(B7:B36,1)+1</f>
        <v>29</v>
      </c>
      <c r="C37" s="88" t="s">
        <v>783</v>
      </c>
      <c r="D37" s="89">
        <v>120</v>
      </c>
      <c r="E37" s="90">
        <v>10</v>
      </c>
      <c r="F37" s="91">
        <f t="shared" si="0"/>
        <v>1200</v>
      </c>
      <c r="G37" s="92">
        <f t="shared" si="1"/>
        <v>1.2</v>
      </c>
      <c r="H37" s="1066"/>
      <c r="I37" s="87">
        <f>LARGE(I7:I36,1)+1</f>
        <v>82</v>
      </c>
      <c r="J37" s="88" t="s">
        <v>35</v>
      </c>
      <c r="K37" s="89">
        <v>50</v>
      </c>
      <c r="L37" s="90">
        <v>10</v>
      </c>
      <c r="M37" s="91">
        <f t="shared" si="5"/>
        <v>500</v>
      </c>
      <c r="N37" s="92">
        <f t="shared" si="2"/>
        <v>0.5</v>
      </c>
      <c r="O37" s="1066"/>
      <c r="P37" s="87">
        <f>LARGE(P7:P36,1)+1</f>
        <v>141</v>
      </c>
      <c r="Q37" s="88" t="s">
        <v>784</v>
      </c>
      <c r="R37" s="89">
        <v>260</v>
      </c>
      <c r="S37" s="90">
        <v>10</v>
      </c>
      <c r="T37" s="91">
        <f t="shared" si="6"/>
        <v>2600</v>
      </c>
      <c r="U37" s="92">
        <f t="shared" si="4"/>
        <v>2.6</v>
      </c>
      <c r="V37" s="1066"/>
      <c r="X37" s="88" t="s">
        <v>785</v>
      </c>
      <c r="Y37" s="90">
        <v>1</v>
      </c>
      <c r="Z37" s="89" t="s">
        <v>663</v>
      </c>
      <c r="AA37" s="96"/>
      <c r="AB37" s="88" t="s">
        <v>786</v>
      </c>
      <c r="AC37" s="90" t="s">
        <v>781</v>
      </c>
      <c r="AD37" s="89" t="s">
        <v>779</v>
      </c>
      <c r="AE37" s="96"/>
      <c r="AF37" s="24" t="s">
        <v>787</v>
      </c>
      <c r="AG37" s="72"/>
      <c r="AH37" s="72"/>
      <c r="AI37" s="72"/>
      <c r="AJ37" s="72"/>
      <c r="AK37" s="72"/>
      <c r="AL37" s="72"/>
      <c r="AM37" s="72"/>
      <c r="AN37" s="73"/>
      <c r="AO37" s="73"/>
      <c r="AP37" s="73"/>
      <c r="AQ37" s="73"/>
      <c r="AR37" s="73"/>
      <c r="AS37" s="73"/>
      <c r="AT37" s="71"/>
    </row>
    <row r="38" spans="1:62" ht="18.75">
      <c r="A38" s="1066"/>
      <c r="B38" s="87">
        <f>LARGE(B7:B37,1)+1</f>
        <v>30</v>
      </c>
      <c r="C38" s="88" t="s">
        <v>788</v>
      </c>
      <c r="D38" s="89">
        <v>35</v>
      </c>
      <c r="E38" s="90">
        <v>10</v>
      </c>
      <c r="F38" s="91">
        <f t="shared" si="0"/>
        <v>350</v>
      </c>
      <c r="G38" s="92">
        <f t="shared" si="1"/>
        <v>0.35</v>
      </c>
      <c r="H38" s="1066"/>
      <c r="I38" s="87">
        <f>LARGE(I7:I37,1)+1</f>
        <v>83</v>
      </c>
      <c r="J38" s="88" t="s">
        <v>789</v>
      </c>
      <c r="K38" s="89">
        <v>20</v>
      </c>
      <c r="L38" s="90">
        <v>10</v>
      </c>
      <c r="M38" s="91">
        <f t="shared" si="5"/>
        <v>200</v>
      </c>
      <c r="N38" s="92">
        <f t="shared" si="2"/>
        <v>0.2</v>
      </c>
      <c r="O38" s="1066"/>
      <c r="P38" s="87">
        <f>LARGE(P7:P37,1)+1</f>
        <v>142</v>
      </c>
      <c r="Q38" s="88" t="s">
        <v>790</v>
      </c>
      <c r="R38" s="89">
        <v>160</v>
      </c>
      <c r="S38" s="90">
        <v>10</v>
      </c>
      <c r="T38" s="91">
        <f t="shared" si="6"/>
        <v>1600</v>
      </c>
      <c r="U38" s="92">
        <f t="shared" si="4"/>
        <v>1.6</v>
      </c>
      <c r="V38" s="1066"/>
      <c r="X38" s="88" t="s">
        <v>791</v>
      </c>
      <c r="Y38" s="90">
        <v>1</v>
      </c>
      <c r="Z38" s="89" t="s">
        <v>601</v>
      </c>
      <c r="AA38" s="96"/>
      <c r="AB38" s="88" t="s">
        <v>792</v>
      </c>
      <c r="AC38" s="90" t="s">
        <v>617</v>
      </c>
      <c r="AD38" s="89" t="s">
        <v>740</v>
      </c>
      <c r="AE38" s="96"/>
      <c r="AF38" s="24"/>
      <c r="AG38" s="72"/>
      <c r="AH38" s="72"/>
      <c r="AI38" s="72"/>
      <c r="AJ38" s="72"/>
      <c r="AK38" s="72"/>
      <c r="AL38" s="72"/>
      <c r="AM38" s="72"/>
      <c r="AN38" s="73"/>
      <c r="AO38" s="73"/>
      <c r="AP38" s="73"/>
      <c r="AQ38" s="73"/>
      <c r="AR38" s="73"/>
      <c r="AS38" s="73"/>
      <c r="AT38" s="71"/>
    </row>
    <row r="39" spans="1:62" ht="21">
      <c r="A39" s="1066"/>
      <c r="B39" s="87">
        <f>LARGE(B7:B38,1)+1</f>
        <v>31</v>
      </c>
      <c r="C39" s="88" t="s">
        <v>793</v>
      </c>
      <c r="D39" s="89">
        <v>1000</v>
      </c>
      <c r="E39" s="90">
        <v>10</v>
      </c>
      <c r="F39" s="91">
        <f t="shared" si="0"/>
        <v>10000</v>
      </c>
      <c r="G39" s="98">
        <f t="shared" si="1"/>
        <v>10</v>
      </c>
      <c r="H39" s="1066"/>
      <c r="I39" s="87">
        <f>LARGE(I7:I38,1)+1</f>
        <v>84</v>
      </c>
      <c r="J39" s="88" t="s">
        <v>794</v>
      </c>
      <c r="K39" s="89">
        <v>70</v>
      </c>
      <c r="L39" s="90">
        <v>10</v>
      </c>
      <c r="M39" s="91">
        <f t="shared" si="5"/>
        <v>700</v>
      </c>
      <c r="N39" s="92">
        <f t="shared" si="2"/>
        <v>0.7</v>
      </c>
      <c r="O39" s="1066"/>
      <c r="P39" s="87">
        <f>LARGE(P7:P38,1)+1</f>
        <v>143</v>
      </c>
      <c r="Q39" s="88" t="s">
        <v>795</v>
      </c>
      <c r="R39" s="89">
        <v>430</v>
      </c>
      <c r="S39" s="90">
        <v>10</v>
      </c>
      <c r="T39" s="91">
        <f t="shared" si="6"/>
        <v>4300</v>
      </c>
      <c r="U39" s="92">
        <f t="shared" si="4"/>
        <v>4.3</v>
      </c>
      <c r="V39" s="1066"/>
      <c r="X39" s="88" t="s">
        <v>796</v>
      </c>
      <c r="Y39" s="90" t="s">
        <v>612</v>
      </c>
      <c r="Z39" s="89" t="s">
        <v>740</v>
      </c>
      <c r="AA39" s="96"/>
      <c r="AB39" s="88" t="s">
        <v>797</v>
      </c>
      <c r="AC39" s="90" t="s">
        <v>593</v>
      </c>
      <c r="AD39" s="89" t="s">
        <v>798</v>
      </c>
      <c r="AE39" s="96"/>
      <c r="AF39" s="24" t="s">
        <v>799</v>
      </c>
      <c r="AG39" s="72"/>
      <c r="AH39" s="72"/>
      <c r="AI39" s="72"/>
      <c r="AJ39" s="72"/>
      <c r="AK39" s="72"/>
      <c r="AL39" s="72"/>
      <c r="AM39" s="72"/>
      <c r="AN39" s="73"/>
      <c r="AO39" s="73"/>
      <c r="AP39" s="73"/>
      <c r="AQ39" s="73"/>
      <c r="AR39" s="73"/>
      <c r="AS39" s="73"/>
      <c r="AT39" s="71"/>
    </row>
    <row r="40" spans="1:62" ht="18.75">
      <c r="A40" s="1066"/>
      <c r="B40" s="87">
        <f>LARGE(B7:B39,1)+1</f>
        <v>32</v>
      </c>
      <c r="C40" s="88" t="s">
        <v>800</v>
      </c>
      <c r="D40" s="89">
        <v>65</v>
      </c>
      <c r="E40" s="90">
        <v>10</v>
      </c>
      <c r="F40" s="91">
        <f t="shared" si="0"/>
        <v>650</v>
      </c>
      <c r="G40" s="92">
        <f t="shared" si="1"/>
        <v>0.65</v>
      </c>
      <c r="H40" s="1066"/>
      <c r="I40" s="87">
        <f>LARGE(I7:I39,1)+1</f>
        <v>85</v>
      </c>
      <c r="J40" s="88" t="s">
        <v>801</v>
      </c>
      <c r="K40" s="89">
        <v>4</v>
      </c>
      <c r="L40" s="90">
        <v>10</v>
      </c>
      <c r="M40" s="91">
        <f t="shared" si="5"/>
        <v>40</v>
      </c>
      <c r="N40" s="92">
        <f t="shared" si="2"/>
        <v>0.04</v>
      </c>
      <c r="O40" s="1066"/>
      <c r="P40" s="87">
        <f>LARGE(P7:P39,1)+1</f>
        <v>144</v>
      </c>
      <c r="Q40" s="88" t="s">
        <v>802</v>
      </c>
      <c r="R40" s="89">
        <v>52</v>
      </c>
      <c r="S40" s="90">
        <v>10</v>
      </c>
      <c r="T40" s="91">
        <f t="shared" si="6"/>
        <v>520</v>
      </c>
      <c r="U40" s="92">
        <f t="shared" si="4"/>
        <v>0.52</v>
      </c>
      <c r="V40" s="1066"/>
      <c r="X40" s="88" t="s">
        <v>803</v>
      </c>
      <c r="Y40" s="90">
        <v>1</v>
      </c>
      <c r="Z40" s="89" t="s">
        <v>634</v>
      </c>
      <c r="AA40" s="96"/>
      <c r="AB40" s="88" t="s">
        <v>804</v>
      </c>
      <c r="AC40" s="90" t="s">
        <v>593</v>
      </c>
      <c r="AD40" s="89" t="s">
        <v>596</v>
      </c>
      <c r="AE40" s="96"/>
      <c r="AF40" s="24"/>
      <c r="AG40" s="72"/>
      <c r="AH40" s="72"/>
      <c r="AI40" s="72"/>
      <c r="AJ40" s="72"/>
      <c r="AK40" s="72"/>
      <c r="AL40" s="72"/>
      <c r="AM40" s="72"/>
      <c r="AN40" s="73"/>
      <c r="AO40" s="73"/>
      <c r="AP40" s="73"/>
      <c r="AQ40" s="73"/>
      <c r="AR40" s="73"/>
      <c r="AS40" s="73"/>
      <c r="AT40" s="71"/>
    </row>
    <row r="41" spans="1:62" ht="18.75">
      <c r="A41" s="1066"/>
      <c r="B41" s="87">
        <f>LARGE(B7:B40,1)+1</f>
        <v>33</v>
      </c>
      <c r="C41" s="88" t="s">
        <v>805</v>
      </c>
      <c r="D41" s="89">
        <v>1500</v>
      </c>
      <c r="E41" s="90">
        <v>10</v>
      </c>
      <c r="F41" s="91">
        <f t="shared" si="0"/>
        <v>15000</v>
      </c>
      <c r="G41" s="98">
        <f t="shared" si="1"/>
        <v>15</v>
      </c>
      <c r="H41" s="1066"/>
      <c r="I41" s="87">
        <f>LARGE(I7:I40,1)+1</f>
        <v>86</v>
      </c>
      <c r="J41" s="88" t="s">
        <v>733</v>
      </c>
      <c r="K41" s="89">
        <v>240</v>
      </c>
      <c r="L41" s="90">
        <v>10</v>
      </c>
      <c r="M41" s="91">
        <f t="shared" si="5"/>
        <v>2400</v>
      </c>
      <c r="N41" s="92">
        <f t="shared" si="2"/>
        <v>2.4</v>
      </c>
      <c r="O41" s="1066"/>
      <c r="P41" s="87">
        <f>LARGE(P7:P40,1)+1</f>
        <v>145</v>
      </c>
      <c r="Q41" s="88" t="s">
        <v>806</v>
      </c>
      <c r="R41" s="89">
        <v>118</v>
      </c>
      <c r="S41" s="90">
        <v>10</v>
      </c>
      <c r="T41" s="91">
        <f t="shared" si="6"/>
        <v>1180</v>
      </c>
      <c r="U41" s="92">
        <f t="shared" si="4"/>
        <v>1.18</v>
      </c>
      <c r="V41" s="1066"/>
      <c r="X41" s="88" t="s">
        <v>807</v>
      </c>
      <c r="Y41" s="90" t="s">
        <v>808</v>
      </c>
      <c r="Z41" s="89" t="s">
        <v>740</v>
      </c>
      <c r="AA41" s="96"/>
      <c r="AB41" s="88" t="s">
        <v>809</v>
      </c>
      <c r="AC41" s="90" t="s">
        <v>586</v>
      </c>
      <c r="AD41" s="108" t="s">
        <v>754</v>
      </c>
      <c r="AE41" s="96"/>
      <c r="AF41" s="24" t="s">
        <v>810</v>
      </c>
      <c r="AG41" s="72"/>
      <c r="AH41" s="72"/>
      <c r="AI41" s="72"/>
      <c r="AJ41" s="72"/>
      <c r="AK41" s="72"/>
      <c r="AL41" s="72"/>
      <c r="AM41" s="72"/>
      <c r="AN41" s="73"/>
      <c r="AO41" s="73"/>
      <c r="AP41" s="73"/>
      <c r="AQ41" s="73"/>
      <c r="AR41" s="73"/>
      <c r="AS41" s="73"/>
      <c r="AT41" s="71"/>
    </row>
    <row r="42" spans="1:62" ht="18.75">
      <c r="A42" s="1066"/>
      <c r="B42" s="87">
        <f>LARGE(B7:B41,1)+1</f>
        <v>34</v>
      </c>
      <c r="C42" s="88" t="s">
        <v>811</v>
      </c>
      <c r="D42" s="89">
        <v>2000</v>
      </c>
      <c r="E42" s="90">
        <v>10</v>
      </c>
      <c r="F42" s="91">
        <f t="shared" si="0"/>
        <v>20000</v>
      </c>
      <c r="G42" s="98">
        <f t="shared" si="1"/>
        <v>20</v>
      </c>
      <c r="H42" s="1066"/>
      <c r="I42" s="87">
        <f>LARGE(I7:I41,1)+1</f>
        <v>87</v>
      </c>
      <c r="J42" s="88" t="s">
        <v>812</v>
      </c>
      <c r="K42" s="89">
        <v>140</v>
      </c>
      <c r="L42" s="90">
        <v>10</v>
      </c>
      <c r="M42" s="91">
        <f t="shared" si="5"/>
        <v>1400</v>
      </c>
      <c r="N42" s="92">
        <f t="shared" si="2"/>
        <v>1.4</v>
      </c>
      <c r="O42" s="1066"/>
      <c r="P42" s="87">
        <f>LARGE(P7:P41,1)+1</f>
        <v>146</v>
      </c>
      <c r="Q42" s="88" t="s">
        <v>813</v>
      </c>
      <c r="R42" s="89">
        <v>110</v>
      </c>
      <c r="S42" s="90">
        <v>10</v>
      </c>
      <c r="T42" s="91">
        <f t="shared" si="6"/>
        <v>1100</v>
      </c>
      <c r="U42" s="92">
        <f t="shared" si="4"/>
        <v>1.1000000000000001</v>
      </c>
      <c r="V42" s="1066"/>
      <c r="X42" s="88" t="s">
        <v>814</v>
      </c>
      <c r="Y42" s="90" t="s">
        <v>815</v>
      </c>
      <c r="Z42" s="89" t="s">
        <v>620</v>
      </c>
      <c r="AA42" s="96"/>
      <c r="AB42" s="88" t="s">
        <v>816</v>
      </c>
      <c r="AC42" s="90" t="s">
        <v>612</v>
      </c>
      <c r="AD42" s="89" t="s">
        <v>668</v>
      </c>
      <c r="AE42" s="96"/>
      <c r="AF42" s="24"/>
      <c r="AG42" s="72"/>
      <c r="AH42" s="72"/>
      <c r="AI42" s="72"/>
      <c r="AJ42" s="72"/>
      <c r="AK42" s="72"/>
      <c r="AL42" s="72"/>
      <c r="AM42" s="72"/>
      <c r="AN42" s="73"/>
      <c r="AO42" s="73"/>
      <c r="AP42" s="73"/>
      <c r="AQ42" s="73"/>
      <c r="AR42" s="73"/>
      <c r="AS42" s="73"/>
      <c r="AT42" s="71"/>
    </row>
    <row r="43" spans="1:62" ht="21" customHeight="1">
      <c r="A43" s="1066"/>
      <c r="B43" s="87">
        <f>LARGE(B7:B42,1)+1</f>
        <v>35</v>
      </c>
      <c r="C43" s="88" t="s">
        <v>817</v>
      </c>
      <c r="D43" s="89">
        <v>80</v>
      </c>
      <c r="E43" s="90">
        <v>10</v>
      </c>
      <c r="F43" s="91">
        <f t="shared" si="0"/>
        <v>800</v>
      </c>
      <c r="G43" s="92">
        <f t="shared" si="1"/>
        <v>0.8</v>
      </c>
      <c r="H43" s="1066"/>
      <c r="I43" s="87"/>
      <c r="J43" s="95" t="s">
        <v>46</v>
      </c>
      <c r="K43" s="89">
        <v>0</v>
      </c>
      <c r="L43" s="90"/>
      <c r="M43" s="91">
        <f t="shared" si="5"/>
        <v>0</v>
      </c>
      <c r="N43" s="92">
        <f t="shared" si="2"/>
        <v>0</v>
      </c>
      <c r="O43" s="1066"/>
      <c r="P43" s="87">
        <f>LARGE(P7:P42,1)+1</f>
        <v>147</v>
      </c>
      <c r="Q43" s="88" t="s">
        <v>818</v>
      </c>
      <c r="R43" s="89">
        <v>50</v>
      </c>
      <c r="S43" s="90">
        <v>10</v>
      </c>
      <c r="T43" s="91">
        <f t="shared" si="6"/>
        <v>500</v>
      </c>
      <c r="U43" s="92">
        <f t="shared" si="4"/>
        <v>0.5</v>
      </c>
      <c r="V43" s="1066"/>
      <c r="X43" s="88" t="s">
        <v>819</v>
      </c>
      <c r="Y43" s="90" t="s">
        <v>612</v>
      </c>
      <c r="Z43" s="89" t="s">
        <v>779</v>
      </c>
      <c r="AA43" s="96"/>
      <c r="AB43" s="88" t="s">
        <v>820</v>
      </c>
      <c r="AC43" s="90" t="s">
        <v>586</v>
      </c>
      <c r="AD43" s="89" t="s">
        <v>821</v>
      </c>
      <c r="AE43" s="96"/>
      <c r="AF43" s="24" t="s">
        <v>822</v>
      </c>
      <c r="AG43" s="72"/>
      <c r="AH43" s="72"/>
      <c r="AI43" s="72"/>
      <c r="AJ43" s="72"/>
      <c r="AK43" s="72"/>
      <c r="AL43" s="72"/>
      <c r="AM43" s="72"/>
      <c r="AN43" s="73"/>
      <c r="AO43" s="73"/>
      <c r="AP43" s="73"/>
      <c r="AQ43" s="73"/>
      <c r="AR43" s="73"/>
      <c r="AS43" s="73"/>
      <c r="AT43" s="71"/>
    </row>
    <row r="44" spans="1:62" ht="18.75">
      <c r="A44" s="1066"/>
      <c r="B44" s="87">
        <f>LARGE(B7:B43,1)+1</f>
        <v>36</v>
      </c>
      <c r="C44" s="88" t="s">
        <v>823</v>
      </c>
      <c r="D44" s="89">
        <v>70</v>
      </c>
      <c r="E44" s="90">
        <v>10</v>
      </c>
      <c r="F44" s="91">
        <f t="shared" si="0"/>
        <v>700</v>
      </c>
      <c r="G44" s="92">
        <f t="shared" si="1"/>
        <v>0.7</v>
      </c>
      <c r="H44" s="1066"/>
      <c r="I44" s="87">
        <f>LARGE(I7:I43,1)+1</f>
        <v>88</v>
      </c>
      <c r="J44" s="88" t="s">
        <v>804</v>
      </c>
      <c r="K44" s="89">
        <v>400</v>
      </c>
      <c r="L44" s="90">
        <v>10</v>
      </c>
      <c r="M44" s="91">
        <f t="shared" si="5"/>
        <v>4000</v>
      </c>
      <c r="N44" s="92">
        <f t="shared" si="2"/>
        <v>4</v>
      </c>
      <c r="O44" s="1066"/>
      <c r="P44" s="87">
        <f>LARGE(P7:P43,1)+1</f>
        <v>148</v>
      </c>
      <c r="Q44" s="88" t="s">
        <v>824</v>
      </c>
      <c r="R44" s="89">
        <v>50</v>
      </c>
      <c r="S44" s="90">
        <v>10</v>
      </c>
      <c r="T44" s="91">
        <f t="shared" si="6"/>
        <v>500</v>
      </c>
      <c r="U44" s="92">
        <f t="shared" si="4"/>
        <v>0.5</v>
      </c>
      <c r="V44" s="1066"/>
      <c r="X44" s="88" t="s">
        <v>825</v>
      </c>
      <c r="Y44" s="90" t="s">
        <v>612</v>
      </c>
      <c r="Z44" s="89" t="s">
        <v>740</v>
      </c>
      <c r="AA44" s="96"/>
      <c r="AB44" s="88" t="s">
        <v>826</v>
      </c>
      <c r="AC44" s="90" t="s">
        <v>612</v>
      </c>
      <c r="AD44" s="89" t="s">
        <v>827</v>
      </c>
      <c r="AE44" s="96"/>
      <c r="AF44" s="24"/>
      <c r="AG44" s="72"/>
      <c r="AH44" s="72"/>
      <c r="AI44" s="72"/>
      <c r="AJ44" s="72"/>
      <c r="AK44" s="72"/>
      <c r="AL44" s="72"/>
      <c r="AM44" s="72"/>
      <c r="AN44" s="73"/>
      <c r="AO44" s="73"/>
      <c r="AP44" s="73"/>
      <c r="AQ44" s="73"/>
      <c r="AR44" s="73"/>
      <c r="AS44" s="73"/>
      <c r="AT44" s="71"/>
    </row>
    <row r="45" spans="1:62" ht="18.75">
      <c r="A45" s="1066"/>
      <c r="B45" s="87">
        <f>LARGE(B7:B44,1)+1</f>
        <v>37</v>
      </c>
      <c r="C45" s="88" t="s">
        <v>828</v>
      </c>
      <c r="D45" s="89">
        <v>2000</v>
      </c>
      <c r="E45" s="90">
        <v>10</v>
      </c>
      <c r="F45" s="91">
        <f t="shared" si="0"/>
        <v>20000</v>
      </c>
      <c r="G45" s="98">
        <f t="shared" si="1"/>
        <v>20</v>
      </c>
      <c r="H45" s="1066"/>
      <c r="I45" s="87">
        <f>LARGE(I7:I44,1)+1</f>
        <v>89</v>
      </c>
      <c r="J45" s="88" t="s">
        <v>829</v>
      </c>
      <c r="K45" s="89">
        <v>120</v>
      </c>
      <c r="L45" s="90">
        <v>10</v>
      </c>
      <c r="M45" s="91">
        <f t="shared" si="5"/>
        <v>1200</v>
      </c>
      <c r="N45" s="92">
        <f t="shared" si="2"/>
        <v>1.2</v>
      </c>
      <c r="O45" s="1066"/>
      <c r="P45" s="87">
        <f>LARGE(P7:P44,1)+1</f>
        <v>149</v>
      </c>
      <c r="Q45" s="88" t="s">
        <v>830</v>
      </c>
      <c r="R45" s="89">
        <v>250</v>
      </c>
      <c r="S45" s="90">
        <v>10</v>
      </c>
      <c r="T45" s="91">
        <f t="shared" si="6"/>
        <v>2500</v>
      </c>
      <c r="U45" s="92">
        <f t="shared" si="4"/>
        <v>2.5</v>
      </c>
      <c r="V45" s="1066"/>
      <c r="X45" s="88" t="s">
        <v>831</v>
      </c>
      <c r="Y45" s="90" t="s">
        <v>593</v>
      </c>
      <c r="Z45" s="89" t="s">
        <v>832</v>
      </c>
      <c r="AA45" s="96"/>
      <c r="AB45" s="88" t="s">
        <v>833</v>
      </c>
      <c r="AC45" s="90" t="s">
        <v>612</v>
      </c>
      <c r="AD45" s="89" t="s">
        <v>642</v>
      </c>
      <c r="AE45" s="96"/>
      <c r="AF45" s="24" t="s">
        <v>834</v>
      </c>
      <c r="AG45" s="72"/>
      <c r="AH45" s="72"/>
      <c r="AI45" s="72"/>
      <c r="AJ45" s="72"/>
      <c r="AK45" s="72"/>
      <c r="AL45" s="72"/>
      <c r="AM45" s="72"/>
      <c r="AN45" s="73"/>
      <c r="AO45" s="73"/>
      <c r="AP45" s="73"/>
      <c r="AQ45" s="73"/>
      <c r="AR45" s="73"/>
      <c r="AS45" s="73"/>
      <c r="AT45" s="71"/>
    </row>
    <row r="46" spans="1:62" ht="18.75">
      <c r="A46" s="1066"/>
      <c r="B46" s="87">
        <f>LARGE(B7:B45,1)+1</f>
        <v>38</v>
      </c>
      <c r="C46" s="88" t="s">
        <v>835</v>
      </c>
      <c r="D46" s="89">
        <v>200</v>
      </c>
      <c r="E46" s="90">
        <v>10</v>
      </c>
      <c r="F46" s="91">
        <f t="shared" si="0"/>
        <v>2000</v>
      </c>
      <c r="G46" s="92">
        <f t="shared" si="1"/>
        <v>2</v>
      </c>
      <c r="H46" s="1066"/>
      <c r="I46" s="87">
        <f>LARGE(I7:I45,1)+1</f>
        <v>90</v>
      </c>
      <c r="J46" s="88" t="s">
        <v>836</v>
      </c>
      <c r="K46" s="89">
        <v>1</v>
      </c>
      <c r="L46" s="90">
        <v>10</v>
      </c>
      <c r="M46" s="91">
        <f t="shared" si="5"/>
        <v>10</v>
      </c>
      <c r="N46" s="92">
        <f t="shared" si="2"/>
        <v>0.01</v>
      </c>
      <c r="O46" s="1066"/>
      <c r="P46" s="87">
        <f>LARGE(P7:P45,1)+1</f>
        <v>150</v>
      </c>
      <c r="Q46" s="88" t="s">
        <v>837</v>
      </c>
      <c r="R46" s="89">
        <v>3500</v>
      </c>
      <c r="S46" s="90">
        <v>10</v>
      </c>
      <c r="T46" s="91">
        <f t="shared" si="6"/>
        <v>35000</v>
      </c>
      <c r="U46" s="98">
        <f t="shared" si="4"/>
        <v>35</v>
      </c>
      <c r="V46" s="1066"/>
      <c r="X46" s="88" t="s">
        <v>823</v>
      </c>
      <c r="Y46" s="90">
        <v>1</v>
      </c>
      <c r="Z46" s="89" t="s">
        <v>745</v>
      </c>
      <c r="AA46" s="96"/>
      <c r="AB46" s="88" t="s">
        <v>838</v>
      </c>
      <c r="AC46" s="90" t="s">
        <v>670</v>
      </c>
      <c r="AD46" s="89" t="s">
        <v>839</v>
      </c>
      <c r="AE46" s="96"/>
      <c r="AF46" s="24"/>
      <c r="AG46" s="72"/>
      <c r="AH46" s="72"/>
      <c r="AI46" s="72"/>
      <c r="AJ46" s="72"/>
      <c r="AK46" s="72"/>
      <c r="AL46" s="72"/>
      <c r="AM46" s="72"/>
      <c r="AN46" s="73"/>
      <c r="AO46" s="73"/>
      <c r="AP46" s="73"/>
      <c r="AQ46" s="73"/>
      <c r="AR46" s="73"/>
      <c r="AS46" s="73"/>
      <c r="AT46" s="71"/>
    </row>
    <row r="47" spans="1:62" ht="20.25">
      <c r="A47" s="1066"/>
      <c r="B47" s="87">
        <f>LARGE(B7:B46,1)+1</f>
        <v>39</v>
      </c>
      <c r="C47" s="88" t="s">
        <v>840</v>
      </c>
      <c r="D47" s="89">
        <v>120</v>
      </c>
      <c r="E47" s="90">
        <v>10</v>
      </c>
      <c r="F47" s="91">
        <f t="shared" si="0"/>
        <v>1200</v>
      </c>
      <c r="G47" s="92">
        <f t="shared" si="1"/>
        <v>1.2</v>
      </c>
      <c r="H47" s="1066"/>
      <c r="I47" s="87">
        <f>LARGE(I7:I46,1)+1</f>
        <v>91</v>
      </c>
      <c r="J47" s="88" t="s">
        <v>841</v>
      </c>
      <c r="K47" s="89">
        <v>200</v>
      </c>
      <c r="L47" s="90">
        <v>10</v>
      </c>
      <c r="M47" s="91">
        <f t="shared" si="5"/>
        <v>2000</v>
      </c>
      <c r="N47" s="92">
        <f t="shared" si="2"/>
        <v>2</v>
      </c>
      <c r="O47" s="1066"/>
      <c r="P47" s="87"/>
      <c r="Q47" s="95" t="s">
        <v>225</v>
      </c>
      <c r="R47" s="89">
        <v>0</v>
      </c>
      <c r="S47" s="90"/>
      <c r="T47" s="91">
        <f t="shared" si="6"/>
        <v>0</v>
      </c>
      <c r="U47" s="92">
        <f t="shared" si="4"/>
        <v>0</v>
      </c>
      <c r="V47" s="1066"/>
      <c r="X47" s="88" t="s">
        <v>842</v>
      </c>
      <c r="Y47" s="90" t="s">
        <v>612</v>
      </c>
      <c r="Z47" s="89" t="s">
        <v>779</v>
      </c>
      <c r="AA47" s="96"/>
      <c r="AB47" s="88" t="s">
        <v>843</v>
      </c>
      <c r="AC47" s="90" t="s">
        <v>670</v>
      </c>
      <c r="AD47" s="89" t="s">
        <v>832</v>
      </c>
      <c r="AE47" s="96"/>
      <c r="AF47" s="24" t="s">
        <v>844</v>
      </c>
      <c r="AG47" s="72"/>
      <c r="AH47" s="72"/>
      <c r="AI47" s="72"/>
      <c r="AJ47" s="72"/>
      <c r="AK47" s="72"/>
      <c r="AL47" s="72"/>
      <c r="AM47" s="72"/>
      <c r="AN47" s="73"/>
      <c r="AO47" s="73"/>
      <c r="AP47" s="73"/>
      <c r="AQ47" s="73"/>
      <c r="AR47" s="73"/>
      <c r="AS47" s="73"/>
      <c r="AT47" s="71"/>
    </row>
    <row r="48" spans="1:62" ht="18.75">
      <c r="A48" s="1066"/>
      <c r="B48" s="87">
        <f>LARGE(B7:B47,1)+1</f>
        <v>40</v>
      </c>
      <c r="C48" s="88" t="s">
        <v>845</v>
      </c>
      <c r="D48" s="89">
        <v>350</v>
      </c>
      <c r="E48" s="90">
        <v>10</v>
      </c>
      <c r="F48" s="91">
        <f t="shared" si="0"/>
        <v>3500</v>
      </c>
      <c r="G48" s="92">
        <f t="shared" si="1"/>
        <v>3.5</v>
      </c>
      <c r="H48" s="1066"/>
      <c r="I48" s="87">
        <f>LARGE(I7:I47,1)+1</f>
        <v>92</v>
      </c>
      <c r="J48" s="88" t="s">
        <v>846</v>
      </c>
      <c r="K48" s="89">
        <v>40</v>
      </c>
      <c r="L48" s="90">
        <v>10</v>
      </c>
      <c r="M48" s="91">
        <f t="shared" si="5"/>
        <v>400</v>
      </c>
      <c r="N48" s="92">
        <f t="shared" si="2"/>
        <v>0.4</v>
      </c>
      <c r="O48" s="1066"/>
      <c r="P48" s="87">
        <f>LARGE(P7:P47,1)+1</f>
        <v>151</v>
      </c>
      <c r="Q48" s="88" t="s">
        <v>847</v>
      </c>
      <c r="R48" s="89">
        <v>2200</v>
      </c>
      <c r="S48" s="90">
        <v>10</v>
      </c>
      <c r="T48" s="91">
        <f t="shared" si="6"/>
        <v>22000</v>
      </c>
      <c r="U48" s="98">
        <f t="shared" si="4"/>
        <v>22</v>
      </c>
      <c r="V48" s="1066"/>
      <c r="X48" s="88" t="s">
        <v>848</v>
      </c>
      <c r="Y48" s="90" t="s">
        <v>753</v>
      </c>
      <c r="Z48" s="89" t="s">
        <v>771</v>
      </c>
      <c r="AA48" s="96"/>
      <c r="AB48" s="88" t="s">
        <v>849</v>
      </c>
      <c r="AC48" s="90">
        <v>1</v>
      </c>
      <c r="AD48" s="89" t="s">
        <v>754</v>
      </c>
      <c r="AE48" s="96"/>
      <c r="AF48" s="24"/>
      <c r="AG48" s="72"/>
      <c r="AH48" s="72"/>
      <c r="AI48" s="72"/>
      <c r="AJ48" s="72"/>
      <c r="AK48" s="72"/>
      <c r="AL48" s="72"/>
      <c r="AM48" s="72"/>
      <c r="AN48" s="73"/>
      <c r="AO48" s="73"/>
      <c r="AP48" s="73"/>
      <c r="AQ48" s="73"/>
      <c r="AR48" s="73"/>
      <c r="AS48" s="73"/>
      <c r="AT48" s="71"/>
    </row>
    <row r="49" spans="1:46" ht="18.75">
      <c r="A49" s="1066"/>
      <c r="B49" s="87">
        <f>LARGE(B7:B48,1)+1</f>
        <v>41</v>
      </c>
      <c r="C49" s="88" t="s">
        <v>850</v>
      </c>
      <c r="D49" s="89">
        <v>200</v>
      </c>
      <c r="E49" s="90">
        <v>10</v>
      </c>
      <c r="F49" s="91">
        <f t="shared" si="0"/>
        <v>2000</v>
      </c>
      <c r="G49" s="92">
        <f t="shared" si="1"/>
        <v>2</v>
      </c>
      <c r="H49" s="1066"/>
      <c r="I49" s="87">
        <f>LARGE(I7:I48,1)+1</f>
        <v>93</v>
      </c>
      <c r="J49" s="88" t="s">
        <v>851</v>
      </c>
      <c r="K49" s="89">
        <v>150</v>
      </c>
      <c r="L49" s="90">
        <v>10</v>
      </c>
      <c r="M49" s="91">
        <f t="shared" si="5"/>
        <v>1500</v>
      </c>
      <c r="N49" s="92">
        <f t="shared" si="2"/>
        <v>1.5</v>
      </c>
      <c r="O49" s="1066"/>
      <c r="P49" s="87">
        <f>LARGE(P7:P48,1)+1</f>
        <v>152</v>
      </c>
      <c r="Q49" s="88" t="s">
        <v>852</v>
      </c>
      <c r="R49" s="89">
        <v>2000</v>
      </c>
      <c r="S49" s="90">
        <v>10</v>
      </c>
      <c r="T49" s="91">
        <f t="shared" si="6"/>
        <v>20000</v>
      </c>
      <c r="U49" s="98">
        <f t="shared" si="4"/>
        <v>20</v>
      </c>
      <c r="V49" s="1066"/>
      <c r="X49" s="88" t="s">
        <v>853</v>
      </c>
      <c r="Y49" s="90" t="s">
        <v>612</v>
      </c>
      <c r="Z49" s="89" t="s">
        <v>740</v>
      </c>
      <c r="AA49" s="96"/>
      <c r="AB49" s="88" t="s">
        <v>854</v>
      </c>
      <c r="AC49" s="90" t="s">
        <v>612</v>
      </c>
      <c r="AD49" s="89" t="s">
        <v>642</v>
      </c>
      <c r="AE49" s="96"/>
      <c r="AF49" s="24" t="s">
        <v>855</v>
      </c>
      <c r="AG49" s="72"/>
      <c r="AH49" s="72"/>
      <c r="AI49" s="72"/>
      <c r="AJ49" s="72"/>
      <c r="AK49" s="72"/>
      <c r="AL49" s="72"/>
      <c r="AM49" s="72"/>
      <c r="AN49" s="73"/>
      <c r="AO49" s="73"/>
      <c r="AP49" s="73"/>
      <c r="AQ49" s="73"/>
      <c r="AR49" s="73"/>
      <c r="AS49" s="73"/>
      <c r="AT49" s="71"/>
    </row>
    <row r="50" spans="1:46" ht="18.75">
      <c r="A50" s="1066"/>
      <c r="B50" s="87">
        <f>LARGE(B7:B49,1)+1</f>
        <v>42</v>
      </c>
      <c r="C50" s="88" t="s">
        <v>856</v>
      </c>
      <c r="D50" s="89">
        <v>5</v>
      </c>
      <c r="E50" s="90">
        <v>10</v>
      </c>
      <c r="F50" s="91">
        <f t="shared" si="0"/>
        <v>50</v>
      </c>
      <c r="G50" s="92">
        <f t="shared" si="1"/>
        <v>0.05</v>
      </c>
      <c r="H50" s="1066"/>
      <c r="I50" s="87">
        <f>LARGE(I7:I49,1)+1</f>
        <v>94</v>
      </c>
      <c r="J50" s="88" t="s">
        <v>857</v>
      </c>
      <c r="K50" s="89">
        <v>150</v>
      </c>
      <c r="L50" s="90">
        <v>10</v>
      </c>
      <c r="M50" s="91">
        <f t="shared" si="5"/>
        <v>1500</v>
      </c>
      <c r="N50" s="92">
        <f t="shared" si="2"/>
        <v>1.5</v>
      </c>
      <c r="O50" s="1066"/>
      <c r="P50" s="87">
        <f>LARGE(P7:P49,1)+1</f>
        <v>153</v>
      </c>
      <c r="Q50" s="88" t="s">
        <v>858</v>
      </c>
      <c r="R50" s="89">
        <v>300</v>
      </c>
      <c r="S50" s="90">
        <v>10</v>
      </c>
      <c r="T50" s="91">
        <f t="shared" si="6"/>
        <v>3000</v>
      </c>
      <c r="U50" s="92">
        <f t="shared" si="4"/>
        <v>3</v>
      </c>
      <c r="V50" s="1066"/>
      <c r="X50" s="88" t="s">
        <v>859</v>
      </c>
      <c r="Y50" s="90" t="s">
        <v>617</v>
      </c>
      <c r="Z50" s="89" t="s">
        <v>682</v>
      </c>
      <c r="AA50" s="96"/>
      <c r="AB50" s="88" t="s">
        <v>860</v>
      </c>
      <c r="AC50" s="90">
        <v>1</v>
      </c>
      <c r="AD50" s="89" t="s">
        <v>766</v>
      </c>
      <c r="AE50" s="96"/>
      <c r="AF50" s="24"/>
      <c r="AG50" s="72"/>
      <c r="AH50" s="72"/>
      <c r="AI50" s="72"/>
      <c r="AJ50" s="72"/>
      <c r="AK50" s="72"/>
      <c r="AL50" s="72"/>
      <c r="AM50" s="72"/>
      <c r="AN50" s="73"/>
      <c r="AO50" s="73"/>
      <c r="AP50" s="73"/>
      <c r="AQ50" s="73"/>
      <c r="AR50" s="73"/>
      <c r="AS50" s="73"/>
      <c r="AT50" s="71"/>
    </row>
    <row r="51" spans="1:46" ht="18.75">
      <c r="A51" s="1066"/>
      <c r="B51" s="87">
        <f>LARGE(B7:B50,1)+1</f>
        <v>43</v>
      </c>
      <c r="C51" s="88" t="s">
        <v>861</v>
      </c>
      <c r="D51" s="89">
        <v>10</v>
      </c>
      <c r="E51" s="90">
        <v>10</v>
      </c>
      <c r="F51" s="91">
        <f t="shared" si="0"/>
        <v>100</v>
      </c>
      <c r="G51" s="92">
        <f t="shared" si="1"/>
        <v>0.1</v>
      </c>
      <c r="H51" s="1066"/>
      <c r="I51" s="87">
        <f>LARGE(I7:I50,1)+1</f>
        <v>95</v>
      </c>
      <c r="J51" s="88" t="s">
        <v>862</v>
      </c>
      <c r="K51" s="89">
        <v>200</v>
      </c>
      <c r="L51" s="90">
        <v>10</v>
      </c>
      <c r="M51" s="91">
        <f t="shared" si="5"/>
        <v>2000</v>
      </c>
      <c r="N51" s="92">
        <f t="shared" si="2"/>
        <v>2</v>
      </c>
      <c r="O51" s="1066"/>
      <c r="P51" s="87">
        <f>LARGE(P7:P50,1)+1</f>
        <v>154</v>
      </c>
      <c r="Q51" s="88" t="s">
        <v>863</v>
      </c>
      <c r="R51" s="89">
        <v>900</v>
      </c>
      <c r="S51" s="90">
        <v>10</v>
      </c>
      <c r="T51" s="91">
        <f t="shared" si="6"/>
        <v>9000</v>
      </c>
      <c r="U51" s="92">
        <f t="shared" si="4"/>
        <v>9</v>
      </c>
      <c r="V51" s="1066"/>
      <c r="X51" s="88" t="s">
        <v>864</v>
      </c>
      <c r="Y51" s="90" t="s">
        <v>670</v>
      </c>
      <c r="Z51" s="89" t="s">
        <v>740</v>
      </c>
      <c r="AA51" s="96"/>
      <c r="AB51" s="88" t="s">
        <v>865</v>
      </c>
      <c r="AC51" s="90" t="s">
        <v>662</v>
      </c>
      <c r="AD51" s="89" t="s">
        <v>866</v>
      </c>
      <c r="AE51" s="96"/>
      <c r="AF51" s="24" t="s">
        <v>867</v>
      </c>
      <c r="AG51" s="72"/>
      <c r="AH51" s="72"/>
      <c r="AI51" s="72"/>
      <c r="AJ51" s="72"/>
      <c r="AK51" s="72"/>
      <c r="AL51" s="72"/>
      <c r="AM51" s="72"/>
      <c r="AN51" s="73"/>
      <c r="AO51" s="73"/>
      <c r="AP51" s="73"/>
      <c r="AQ51" s="73"/>
      <c r="AR51" s="73"/>
      <c r="AS51" s="73"/>
      <c r="AT51" s="71"/>
    </row>
    <row r="52" spans="1:46" ht="20.25">
      <c r="A52" s="1066"/>
      <c r="B52" s="87"/>
      <c r="C52" s="95" t="s">
        <v>5</v>
      </c>
      <c r="D52" s="89">
        <v>0</v>
      </c>
      <c r="E52" s="90"/>
      <c r="F52" s="91">
        <f t="shared" si="0"/>
        <v>0</v>
      </c>
      <c r="G52" s="92">
        <f t="shared" si="1"/>
        <v>0</v>
      </c>
      <c r="H52" s="1066"/>
      <c r="I52" s="87">
        <f>LARGE(I7:I51,1)+1</f>
        <v>96</v>
      </c>
      <c r="J52" s="88" t="s">
        <v>868</v>
      </c>
      <c r="K52" s="89">
        <v>140</v>
      </c>
      <c r="L52" s="90">
        <v>10</v>
      </c>
      <c r="M52" s="91">
        <f t="shared" si="5"/>
        <v>1400</v>
      </c>
      <c r="N52" s="92">
        <f t="shared" si="2"/>
        <v>1.4</v>
      </c>
      <c r="O52" s="1066"/>
      <c r="P52" s="87">
        <f>LARGE(P7:P51,1)+1</f>
        <v>155</v>
      </c>
      <c r="Q52" s="88" t="s">
        <v>869</v>
      </c>
      <c r="R52" s="89">
        <v>3500</v>
      </c>
      <c r="S52" s="90">
        <v>10</v>
      </c>
      <c r="T52" s="91">
        <f t="shared" si="6"/>
        <v>35000</v>
      </c>
      <c r="U52" s="98">
        <f t="shared" si="4"/>
        <v>35</v>
      </c>
      <c r="V52" s="1066"/>
      <c r="X52" s="88" t="s">
        <v>870</v>
      </c>
      <c r="Y52" s="90">
        <v>1</v>
      </c>
      <c r="Z52" s="89" t="s">
        <v>871</v>
      </c>
      <c r="AA52" s="96"/>
      <c r="AB52" s="88" t="s">
        <v>872</v>
      </c>
      <c r="AC52" s="90" t="s">
        <v>586</v>
      </c>
      <c r="AD52" s="89" t="s">
        <v>594</v>
      </c>
      <c r="AE52" s="96"/>
      <c r="AF52" s="24"/>
      <c r="AG52" s="72"/>
      <c r="AH52" s="72"/>
      <c r="AI52" s="72"/>
      <c r="AJ52" s="72"/>
      <c r="AK52" s="72"/>
      <c r="AL52" s="72"/>
      <c r="AM52" s="72"/>
      <c r="AN52" s="73"/>
      <c r="AO52" s="73"/>
      <c r="AP52" s="73"/>
      <c r="AQ52" s="73"/>
      <c r="AR52" s="73"/>
      <c r="AS52" s="73"/>
      <c r="AT52" s="71"/>
    </row>
    <row r="53" spans="1:46" ht="18.75">
      <c r="A53" s="1066"/>
      <c r="B53" s="87">
        <f>LARGE(B7:B52,1)+1</f>
        <v>44</v>
      </c>
      <c r="C53" s="88" t="s">
        <v>873</v>
      </c>
      <c r="D53" s="89">
        <v>600</v>
      </c>
      <c r="E53" s="90">
        <v>10</v>
      </c>
      <c r="F53" s="91">
        <f t="shared" si="0"/>
        <v>6000</v>
      </c>
      <c r="G53" s="92">
        <f t="shared" si="1"/>
        <v>6</v>
      </c>
      <c r="H53" s="1066"/>
      <c r="I53" s="87">
        <f>LARGE(I7:I52,1)+1</f>
        <v>97</v>
      </c>
      <c r="J53" s="88" t="s">
        <v>874</v>
      </c>
      <c r="K53" s="89">
        <v>100</v>
      </c>
      <c r="L53" s="90">
        <v>10</v>
      </c>
      <c r="M53" s="91">
        <f t="shared" si="5"/>
        <v>1000</v>
      </c>
      <c r="N53" s="92">
        <f t="shared" si="2"/>
        <v>1</v>
      </c>
      <c r="O53" s="1066"/>
      <c r="P53" s="87">
        <f>LARGE(P7:P52,1)+1</f>
        <v>156</v>
      </c>
      <c r="Q53" s="88" t="s">
        <v>875</v>
      </c>
      <c r="R53" s="89">
        <v>1200</v>
      </c>
      <c r="S53" s="90">
        <v>10</v>
      </c>
      <c r="T53" s="91">
        <f t="shared" si="6"/>
        <v>12000</v>
      </c>
      <c r="U53" s="98">
        <f t="shared" si="4"/>
        <v>12</v>
      </c>
      <c r="V53" s="1066"/>
      <c r="X53" s="88" t="s">
        <v>876</v>
      </c>
      <c r="Y53" s="90">
        <v>1</v>
      </c>
      <c r="Z53" s="89" t="s">
        <v>877</v>
      </c>
      <c r="AA53" s="96"/>
      <c r="AB53" s="88" t="s">
        <v>878</v>
      </c>
      <c r="AC53" s="90" t="s">
        <v>612</v>
      </c>
      <c r="AD53" s="89" t="s">
        <v>766</v>
      </c>
      <c r="AE53" s="96"/>
      <c r="AF53" s="72"/>
      <c r="AG53" s="24" t="s">
        <v>879</v>
      </c>
      <c r="AH53" s="72"/>
      <c r="AI53" s="72"/>
      <c r="AJ53" s="72"/>
      <c r="AK53" s="72"/>
      <c r="AL53" s="72"/>
      <c r="AM53" s="72"/>
      <c r="AN53" s="73"/>
      <c r="AO53" s="73"/>
      <c r="AP53" s="73"/>
      <c r="AQ53" s="73"/>
      <c r="AR53" s="73"/>
      <c r="AS53" s="73"/>
      <c r="AT53" s="71"/>
    </row>
    <row r="54" spans="1:46" ht="20.25">
      <c r="A54" s="1066"/>
      <c r="B54" s="87"/>
      <c r="C54" s="74" t="s">
        <v>6</v>
      </c>
      <c r="D54" s="89">
        <v>0</v>
      </c>
      <c r="E54" s="90"/>
      <c r="F54" s="91">
        <f t="shared" si="0"/>
        <v>0</v>
      </c>
      <c r="G54" s="92">
        <f t="shared" si="1"/>
        <v>0</v>
      </c>
      <c r="H54" s="1066"/>
      <c r="I54" s="87">
        <f>LARGE(I7:I53,1)+1</f>
        <v>98</v>
      </c>
      <c r="J54" s="88" t="s">
        <v>880</v>
      </c>
      <c r="K54" s="89">
        <v>150</v>
      </c>
      <c r="L54" s="90">
        <v>10</v>
      </c>
      <c r="M54" s="91">
        <f t="shared" si="5"/>
        <v>1500</v>
      </c>
      <c r="N54" s="92">
        <f t="shared" si="2"/>
        <v>1.5</v>
      </c>
      <c r="O54" s="1066"/>
      <c r="P54" s="87">
        <f>LARGE(P7:P53,1)+1</f>
        <v>157</v>
      </c>
      <c r="Q54" s="88" t="s">
        <v>881</v>
      </c>
      <c r="R54" s="89">
        <v>3100</v>
      </c>
      <c r="S54" s="90">
        <v>10</v>
      </c>
      <c r="T54" s="91">
        <f t="shared" si="6"/>
        <v>31000</v>
      </c>
      <c r="U54" s="98">
        <f t="shared" si="4"/>
        <v>31</v>
      </c>
      <c r="V54" s="1066"/>
      <c r="X54" s="88" t="s">
        <v>882</v>
      </c>
      <c r="Y54" s="90" t="s">
        <v>883</v>
      </c>
      <c r="Z54" s="89" t="s">
        <v>884</v>
      </c>
      <c r="AA54" s="96"/>
      <c r="AB54" s="88" t="s">
        <v>885</v>
      </c>
      <c r="AC54" s="90" t="s">
        <v>662</v>
      </c>
      <c r="AD54" s="89" t="s">
        <v>886</v>
      </c>
      <c r="AE54" s="96"/>
      <c r="AF54" s="72"/>
      <c r="AG54" s="24" t="s">
        <v>887</v>
      </c>
      <c r="AH54" s="72"/>
      <c r="AI54" s="72"/>
      <c r="AJ54" s="72"/>
      <c r="AK54" s="72"/>
      <c r="AL54" s="72"/>
      <c r="AM54" s="72"/>
      <c r="AN54" s="73"/>
      <c r="AO54" s="73"/>
      <c r="AP54" s="73"/>
      <c r="AQ54" s="73"/>
      <c r="AR54" s="73"/>
      <c r="AS54" s="73"/>
      <c r="AT54" s="71"/>
    </row>
    <row r="55" spans="1:46" ht="18.75">
      <c r="A55" s="1066"/>
      <c r="B55" s="87">
        <f>LARGE(B7:B54,1)+1</f>
        <v>45</v>
      </c>
      <c r="C55" s="88" t="s">
        <v>888</v>
      </c>
      <c r="D55" s="89">
        <v>200</v>
      </c>
      <c r="E55" s="90">
        <v>10</v>
      </c>
      <c r="F55" s="91">
        <f t="shared" si="0"/>
        <v>2000</v>
      </c>
      <c r="G55" s="92">
        <f t="shared" si="1"/>
        <v>2</v>
      </c>
      <c r="H55" s="1066"/>
      <c r="I55" s="87">
        <f>LARGE(I7:I54,1)+1</f>
        <v>99</v>
      </c>
      <c r="J55" s="88" t="s">
        <v>889</v>
      </c>
      <c r="K55" s="89">
        <v>100</v>
      </c>
      <c r="L55" s="90">
        <v>10</v>
      </c>
      <c r="M55" s="91">
        <f t="shared" si="5"/>
        <v>1000</v>
      </c>
      <c r="N55" s="92">
        <f t="shared" si="2"/>
        <v>1</v>
      </c>
      <c r="O55" s="1066"/>
      <c r="P55" s="87">
        <f>LARGE(P7:P54,1)+1</f>
        <v>158</v>
      </c>
      <c r="Q55" s="88" t="s">
        <v>890</v>
      </c>
      <c r="R55" s="89">
        <v>2650</v>
      </c>
      <c r="S55" s="90">
        <v>10</v>
      </c>
      <c r="T55" s="91">
        <f t="shared" si="6"/>
        <v>26500</v>
      </c>
      <c r="U55" s="98">
        <f t="shared" si="4"/>
        <v>26.5</v>
      </c>
      <c r="V55" s="1066"/>
      <c r="X55" s="88" t="s">
        <v>891</v>
      </c>
      <c r="Y55" s="90" t="s">
        <v>612</v>
      </c>
      <c r="Z55" s="89" t="s">
        <v>745</v>
      </c>
      <c r="AA55" s="96"/>
      <c r="AB55" s="88" t="s">
        <v>868</v>
      </c>
      <c r="AC55" s="90" t="s">
        <v>586</v>
      </c>
      <c r="AD55" s="89" t="s">
        <v>734</v>
      </c>
      <c r="AE55" s="96"/>
      <c r="AF55" s="72"/>
      <c r="AG55" s="24"/>
      <c r="AH55" s="72"/>
      <c r="AI55" s="72"/>
      <c r="AJ55" s="72"/>
      <c r="AK55" s="72"/>
      <c r="AL55" s="72"/>
      <c r="AM55" s="72"/>
      <c r="AN55" s="73"/>
      <c r="AO55" s="73"/>
      <c r="AP55" s="73"/>
      <c r="AQ55" s="73"/>
      <c r="AR55" s="73"/>
      <c r="AS55" s="73"/>
      <c r="AT55" s="71"/>
    </row>
    <row r="56" spans="1:46" ht="18.75">
      <c r="A56" s="1066"/>
      <c r="B56" s="87">
        <f>LARGE(B7:B55,1)+1</f>
        <v>46</v>
      </c>
      <c r="C56" s="88" t="s">
        <v>892</v>
      </c>
      <c r="D56" s="89">
        <v>25</v>
      </c>
      <c r="E56" s="90">
        <v>10</v>
      </c>
      <c r="F56" s="91">
        <f t="shared" si="0"/>
        <v>250</v>
      </c>
      <c r="G56" s="92">
        <f t="shared" si="1"/>
        <v>0.25</v>
      </c>
      <c r="H56" s="1066"/>
      <c r="I56" s="87">
        <f>LARGE(I7:I55,1)+1</f>
        <v>100</v>
      </c>
      <c r="J56" s="88" t="s">
        <v>893</v>
      </c>
      <c r="K56" s="89">
        <v>200</v>
      </c>
      <c r="L56" s="90">
        <v>10</v>
      </c>
      <c r="M56" s="91">
        <f t="shared" si="5"/>
        <v>2000</v>
      </c>
      <c r="N56" s="92">
        <f t="shared" si="2"/>
        <v>2</v>
      </c>
      <c r="O56" s="1066"/>
      <c r="P56" s="87">
        <f>LARGE(P7:P55,1)+1</f>
        <v>159</v>
      </c>
      <c r="Q56" s="88" t="s">
        <v>894</v>
      </c>
      <c r="R56" s="89">
        <v>750</v>
      </c>
      <c r="S56" s="90">
        <v>10</v>
      </c>
      <c r="T56" s="91">
        <f t="shared" si="6"/>
        <v>7500</v>
      </c>
      <c r="U56" s="92">
        <f t="shared" si="4"/>
        <v>7.5</v>
      </c>
      <c r="V56" s="1066"/>
      <c r="X56" s="88" t="s">
        <v>895</v>
      </c>
      <c r="Y56" s="90" t="s">
        <v>781</v>
      </c>
      <c r="Z56" s="89" t="s">
        <v>779</v>
      </c>
      <c r="AA56" s="96"/>
      <c r="AB56" s="88" t="s">
        <v>896</v>
      </c>
      <c r="AC56" s="90">
        <v>1</v>
      </c>
      <c r="AD56" s="89" t="s">
        <v>671</v>
      </c>
      <c r="AE56" s="96"/>
      <c r="AF56" s="72"/>
      <c r="AG56" s="24" t="s">
        <v>897</v>
      </c>
      <c r="AH56" s="72"/>
      <c r="AI56" s="72"/>
      <c r="AJ56" s="72"/>
      <c r="AK56" s="72"/>
      <c r="AL56" s="72"/>
      <c r="AM56" s="72"/>
      <c r="AN56" s="73"/>
      <c r="AO56" s="73"/>
      <c r="AP56" s="73"/>
      <c r="AQ56" s="73"/>
      <c r="AR56" s="73"/>
      <c r="AS56" s="73"/>
      <c r="AT56" s="71"/>
    </row>
    <row r="57" spans="1:46" ht="18.75">
      <c r="A57" s="1066"/>
      <c r="B57" s="87">
        <f>LARGE(B7:B56,1)+1</f>
        <v>47</v>
      </c>
      <c r="C57" s="88" t="s">
        <v>898</v>
      </c>
      <c r="D57" s="89">
        <v>18</v>
      </c>
      <c r="E57" s="90">
        <v>10</v>
      </c>
      <c r="F57" s="91">
        <f t="shared" si="0"/>
        <v>180</v>
      </c>
      <c r="G57" s="92">
        <f t="shared" si="1"/>
        <v>0.18</v>
      </c>
      <c r="H57" s="1066"/>
      <c r="I57" s="87">
        <f>LARGE(I7:I56,1)+1</f>
        <v>101</v>
      </c>
      <c r="J57" s="88" t="s">
        <v>899</v>
      </c>
      <c r="K57" s="89">
        <v>120</v>
      </c>
      <c r="L57" s="90">
        <v>10</v>
      </c>
      <c r="M57" s="91">
        <f t="shared" si="5"/>
        <v>1200</v>
      </c>
      <c r="N57" s="92">
        <f t="shared" si="2"/>
        <v>1.2</v>
      </c>
      <c r="O57" s="1066"/>
      <c r="P57" s="87">
        <f>LARGE(P7:P56,1)+1</f>
        <v>160</v>
      </c>
      <c r="Q57" s="88" t="s">
        <v>900</v>
      </c>
      <c r="R57" s="89">
        <v>350</v>
      </c>
      <c r="S57" s="90">
        <v>10</v>
      </c>
      <c r="T57" s="91">
        <f t="shared" si="6"/>
        <v>3500</v>
      </c>
      <c r="U57" s="92">
        <f t="shared" si="4"/>
        <v>3.5</v>
      </c>
      <c r="V57" s="1066"/>
      <c r="X57" s="88" t="s">
        <v>901</v>
      </c>
      <c r="Y57" s="90" t="s">
        <v>612</v>
      </c>
      <c r="Z57" s="89" t="s">
        <v>902</v>
      </c>
      <c r="AA57" s="96"/>
      <c r="AB57" s="88" t="s">
        <v>903</v>
      </c>
      <c r="AC57" s="90" t="s">
        <v>612</v>
      </c>
      <c r="AD57" s="89" t="s">
        <v>740</v>
      </c>
      <c r="AE57" s="96"/>
      <c r="AF57" s="72"/>
      <c r="AG57" s="24"/>
      <c r="AH57" s="72"/>
      <c r="AI57" s="72"/>
      <c r="AJ57" s="72"/>
      <c r="AK57" s="72"/>
      <c r="AL57" s="72"/>
      <c r="AM57" s="72"/>
      <c r="AN57" s="73"/>
      <c r="AO57" s="73"/>
      <c r="AP57" s="73"/>
      <c r="AQ57" s="73"/>
      <c r="AR57" s="73"/>
      <c r="AS57" s="73"/>
      <c r="AT57" s="71"/>
    </row>
    <row r="58" spans="1:46" ht="18.75">
      <c r="A58" s="1066"/>
      <c r="B58" s="87">
        <f>LARGE(B7:B57,1)+1</f>
        <v>48</v>
      </c>
      <c r="C58" s="88" t="s">
        <v>904</v>
      </c>
      <c r="D58" s="89">
        <v>10</v>
      </c>
      <c r="E58" s="90">
        <v>10</v>
      </c>
      <c r="F58" s="91">
        <f t="shared" si="0"/>
        <v>100</v>
      </c>
      <c r="G58" s="92">
        <f t="shared" si="1"/>
        <v>0.1</v>
      </c>
      <c r="H58" s="1066"/>
      <c r="I58" s="87">
        <f>LARGE(I7:I57,1)+1</f>
        <v>102</v>
      </c>
      <c r="J58" s="88" t="s">
        <v>905</v>
      </c>
      <c r="K58" s="89">
        <v>80</v>
      </c>
      <c r="L58" s="90">
        <v>10</v>
      </c>
      <c r="M58" s="91">
        <f t="shared" si="5"/>
        <v>800</v>
      </c>
      <c r="N58" s="92">
        <f t="shared" si="2"/>
        <v>0.8</v>
      </c>
      <c r="O58" s="1066"/>
      <c r="P58" s="87">
        <f>LARGE(P7:P57,1)+1</f>
        <v>161</v>
      </c>
      <c r="Q58" s="88" t="s">
        <v>906</v>
      </c>
      <c r="R58" s="89">
        <v>6200</v>
      </c>
      <c r="S58" s="90">
        <v>10</v>
      </c>
      <c r="T58" s="91">
        <f t="shared" si="6"/>
        <v>62000</v>
      </c>
      <c r="U58" s="98">
        <f t="shared" si="4"/>
        <v>62</v>
      </c>
      <c r="V58" s="1066"/>
      <c r="X58" s="88" t="s">
        <v>907</v>
      </c>
      <c r="Y58" s="90" t="s">
        <v>612</v>
      </c>
      <c r="Z58" s="89" t="s">
        <v>693</v>
      </c>
      <c r="AA58" s="96"/>
      <c r="AB58" s="88" t="s">
        <v>908</v>
      </c>
      <c r="AC58" s="90" t="s">
        <v>909</v>
      </c>
      <c r="AD58" s="103" t="s">
        <v>910</v>
      </c>
      <c r="AE58" s="96"/>
      <c r="AF58" s="72"/>
      <c r="AG58" s="24" t="s">
        <v>911</v>
      </c>
      <c r="AH58" s="72"/>
      <c r="AI58" s="72"/>
      <c r="AJ58" s="72"/>
      <c r="AK58" s="72"/>
      <c r="AL58" s="72"/>
      <c r="AM58" s="72"/>
      <c r="AN58" s="73"/>
      <c r="AO58" s="73"/>
      <c r="AP58" s="73"/>
      <c r="AQ58" s="73"/>
      <c r="AR58" s="73"/>
      <c r="AS58" s="73"/>
      <c r="AT58" s="71"/>
    </row>
    <row r="59" spans="1:46" ht="18.75">
      <c r="A59" s="1066"/>
      <c r="B59" s="87">
        <f>LARGE(B7:B58,1)+1</f>
        <v>49</v>
      </c>
      <c r="C59" s="88" t="s">
        <v>912</v>
      </c>
      <c r="D59" s="89">
        <v>35</v>
      </c>
      <c r="E59" s="90">
        <v>10</v>
      </c>
      <c r="F59" s="91">
        <f t="shared" si="0"/>
        <v>350</v>
      </c>
      <c r="G59" s="92">
        <f t="shared" si="1"/>
        <v>0.35</v>
      </c>
      <c r="H59" s="1066"/>
      <c r="I59" s="87">
        <f>LARGE(I7:I58,1)+1</f>
        <v>103</v>
      </c>
      <c r="J59" s="88" t="s">
        <v>913</v>
      </c>
      <c r="K59" s="89">
        <v>225</v>
      </c>
      <c r="L59" s="90">
        <v>10</v>
      </c>
      <c r="M59" s="91">
        <f t="shared" si="5"/>
        <v>2250</v>
      </c>
      <c r="N59" s="92">
        <f t="shared" si="2"/>
        <v>2.25</v>
      </c>
      <c r="O59" s="1066"/>
      <c r="P59" s="87"/>
      <c r="Q59" s="88"/>
      <c r="R59" s="89"/>
      <c r="S59" s="90"/>
      <c r="T59" s="91"/>
      <c r="U59" s="98"/>
      <c r="V59" s="1066"/>
      <c r="X59" s="88" t="s">
        <v>914</v>
      </c>
      <c r="Y59" s="90" t="s">
        <v>915</v>
      </c>
      <c r="Z59" s="89" t="s">
        <v>671</v>
      </c>
      <c r="AA59" s="96"/>
      <c r="AB59" s="88" t="s">
        <v>916</v>
      </c>
      <c r="AC59" s="90" t="s">
        <v>603</v>
      </c>
      <c r="AD59" s="89" t="s">
        <v>594</v>
      </c>
      <c r="AE59" s="96"/>
      <c r="AF59" s="72"/>
      <c r="AG59" s="24"/>
      <c r="AH59" s="72"/>
      <c r="AI59" s="72"/>
      <c r="AJ59" s="72"/>
      <c r="AK59" s="72"/>
      <c r="AL59" s="72"/>
      <c r="AM59" s="72"/>
      <c r="AN59" s="73"/>
      <c r="AO59" s="73"/>
      <c r="AP59" s="73"/>
      <c r="AQ59" s="73"/>
      <c r="AR59" s="73"/>
      <c r="AS59" s="73"/>
      <c r="AT59" s="71"/>
    </row>
    <row r="60" spans="1:46" ht="20.25">
      <c r="A60" s="1066"/>
      <c r="B60" s="87"/>
      <c r="C60" s="95" t="s">
        <v>7</v>
      </c>
      <c r="D60" s="89">
        <v>0</v>
      </c>
      <c r="E60" s="90"/>
      <c r="F60" s="91">
        <f t="shared" si="0"/>
        <v>0</v>
      </c>
      <c r="G60" s="92">
        <f t="shared" si="1"/>
        <v>0</v>
      </c>
      <c r="H60" s="1066"/>
      <c r="I60" s="87">
        <f>LARGE(I7:I59,1)+1</f>
        <v>104</v>
      </c>
      <c r="J60" s="88" t="s">
        <v>917</v>
      </c>
      <c r="K60" s="89">
        <v>225</v>
      </c>
      <c r="L60" s="90">
        <v>10</v>
      </c>
      <c r="M60" s="91">
        <f t="shared" si="5"/>
        <v>2250</v>
      </c>
      <c r="N60" s="92">
        <f t="shared" si="2"/>
        <v>2.25</v>
      </c>
      <c r="O60" s="1066"/>
      <c r="P60" s="87"/>
      <c r="Q60" s="88"/>
      <c r="R60" s="89"/>
      <c r="S60" s="90"/>
      <c r="T60" s="91"/>
      <c r="U60" s="98"/>
      <c r="V60" s="1066"/>
      <c r="X60" s="88" t="s">
        <v>918</v>
      </c>
      <c r="Y60" s="90" t="s">
        <v>662</v>
      </c>
      <c r="Z60" s="89" t="s">
        <v>587</v>
      </c>
      <c r="AA60" s="96"/>
      <c r="AB60" s="88" t="s">
        <v>919</v>
      </c>
      <c r="AC60" s="90" t="s">
        <v>920</v>
      </c>
      <c r="AD60" s="89" t="s">
        <v>921</v>
      </c>
      <c r="AE60" s="96"/>
      <c r="AF60" s="72"/>
      <c r="AG60" s="24" t="s">
        <v>922</v>
      </c>
      <c r="AH60" s="72"/>
      <c r="AI60" s="72"/>
      <c r="AJ60" s="72"/>
      <c r="AK60" s="72"/>
      <c r="AL60" s="72"/>
      <c r="AM60" s="72"/>
      <c r="AN60" s="73"/>
      <c r="AO60" s="73"/>
      <c r="AP60" s="73"/>
      <c r="AQ60" s="73"/>
      <c r="AR60" s="73"/>
      <c r="AS60" s="73"/>
      <c r="AT60" s="71"/>
    </row>
    <row r="61" spans="1:46" ht="18.75">
      <c r="A61" s="1066"/>
      <c r="B61" s="87">
        <f>LARGE(B7:B60,1)+1</f>
        <v>50</v>
      </c>
      <c r="C61" s="88" t="s">
        <v>923</v>
      </c>
      <c r="D61" s="89">
        <v>3</v>
      </c>
      <c r="E61" s="90">
        <v>10</v>
      </c>
      <c r="F61" s="91">
        <f t="shared" si="0"/>
        <v>30</v>
      </c>
      <c r="G61" s="92">
        <f t="shared" si="1"/>
        <v>0.03</v>
      </c>
      <c r="H61" s="1066"/>
      <c r="I61" s="87">
        <f>LARGE(I7:I60,1)+1</f>
        <v>105</v>
      </c>
      <c r="J61" s="88" t="s">
        <v>924</v>
      </c>
      <c r="K61" s="89">
        <v>750</v>
      </c>
      <c r="L61" s="90">
        <v>10</v>
      </c>
      <c r="M61" s="91">
        <f t="shared" si="5"/>
        <v>7500</v>
      </c>
      <c r="N61" s="92">
        <f t="shared" si="2"/>
        <v>7.5</v>
      </c>
      <c r="O61" s="1066"/>
      <c r="P61" s="87"/>
      <c r="Q61" s="88"/>
      <c r="R61" s="89"/>
      <c r="S61" s="90"/>
      <c r="T61" s="91"/>
      <c r="U61" s="98"/>
      <c r="V61" s="1066"/>
      <c r="X61" s="88" t="s">
        <v>925</v>
      </c>
      <c r="Y61" s="90" t="s">
        <v>612</v>
      </c>
      <c r="Z61" s="89" t="s">
        <v>613</v>
      </c>
      <c r="AA61" s="96"/>
      <c r="AB61" s="88" t="s">
        <v>926</v>
      </c>
      <c r="AC61" s="90">
        <v>1</v>
      </c>
      <c r="AD61" s="89" t="s">
        <v>642</v>
      </c>
      <c r="AE61" s="96"/>
      <c r="AF61" s="72"/>
      <c r="AG61" s="24"/>
      <c r="AH61" s="72"/>
      <c r="AI61" s="72"/>
      <c r="AJ61" s="72"/>
      <c r="AK61" s="72"/>
      <c r="AL61" s="72"/>
      <c r="AM61" s="72"/>
      <c r="AN61" s="73"/>
      <c r="AO61" s="73"/>
      <c r="AP61" s="73"/>
      <c r="AQ61" s="73"/>
      <c r="AR61" s="73"/>
      <c r="AS61" s="73"/>
      <c r="AT61" s="71"/>
    </row>
    <row r="62" spans="1:46" ht="18.75">
      <c r="A62" s="1066"/>
      <c r="B62" s="87">
        <f>LARGE(B7:B61,1)+1</f>
        <v>51</v>
      </c>
      <c r="C62" s="88" t="s">
        <v>927</v>
      </c>
      <c r="D62" s="89">
        <v>8</v>
      </c>
      <c r="E62" s="90">
        <v>10</v>
      </c>
      <c r="F62" s="91">
        <f t="shared" si="0"/>
        <v>80</v>
      </c>
      <c r="G62" s="92">
        <f t="shared" si="1"/>
        <v>0.08</v>
      </c>
      <c r="H62" s="1066"/>
      <c r="I62" s="87">
        <f>LARGE(I7:I61,1)+1</f>
        <v>106</v>
      </c>
      <c r="J62" s="88" t="s">
        <v>928</v>
      </c>
      <c r="K62" s="89">
        <v>8.6</v>
      </c>
      <c r="L62" s="90">
        <v>10</v>
      </c>
      <c r="M62" s="91">
        <f t="shared" si="5"/>
        <v>86</v>
      </c>
      <c r="N62" s="92">
        <f t="shared" si="2"/>
        <v>8.5999999999999993E-2</v>
      </c>
      <c r="O62" s="1066"/>
      <c r="P62" s="87"/>
      <c r="Q62" s="88"/>
      <c r="R62" s="89"/>
      <c r="S62" s="90"/>
      <c r="T62" s="91"/>
      <c r="U62" s="98"/>
      <c r="V62" s="1066"/>
      <c r="X62" s="88" t="s">
        <v>929</v>
      </c>
      <c r="Y62" s="90" t="s">
        <v>593</v>
      </c>
      <c r="Z62" s="89" t="s">
        <v>671</v>
      </c>
      <c r="AA62" s="96"/>
      <c r="AB62" s="88" t="s">
        <v>930</v>
      </c>
      <c r="AC62" s="90" t="s">
        <v>586</v>
      </c>
      <c r="AD62" s="89" t="s">
        <v>931</v>
      </c>
      <c r="AE62" s="96"/>
      <c r="AF62" s="72"/>
      <c r="AG62" s="24" t="s">
        <v>932</v>
      </c>
      <c r="AH62" s="72"/>
      <c r="AI62" s="72"/>
      <c r="AJ62" s="72"/>
      <c r="AK62" s="72"/>
      <c r="AL62" s="72"/>
      <c r="AM62" s="72"/>
      <c r="AN62" s="73"/>
      <c r="AO62" s="73"/>
      <c r="AP62" s="73"/>
      <c r="AQ62" s="73"/>
      <c r="AR62" s="73"/>
      <c r="AS62" s="73"/>
      <c r="AT62" s="71"/>
    </row>
    <row r="63" spans="1:46" ht="18.75">
      <c r="A63" s="1066"/>
      <c r="B63" s="87">
        <f>LARGE(B7:B62,1)+1</f>
        <v>52</v>
      </c>
      <c r="C63" s="88" t="s">
        <v>933</v>
      </c>
      <c r="D63" s="89">
        <v>100</v>
      </c>
      <c r="E63" s="90">
        <v>10</v>
      </c>
      <c r="F63" s="91">
        <f t="shared" si="0"/>
        <v>1000</v>
      </c>
      <c r="G63" s="92">
        <f t="shared" si="1"/>
        <v>1</v>
      </c>
      <c r="H63" s="1066"/>
      <c r="I63" s="87">
        <f>LARGE(I7:I62,1)+1</f>
        <v>107</v>
      </c>
      <c r="J63" s="88" t="s">
        <v>934</v>
      </c>
      <c r="K63" s="89">
        <v>11.5</v>
      </c>
      <c r="L63" s="90">
        <v>10</v>
      </c>
      <c r="M63" s="91">
        <f t="shared" si="5"/>
        <v>115</v>
      </c>
      <c r="N63" s="92">
        <f t="shared" si="2"/>
        <v>0.115</v>
      </c>
      <c r="O63" s="1066"/>
      <c r="P63" s="87"/>
      <c r="Q63" s="88"/>
      <c r="R63" s="89"/>
      <c r="S63" s="90"/>
      <c r="T63" s="91"/>
      <c r="U63" s="98"/>
      <c r="V63" s="1066"/>
      <c r="X63" s="88" t="s">
        <v>935</v>
      </c>
      <c r="Y63" s="90">
        <v>1</v>
      </c>
      <c r="Z63" s="89" t="s">
        <v>866</v>
      </c>
      <c r="AA63" s="96"/>
      <c r="AB63" s="88" t="s">
        <v>936</v>
      </c>
      <c r="AC63" s="90">
        <v>1</v>
      </c>
      <c r="AD63" s="89" t="s">
        <v>937</v>
      </c>
      <c r="AE63" s="96"/>
      <c r="AF63" s="72"/>
      <c r="AG63" s="24"/>
      <c r="AH63" s="72"/>
      <c r="AI63" s="72"/>
      <c r="AJ63" s="72"/>
      <c r="AK63" s="72"/>
      <c r="AL63" s="72"/>
      <c r="AM63" s="72"/>
      <c r="AN63" s="73"/>
      <c r="AO63" s="73"/>
      <c r="AP63" s="73"/>
      <c r="AQ63" s="73"/>
      <c r="AR63" s="73"/>
      <c r="AS63" s="73"/>
      <c r="AT63" s="71"/>
    </row>
    <row r="64" spans="1:46" ht="18.75">
      <c r="A64" s="1066"/>
      <c r="B64" s="87">
        <f>LARGE(B7:B63,1)+1</f>
        <v>53</v>
      </c>
      <c r="C64" s="88" t="s">
        <v>938</v>
      </c>
      <c r="D64" s="89">
        <v>100</v>
      </c>
      <c r="E64" s="90">
        <v>10</v>
      </c>
      <c r="F64" s="91">
        <f t="shared" si="0"/>
        <v>1000</v>
      </c>
      <c r="G64" s="92">
        <f t="shared" si="1"/>
        <v>1</v>
      </c>
      <c r="H64" s="1066"/>
      <c r="I64" s="87">
        <f>LARGE(I7:I63,1)+1</f>
        <v>108</v>
      </c>
      <c r="J64" s="88" t="s">
        <v>939</v>
      </c>
      <c r="K64" s="89">
        <v>3.75</v>
      </c>
      <c r="L64" s="90">
        <v>10</v>
      </c>
      <c r="M64" s="91">
        <f t="shared" si="5"/>
        <v>37.5</v>
      </c>
      <c r="N64" s="92">
        <f t="shared" si="2"/>
        <v>3.7499999999999999E-2</v>
      </c>
      <c r="O64" s="1066"/>
      <c r="P64" s="87"/>
      <c r="Q64" s="88"/>
      <c r="R64" s="89"/>
      <c r="S64" s="90"/>
      <c r="T64" s="91"/>
      <c r="U64" s="98"/>
      <c r="V64" s="1066"/>
      <c r="X64" s="88" t="s">
        <v>940</v>
      </c>
      <c r="Y64" s="90" t="s">
        <v>586</v>
      </c>
      <c r="Z64" s="89" t="s">
        <v>644</v>
      </c>
      <c r="AA64" s="96"/>
      <c r="AB64" s="88" t="s">
        <v>941</v>
      </c>
      <c r="AC64" s="90" t="s">
        <v>753</v>
      </c>
      <c r="AD64" s="89" t="s">
        <v>942</v>
      </c>
      <c r="AE64" s="96"/>
      <c r="AF64" s="72"/>
      <c r="AG64" s="24" t="s">
        <v>943</v>
      </c>
      <c r="AH64" s="72"/>
      <c r="AI64" s="72"/>
      <c r="AJ64" s="72"/>
      <c r="AK64" s="72"/>
      <c r="AL64" s="72"/>
      <c r="AM64" s="72"/>
      <c r="AN64" s="73"/>
      <c r="AO64" s="73"/>
      <c r="AP64" s="73"/>
      <c r="AQ64" s="73"/>
      <c r="AR64" s="73"/>
      <c r="AS64" s="73"/>
      <c r="AT64" s="71"/>
    </row>
    <row r="65" spans="1:46" ht="18.75">
      <c r="A65" s="1066"/>
      <c r="B65" s="87">
        <f>LARGE(B7:B64,1)+1</f>
        <v>54</v>
      </c>
      <c r="C65" s="88" t="s">
        <v>944</v>
      </c>
      <c r="D65" s="89">
        <v>135</v>
      </c>
      <c r="E65" s="90">
        <v>10</v>
      </c>
      <c r="F65" s="91">
        <f t="shared" si="0"/>
        <v>1350</v>
      </c>
      <c r="G65" s="92">
        <f t="shared" si="1"/>
        <v>1.35</v>
      </c>
      <c r="H65" s="1066"/>
      <c r="I65" s="87">
        <f>LARGE(I7:I64,1)+1</f>
        <v>109</v>
      </c>
      <c r="J65" s="88" t="s">
        <v>945</v>
      </c>
      <c r="K65" s="89">
        <v>170</v>
      </c>
      <c r="L65" s="90">
        <v>10</v>
      </c>
      <c r="M65" s="91">
        <f t="shared" si="5"/>
        <v>1700</v>
      </c>
      <c r="N65" s="92">
        <f t="shared" si="2"/>
        <v>1.7</v>
      </c>
      <c r="O65" s="1066"/>
      <c r="P65" s="87"/>
      <c r="Q65" s="88"/>
      <c r="R65" s="89"/>
      <c r="S65" s="90"/>
      <c r="T65" s="91"/>
      <c r="U65" s="98"/>
      <c r="V65" s="1066"/>
      <c r="X65" s="96"/>
      <c r="Y65" s="90"/>
      <c r="Z65" s="96"/>
      <c r="AA65" s="96"/>
      <c r="AB65" s="88" t="s">
        <v>946</v>
      </c>
      <c r="AC65" s="90" t="s">
        <v>947</v>
      </c>
      <c r="AD65" s="89" t="s">
        <v>948</v>
      </c>
      <c r="AE65" s="96"/>
      <c r="AF65" s="72"/>
      <c r="AG65" s="24"/>
      <c r="AH65" s="72"/>
      <c r="AI65" s="72"/>
      <c r="AJ65" s="72"/>
      <c r="AK65" s="72"/>
      <c r="AL65" s="72"/>
      <c r="AM65" s="72"/>
      <c r="AN65" s="73"/>
      <c r="AO65" s="73"/>
      <c r="AP65" s="73"/>
      <c r="AQ65" s="73"/>
      <c r="AR65" s="73"/>
      <c r="AS65" s="73"/>
      <c r="AT65" s="71"/>
    </row>
    <row r="66" spans="1:46" ht="18.75">
      <c r="A66" s="1066"/>
      <c r="B66" s="87">
        <f>LARGE(B7:B65,1)+1</f>
        <v>55</v>
      </c>
      <c r="C66" s="88" t="s">
        <v>949</v>
      </c>
      <c r="D66" s="89">
        <v>12</v>
      </c>
      <c r="E66" s="90">
        <v>10</v>
      </c>
      <c r="F66" s="91">
        <f t="shared" si="0"/>
        <v>120</v>
      </c>
      <c r="G66" s="92">
        <f t="shared" si="1"/>
        <v>0.12</v>
      </c>
      <c r="H66" s="1066"/>
      <c r="I66" s="87">
        <f>LARGE(I7:I65,1)+1</f>
        <v>110</v>
      </c>
      <c r="J66" s="88" t="s">
        <v>950</v>
      </c>
      <c r="K66" s="89">
        <v>1000</v>
      </c>
      <c r="L66" s="90">
        <v>10</v>
      </c>
      <c r="M66" s="91">
        <f t="shared" si="5"/>
        <v>10000</v>
      </c>
      <c r="N66" s="98">
        <f t="shared" si="2"/>
        <v>10</v>
      </c>
      <c r="O66" s="1066"/>
      <c r="P66" s="87"/>
      <c r="Q66" s="88"/>
      <c r="R66" s="89"/>
      <c r="S66" s="90"/>
      <c r="T66" s="91"/>
      <c r="U66" s="98"/>
      <c r="V66" s="1066"/>
      <c r="X66" s="109"/>
      <c r="Y66" s="90"/>
      <c r="Z66" s="96"/>
      <c r="AA66" s="96"/>
      <c r="AB66" s="96"/>
      <c r="AC66" s="96"/>
      <c r="AD66" s="96"/>
      <c r="AE66" s="96"/>
      <c r="AF66" s="72"/>
      <c r="AG66" s="24" t="s">
        <v>951</v>
      </c>
      <c r="AH66" s="72"/>
      <c r="AI66" s="72"/>
      <c r="AJ66" s="72"/>
      <c r="AK66" s="72"/>
      <c r="AL66" s="72"/>
      <c r="AM66" s="72"/>
      <c r="AN66" s="73"/>
      <c r="AO66" s="73"/>
      <c r="AP66" s="73"/>
      <c r="AQ66" s="73"/>
      <c r="AR66" s="73"/>
      <c r="AS66" s="73"/>
      <c r="AT66" s="71"/>
    </row>
    <row r="67" spans="1:46" ht="18.75">
      <c r="A67" s="1066"/>
      <c r="B67" s="87"/>
      <c r="C67" s="88"/>
      <c r="D67" s="89"/>
      <c r="E67" s="90"/>
      <c r="F67" s="91"/>
      <c r="G67" s="92"/>
      <c r="H67" s="1066"/>
      <c r="I67" s="87">
        <f>LARGE(I7:I66,1)+1</f>
        <v>111</v>
      </c>
      <c r="J67" s="88" t="s">
        <v>952</v>
      </c>
      <c r="K67" s="89">
        <v>1500</v>
      </c>
      <c r="L67" s="90">
        <v>10</v>
      </c>
      <c r="M67" s="91">
        <f t="shared" si="5"/>
        <v>15000</v>
      </c>
      <c r="N67" s="98">
        <f t="shared" si="2"/>
        <v>15</v>
      </c>
      <c r="O67" s="1066"/>
      <c r="P67" s="87"/>
      <c r="Q67" s="88"/>
      <c r="R67" s="89"/>
      <c r="S67" s="90"/>
      <c r="T67" s="91"/>
      <c r="U67" s="98"/>
      <c r="V67" s="1066"/>
      <c r="X67" s="110" t="s">
        <v>572</v>
      </c>
      <c r="Y67" s="110" t="s">
        <v>573</v>
      </c>
      <c r="Z67" s="110" t="s">
        <v>574</v>
      </c>
      <c r="AA67" s="96"/>
      <c r="AB67" s="110" t="s">
        <v>572</v>
      </c>
      <c r="AC67" s="110" t="s">
        <v>573</v>
      </c>
      <c r="AD67" s="110" t="s">
        <v>574</v>
      </c>
      <c r="AE67" s="96"/>
      <c r="AF67" s="72"/>
      <c r="AG67" s="24" t="s">
        <v>953</v>
      </c>
      <c r="AH67" s="72"/>
      <c r="AI67" s="72"/>
      <c r="AJ67" s="72"/>
      <c r="AK67" s="72"/>
      <c r="AL67" s="72"/>
      <c r="AM67" s="72"/>
      <c r="AN67" s="73"/>
      <c r="AO67" s="73"/>
      <c r="AP67" s="73"/>
      <c r="AQ67" s="73"/>
      <c r="AR67" s="73"/>
      <c r="AS67" s="73"/>
      <c r="AT67" s="71"/>
    </row>
    <row r="68" spans="1:46" ht="18.75">
      <c r="A68" s="1066"/>
      <c r="B68" s="87"/>
      <c r="C68" s="88"/>
      <c r="D68" s="89"/>
      <c r="E68" s="90"/>
      <c r="F68" s="91"/>
      <c r="G68" s="92"/>
      <c r="H68" s="1066"/>
      <c r="I68" s="87">
        <f>LARGE(I7:I67,1)+1</f>
        <v>112</v>
      </c>
      <c r="J68" s="88" t="s">
        <v>954</v>
      </c>
      <c r="K68" s="89">
        <v>15</v>
      </c>
      <c r="L68" s="90">
        <v>10</v>
      </c>
      <c r="M68" s="91">
        <f t="shared" si="5"/>
        <v>150</v>
      </c>
      <c r="N68" s="92">
        <f t="shared" si="2"/>
        <v>0.15</v>
      </c>
      <c r="O68" s="1066"/>
      <c r="P68" s="87"/>
      <c r="Q68" s="88"/>
      <c r="R68" s="89"/>
      <c r="S68" s="90"/>
      <c r="T68" s="91"/>
      <c r="U68" s="98"/>
      <c r="V68" s="1066"/>
      <c r="AE68" s="96"/>
      <c r="AF68" s="72"/>
      <c r="AG68" s="24"/>
      <c r="AH68" s="72"/>
      <c r="AI68" s="72"/>
      <c r="AJ68" s="72"/>
      <c r="AK68" s="72"/>
      <c r="AL68" s="72"/>
      <c r="AM68" s="72"/>
      <c r="AN68" s="73"/>
      <c r="AO68" s="73"/>
      <c r="AP68" s="73"/>
      <c r="AQ68" s="73"/>
      <c r="AR68" s="73"/>
      <c r="AS68" s="73"/>
      <c r="AT68" s="71"/>
    </row>
    <row r="69" spans="1:46" ht="18.75">
      <c r="X69" s="88" t="s">
        <v>955</v>
      </c>
      <c r="Y69" s="90">
        <v>1</v>
      </c>
      <c r="Z69" s="89" t="s">
        <v>956</v>
      </c>
      <c r="AA69" s="96"/>
      <c r="AB69" s="88" t="s">
        <v>957</v>
      </c>
      <c r="AC69" s="90" t="s">
        <v>662</v>
      </c>
      <c r="AD69" s="89" t="s">
        <v>937</v>
      </c>
      <c r="AE69" s="96"/>
      <c r="AF69" s="72"/>
      <c r="AG69" s="24" t="s">
        <v>958</v>
      </c>
      <c r="AH69" s="72"/>
      <c r="AI69" s="72"/>
      <c r="AJ69" s="72"/>
      <c r="AK69" s="72"/>
      <c r="AL69" s="72"/>
      <c r="AM69" s="72"/>
      <c r="AN69" s="73"/>
      <c r="AO69" s="73"/>
      <c r="AP69" s="73"/>
      <c r="AQ69" s="73"/>
      <c r="AR69" s="73"/>
      <c r="AS69" s="73"/>
      <c r="AT69" s="71"/>
    </row>
    <row r="70" spans="1:46" ht="18.75">
      <c r="X70" s="88"/>
      <c r="Y70" s="90"/>
      <c r="Z70" s="89"/>
      <c r="AA70" s="96"/>
      <c r="AB70" s="88" t="s">
        <v>959</v>
      </c>
      <c r="AC70" s="90">
        <v>1</v>
      </c>
      <c r="AD70" s="89" t="s">
        <v>960</v>
      </c>
      <c r="AE70" s="96"/>
      <c r="AF70" s="72"/>
      <c r="AG70" s="24" t="s">
        <v>961</v>
      </c>
      <c r="AH70" s="72"/>
      <c r="AI70" s="72"/>
      <c r="AJ70" s="72"/>
      <c r="AK70" s="72"/>
      <c r="AL70" s="72"/>
      <c r="AM70" s="72"/>
      <c r="AN70" s="73"/>
      <c r="AO70" s="73"/>
      <c r="AP70" s="73"/>
      <c r="AQ70" s="73"/>
      <c r="AR70" s="73"/>
      <c r="AS70" s="73"/>
      <c r="AT70" s="71"/>
    </row>
    <row r="71" spans="1:46" ht="15.75">
      <c r="X71" s="88" t="s">
        <v>962</v>
      </c>
      <c r="Y71" s="90" t="s">
        <v>662</v>
      </c>
      <c r="Z71" s="89" t="s">
        <v>711</v>
      </c>
      <c r="AA71" s="96"/>
      <c r="AB71" s="88" t="s">
        <v>963</v>
      </c>
      <c r="AC71" s="90" t="s">
        <v>612</v>
      </c>
      <c r="AD71" s="89" t="s">
        <v>693</v>
      </c>
      <c r="AE71" s="96"/>
      <c r="AF71" s="72"/>
      <c r="AG71" s="72"/>
      <c r="AH71" s="72"/>
      <c r="AI71" s="72"/>
      <c r="AJ71" s="72"/>
      <c r="AK71" s="72"/>
      <c r="AL71" s="72"/>
      <c r="AM71" s="72"/>
      <c r="AN71" s="73"/>
      <c r="AO71" s="73"/>
      <c r="AP71" s="73"/>
      <c r="AQ71" s="73"/>
      <c r="AR71" s="73"/>
      <c r="AS71" s="73"/>
      <c r="AT71" s="71"/>
    </row>
    <row r="72" spans="1:46" ht="15.75">
      <c r="X72" s="88" t="s">
        <v>964</v>
      </c>
      <c r="Y72" s="90" t="s">
        <v>617</v>
      </c>
      <c r="Z72" s="89" t="s">
        <v>620</v>
      </c>
      <c r="AA72" s="96"/>
      <c r="AB72" s="88" t="s">
        <v>965</v>
      </c>
      <c r="AC72" s="90" t="s">
        <v>753</v>
      </c>
      <c r="AD72" s="89" t="s">
        <v>966</v>
      </c>
      <c r="AE72" s="96"/>
      <c r="AF72" s="72"/>
      <c r="AG72" s="72"/>
      <c r="AH72" s="72"/>
      <c r="AI72" s="72"/>
      <c r="AJ72" s="72"/>
      <c r="AK72" s="72"/>
      <c r="AL72" s="72"/>
      <c r="AM72" s="72"/>
      <c r="AN72" s="73"/>
      <c r="AO72" s="73"/>
      <c r="AP72" s="73"/>
      <c r="AQ72" s="73"/>
      <c r="AR72" s="73"/>
      <c r="AS72" s="73"/>
      <c r="AT72" s="71"/>
    </row>
    <row r="73" spans="1:46" ht="16.5" thickBot="1">
      <c r="X73" s="88"/>
      <c r="Y73" s="90"/>
      <c r="Z73" s="89"/>
      <c r="AA73" s="96"/>
      <c r="AB73" s="88" t="s">
        <v>967</v>
      </c>
      <c r="AC73" s="90" t="s">
        <v>753</v>
      </c>
      <c r="AD73" s="89" t="s">
        <v>968</v>
      </c>
      <c r="AE73" s="96"/>
      <c r="AF73" s="111" t="s">
        <v>969</v>
      </c>
      <c r="AG73" s="72"/>
      <c r="AH73" s="72"/>
      <c r="AI73" s="72"/>
      <c r="AJ73" s="72"/>
      <c r="AK73" s="72"/>
      <c r="AL73" s="72"/>
      <c r="AM73" s="72"/>
      <c r="AN73" s="73"/>
      <c r="AO73" s="73"/>
      <c r="AP73" s="73"/>
      <c r="AQ73" s="73"/>
      <c r="AR73" s="73"/>
      <c r="AS73" s="73"/>
      <c r="AT73" s="71"/>
    </row>
    <row r="74" spans="1:46" ht="16.5" customHeight="1" thickTop="1">
      <c r="X74" s="88" t="s">
        <v>36</v>
      </c>
      <c r="Y74" s="90" t="s">
        <v>612</v>
      </c>
      <c r="Z74" s="89" t="s">
        <v>693</v>
      </c>
      <c r="AA74" s="96"/>
      <c r="AB74" s="88" t="s">
        <v>970</v>
      </c>
      <c r="AC74" s="90" t="s">
        <v>753</v>
      </c>
      <c r="AD74" s="89" t="s">
        <v>601</v>
      </c>
      <c r="AE74" s="96"/>
      <c r="AF74" s="1057" t="s">
        <v>971</v>
      </c>
      <c r="AG74" s="1059" t="s">
        <v>972</v>
      </c>
      <c r="AH74" s="1059"/>
      <c r="AI74" s="1059"/>
      <c r="AJ74" s="1060" t="s">
        <v>973</v>
      </c>
      <c r="AK74" s="1060"/>
      <c r="AL74" s="1060"/>
      <c r="AM74" s="1061"/>
      <c r="AN74" s="73"/>
      <c r="AO74" s="73"/>
      <c r="AP74" s="73"/>
      <c r="AQ74" s="73"/>
      <c r="AR74" s="73"/>
      <c r="AS74" s="73"/>
      <c r="AT74" s="71"/>
    </row>
    <row r="75" spans="1:46" ht="18">
      <c r="X75" s="88" t="s">
        <v>974</v>
      </c>
      <c r="Y75" s="90" t="s">
        <v>612</v>
      </c>
      <c r="Z75" s="89" t="s">
        <v>693</v>
      </c>
      <c r="AA75" s="96"/>
      <c r="AB75" s="88" t="s">
        <v>975</v>
      </c>
      <c r="AC75" s="90" t="s">
        <v>976</v>
      </c>
      <c r="AD75" s="89" t="s">
        <v>977</v>
      </c>
      <c r="AE75" s="96"/>
      <c r="AF75" s="1058"/>
      <c r="AG75" s="112" t="s">
        <v>978</v>
      </c>
      <c r="AH75" s="112" t="s">
        <v>979</v>
      </c>
      <c r="AI75" s="112" t="s">
        <v>980</v>
      </c>
      <c r="AJ75" s="113" t="s">
        <v>981</v>
      </c>
      <c r="AK75" s="112" t="s">
        <v>982</v>
      </c>
      <c r="AL75" s="112" t="s">
        <v>983</v>
      </c>
      <c r="AM75" s="114" t="s">
        <v>984</v>
      </c>
      <c r="AN75" s="73"/>
      <c r="AO75" s="73"/>
      <c r="AP75" s="73"/>
      <c r="AQ75" s="73"/>
      <c r="AR75" s="73"/>
      <c r="AS75" s="73"/>
      <c r="AT75" s="71"/>
    </row>
    <row r="76" spans="1:46" ht="18.75">
      <c r="X76" s="88" t="s">
        <v>985</v>
      </c>
      <c r="Y76" s="90">
        <v>1</v>
      </c>
      <c r="Z76" s="89" t="s">
        <v>596</v>
      </c>
      <c r="AA76" s="96"/>
      <c r="AB76" s="88"/>
      <c r="AC76" s="90"/>
      <c r="AD76" s="89"/>
      <c r="AE76" s="96"/>
      <c r="AF76" s="115" t="s">
        <v>986</v>
      </c>
      <c r="AG76" s="116"/>
      <c r="AH76" s="116"/>
      <c r="AI76" s="116"/>
      <c r="AJ76" s="117"/>
      <c r="AK76" s="116"/>
      <c r="AL76" s="116"/>
      <c r="AM76" s="118"/>
      <c r="AN76" s="73"/>
      <c r="AO76" s="73"/>
      <c r="AP76" s="73"/>
      <c r="AQ76" s="73"/>
      <c r="AR76" s="73"/>
      <c r="AS76" s="73"/>
      <c r="AT76" s="71"/>
    </row>
    <row r="77" spans="1:46" ht="15.75">
      <c r="X77" s="88" t="s">
        <v>987</v>
      </c>
      <c r="Y77" s="90" t="s">
        <v>670</v>
      </c>
      <c r="Z77" s="89" t="s">
        <v>734</v>
      </c>
      <c r="AA77" s="96"/>
      <c r="AB77" s="88" t="s">
        <v>988</v>
      </c>
      <c r="AC77" s="90" t="s">
        <v>617</v>
      </c>
      <c r="AD77" s="89" t="s">
        <v>956</v>
      </c>
      <c r="AE77" s="96"/>
      <c r="AF77" s="119" t="s">
        <v>989</v>
      </c>
      <c r="AG77" s="116" t="s">
        <v>990</v>
      </c>
      <c r="AH77" s="116">
        <v>32</v>
      </c>
      <c r="AI77" s="116" t="s">
        <v>991</v>
      </c>
      <c r="AJ77" s="117" t="s">
        <v>992</v>
      </c>
      <c r="AK77" s="116" t="s">
        <v>993</v>
      </c>
      <c r="AL77" s="116" t="s">
        <v>994</v>
      </c>
      <c r="AM77" s="118" t="s">
        <v>995</v>
      </c>
      <c r="AN77" s="73"/>
      <c r="AO77" s="73"/>
      <c r="AP77" s="73"/>
      <c r="AQ77" s="73"/>
      <c r="AR77" s="73"/>
      <c r="AS77" s="73"/>
      <c r="AT77" s="71"/>
    </row>
    <row r="78" spans="1:46" ht="15.75">
      <c r="X78" s="88" t="s">
        <v>996</v>
      </c>
      <c r="Y78" s="90" t="s">
        <v>662</v>
      </c>
      <c r="Z78" s="89" t="s">
        <v>682</v>
      </c>
      <c r="AA78" s="96"/>
      <c r="AB78" s="88" t="s">
        <v>997</v>
      </c>
      <c r="AC78" s="90">
        <v>1</v>
      </c>
      <c r="AD78" s="89" t="s">
        <v>779</v>
      </c>
      <c r="AE78" s="96"/>
      <c r="AF78" s="119" t="s">
        <v>998</v>
      </c>
      <c r="AG78" s="116" t="s">
        <v>999</v>
      </c>
      <c r="AH78" s="116">
        <v>33</v>
      </c>
      <c r="AI78" s="116" t="s">
        <v>991</v>
      </c>
      <c r="AJ78" s="117" t="s">
        <v>1000</v>
      </c>
      <c r="AK78" s="116" t="s">
        <v>1000</v>
      </c>
      <c r="AL78" s="116" t="s">
        <v>994</v>
      </c>
      <c r="AM78" s="118" t="s">
        <v>995</v>
      </c>
      <c r="AN78" s="73"/>
      <c r="AO78" s="73"/>
      <c r="AP78" s="73"/>
      <c r="AQ78" s="73"/>
      <c r="AR78" s="73"/>
      <c r="AS78" s="73"/>
      <c r="AT78" s="71"/>
    </row>
    <row r="79" spans="1:46" ht="15.75">
      <c r="X79" s="88" t="s">
        <v>1001</v>
      </c>
      <c r="Y79" s="90" t="s">
        <v>781</v>
      </c>
      <c r="Z79" s="89" t="s">
        <v>642</v>
      </c>
      <c r="AA79" s="96"/>
      <c r="AB79" s="88" t="s">
        <v>581</v>
      </c>
      <c r="AC79" s="90" t="s">
        <v>662</v>
      </c>
      <c r="AD79" s="89" t="s">
        <v>827</v>
      </c>
      <c r="AE79" s="96"/>
      <c r="AF79" s="119" t="s">
        <v>1002</v>
      </c>
      <c r="AG79" s="116" t="s">
        <v>1003</v>
      </c>
      <c r="AH79" s="116">
        <v>37</v>
      </c>
      <c r="AI79" s="116" t="s">
        <v>1004</v>
      </c>
      <c r="AJ79" s="117" t="s">
        <v>1005</v>
      </c>
      <c r="AK79" s="116" t="s">
        <v>1005</v>
      </c>
      <c r="AL79" s="116" t="s">
        <v>994</v>
      </c>
      <c r="AM79" s="118" t="s">
        <v>995</v>
      </c>
      <c r="AN79" s="73"/>
      <c r="AO79" s="73"/>
      <c r="AP79" s="73"/>
      <c r="AQ79" s="73"/>
      <c r="AR79" s="73"/>
      <c r="AS79" s="73"/>
      <c r="AT79" s="71"/>
    </row>
    <row r="80" spans="1:46" ht="18">
      <c r="X80" s="88" t="s">
        <v>1006</v>
      </c>
      <c r="Y80" s="90" t="s">
        <v>617</v>
      </c>
      <c r="Z80" s="89" t="s">
        <v>740</v>
      </c>
      <c r="AA80" s="96"/>
      <c r="AB80" s="88" t="s">
        <v>1007</v>
      </c>
      <c r="AC80" s="90" t="s">
        <v>781</v>
      </c>
      <c r="AD80" s="89" t="s">
        <v>1008</v>
      </c>
      <c r="AE80" s="96"/>
      <c r="AF80" s="119" t="s">
        <v>1009</v>
      </c>
      <c r="AG80" s="116" t="s">
        <v>1010</v>
      </c>
      <c r="AH80" s="116">
        <v>50</v>
      </c>
      <c r="AI80" s="116" t="s">
        <v>1011</v>
      </c>
      <c r="AJ80" s="117" t="s">
        <v>1012</v>
      </c>
      <c r="AK80" s="116" t="s">
        <v>1013</v>
      </c>
      <c r="AL80" s="116" t="s">
        <v>1014</v>
      </c>
      <c r="AM80" s="118" t="s">
        <v>1015</v>
      </c>
      <c r="AN80" s="73"/>
      <c r="AO80" s="73"/>
      <c r="AP80" s="73"/>
      <c r="AQ80" s="73"/>
      <c r="AR80" s="73"/>
      <c r="AS80" s="73"/>
      <c r="AT80" s="71"/>
    </row>
    <row r="81" spans="24:46" ht="18">
      <c r="X81" s="88" t="s">
        <v>1016</v>
      </c>
      <c r="Y81" s="90" t="s">
        <v>670</v>
      </c>
      <c r="Z81" s="89" t="s">
        <v>766</v>
      </c>
      <c r="AA81" s="96"/>
      <c r="AB81" s="88" t="s">
        <v>1017</v>
      </c>
      <c r="AC81" s="90" t="s">
        <v>617</v>
      </c>
      <c r="AD81" s="89" t="s">
        <v>740</v>
      </c>
      <c r="AE81" s="96"/>
      <c r="AF81" s="119" t="s">
        <v>1018</v>
      </c>
      <c r="AG81" s="116" t="s">
        <v>1019</v>
      </c>
      <c r="AH81" s="116">
        <v>65</v>
      </c>
      <c r="AI81" s="116" t="s">
        <v>1020</v>
      </c>
      <c r="AJ81" s="117" t="s">
        <v>1021</v>
      </c>
      <c r="AK81" s="116" t="s">
        <v>1022</v>
      </c>
      <c r="AL81" s="116" t="s">
        <v>1014</v>
      </c>
      <c r="AM81" s="118" t="s">
        <v>1015</v>
      </c>
      <c r="AN81" s="73"/>
      <c r="AO81" s="73"/>
      <c r="AP81" s="73"/>
      <c r="AQ81" s="73"/>
      <c r="AR81" s="73"/>
      <c r="AS81" s="73"/>
      <c r="AT81" s="71"/>
    </row>
    <row r="82" spans="24:46" ht="18">
      <c r="X82" s="88" t="s">
        <v>949</v>
      </c>
      <c r="Y82" s="90" t="s">
        <v>586</v>
      </c>
      <c r="Z82" s="89" t="s">
        <v>642</v>
      </c>
      <c r="AA82" s="96"/>
      <c r="AB82" s="88" t="s">
        <v>37</v>
      </c>
      <c r="AC82" s="90" t="s">
        <v>612</v>
      </c>
      <c r="AD82" s="89" t="s">
        <v>642</v>
      </c>
      <c r="AE82" s="96"/>
      <c r="AF82" s="119" t="s">
        <v>1023</v>
      </c>
      <c r="AG82" s="116" t="s">
        <v>1024</v>
      </c>
      <c r="AH82" s="116">
        <v>75</v>
      </c>
      <c r="AI82" s="116" t="s">
        <v>1025</v>
      </c>
      <c r="AJ82" s="117" t="s">
        <v>1026</v>
      </c>
      <c r="AK82" s="116" t="s">
        <v>1027</v>
      </c>
      <c r="AL82" s="116" t="s">
        <v>1014</v>
      </c>
      <c r="AM82" s="118" t="s">
        <v>1015</v>
      </c>
      <c r="AN82" s="73"/>
      <c r="AO82" s="73"/>
      <c r="AP82" s="73"/>
      <c r="AQ82" s="73"/>
      <c r="AR82" s="73"/>
      <c r="AS82" s="73"/>
      <c r="AT82" s="71"/>
    </row>
    <row r="83" spans="24:46" ht="18.75">
      <c r="X83" s="88" t="s">
        <v>1028</v>
      </c>
      <c r="Y83" s="90" t="s">
        <v>1029</v>
      </c>
      <c r="Z83" s="89" t="s">
        <v>634</v>
      </c>
      <c r="AA83" s="96"/>
      <c r="AB83" s="88" t="s">
        <v>1030</v>
      </c>
      <c r="AC83" s="90" t="s">
        <v>1031</v>
      </c>
      <c r="AD83" s="103" t="s">
        <v>1032</v>
      </c>
      <c r="AE83" s="96"/>
      <c r="AF83" s="115" t="s">
        <v>1033</v>
      </c>
      <c r="AG83" s="116"/>
      <c r="AH83" s="116"/>
      <c r="AI83" s="116"/>
      <c r="AJ83" s="117"/>
      <c r="AK83" s="116"/>
      <c r="AL83" s="116"/>
      <c r="AM83" s="118"/>
      <c r="AN83" s="73"/>
      <c r="AO83" s="73"/>
      <c r="AP83" s="73"/>
      <c r="AQ83" s="73"/>
      <c r="AR83" s="73"/>
      <c r="AS83" s="73"/>
      <c r="AT83" s="71"/>
    </row>
    <row r="84" spans="24:46" ht="18">
      <c r="X84" s="88" t="s">
        <v>1034</v>
      </c>
      <c r="Y84" s="90" t="s">
        <v>753</v>
      </c>
      <c r="Z84" s="89" t="s">
        <v>1035</v>
      </c>
      <c r="AA84" s="96"/>
      <c r="AB84" s="88" t="s">
        <v>1036</v>
      </c>
      <c r="AC84" s="90" t="s">
        <v>1037</v>
      </c>
      <c r="AD84" s="89" t="s">
        <v>1038</v>
      </c>
      <c r="AE84" s="96"/>
      <c r="AF84" s="119" t="s">
        <v>1039</v>
      </c>
      <c r="AG84" s="116" t="s">
        <v>1040</v>
      </c>
      <c r="AH84" s="116">
        <v>60</v>
      </c>
      <c r="AI84" s="116" t="s">
        <v>1041</v>
      </c>
      <c r="AJ84" s="117" t="s">
        <v>1042</v>
      </c>
      <c r="AK84" s="116" t="s">
        <v>1021</v>
      </c>
      <c r="AL84" s="116" t="s">
        <v>1043</v>
      </c>
      <c r="AM84" s="118" t="s">
        <v>1044</v>
      </c>
      <c r="AN84" s="73"/>
      <c r="AO84" s="73"/>
      <c r="AP84" s="73"/>
      <c r="AQ84" s="73"/>
      <c r="AR84" s="73"/>
      <c r="AS84" s="73"/>
      <c r="AT84" s="71"/>
    </row>
    <row r="85" spans="24:46" ht="15.75">
      <c r="X85" s="88" t="s">
        <v>1045</v>
      </c>
      <c r="Y85" s="90" t="s">
        <v>612</v>
      </c>
      <c r="Z85" s="89" t="s">
        <v>620</v>
      </c>
      <c r="AA85" s="96"/>
      <c r="AB85" s="88" t="s">
        <v>1046</v>
      </c>
      <c r="AC85" s="90" t="s">
        <v>662</v>
      </c>
      <c r="AD85" s="89" t="s">
        <v>960</v>
      </c>
      <c r="AE85" s="96"/>
      <c r="AF85" s="119" t="s">
        <v>1047</v>
      </c>
      <c r="AG85" s="116"/>
      <c r="AH85" s="116"/>
      <c r="AI85" s="116"/>
      <c r="AJ85" s="117"/>
      <c r="AK85" s="116"/>
      <c r="AL85" s="116"/>
      <c r="AM85" s="118"/>
      <c r="AN85" s="73"/>
      <c r="AO85" s="73"/>
      <c r="AP85" s="73"/>
      <c r="AQ85" s="73"/>
      <c r="AR85" s="73"/>
      <c r="AS85" s="73"/>
      <c r="AT85" s="71"/>
    </row>
    <row r="86" spans="24:46" ht="18">
      <c r="X86" s="88" t="s">
        <v>1048</v>
      </c>
      <c r="Y86" s="90" t="s">
        <v>1049</v>
      </c>
      <c r="Z86" s="89" t="s">
        <v>1050</v>
      </c>
      <c r="AA86" s="96"/>
      <c r="AB86" s="88" t="s">
        <v>38</v>
      </c>
      <c r="AC86" s="90" t="s">
        <v>1051</v>
      </c>
      <c r="AD86" s="89" t="s">
        <v>1052</v>
      </c>
      <c r="AE86" s="96"/>
      <c r="AF86" s="119" t="s">
        <v>1053</v>
      </c>
      <c r="AG86" s="116" t="s">
        <v>1054</v>
      </c>
      <c r="AH86" s="116">
        <v>75</v>
      </c>
      <c r="AI86" s="116" t="s">
        <v>1055</v>
      </c>
      <c r="AJ86" s="117" t="s">
        <v>1012</v>
      </c>
      <c r="AK86" s="116" t="s">
        <v>1056</v>
      </c>
      <c r="AL86" s="116" t="s">
        <v>1057</v>
      </c>
      <c r="AM86" s="118" t="s">
        <v>1058</v>
      </c>
      <c r="AN86" s="73"/>
      <c r="AO86" s="73"/>
      <c r="AP86" s="73"/>
      <c r="AQ86" s="73"/>
      <c r="AR86" s="73"/>
      <c r="AS86" s="73"/>
      <c r="AT86" s="71"/>
    </row>
    <row r="87" spans="24:46" ht="18">
      <c r="X87" s="88" t="s">
        <v>1059</v>
      </c>
      <c r="Y87" s="90" t="s">
        <v>593</v>
      </c>
      <c r="Z87" s="89" t="s">
        <v>642</v>
      </c>
      <c r="AA87" s="96"/>
      <c r="AB87" s="88" t="s">
        <v>1060</v>
      </c>
      <c r="AC87" s="90" t="s">
        <v>612</v>
      </c>
      <c r="AD87" s="89" t="s">
        <v>937</v>
      </c>
      <c r="AE87" s="96"/>
      <c r="AF87" s="119" t="s">
        <v>1061</v>
      </c>
      <c r="AG87" s="116" t="s">
        <v>1062</v>
      </c>
      <c r="AH87" s="116">
        <v>95</v>
      </c>
      <c r="AI87" s="116" t="s">
        <v>1063</v>
      </c>
      <c r="AJ87" s="117" t="s">
        <v>1026</v>
      </c>
      <c r="AK87" s="116" t="s">
        <v>1064</v>
      </c>
      <c r="AL87" s="116" t="s">
        <v>1065</v>
      </c>
      <c r="AM87" s="118" t="s">
        <v>1066</v>
      </c>
      <c r="AN87" s="73"/>
      <c r="AO87" s="73"/>
      <c r="AP87" s="73"/>
      <c r="AQ87" s="73"/>
      <c r="AR87" s="73"/>
      <c r="AS87" s="73"/>
      <c r="AT87" s="71"/>
    </row>
    <row r="88" spans="24:46" ht="18.75">
      <c r="X88" s="88"/>
      <c r="Y88" s="90"/>
      <c r="Z88" s="89"/>
      <c r="AA88" s="96"/>
      <c r="AB88" s="88"/>
      <c r="AC88" s="90"/>
      <c r="AD88" s="89"/>
      <c r="AE88" s="96"/>
      <c r="AF88" s="115" t="s">
        <v>1067</v>
      </c>
      <c r="AG88" s="116"/>
      <c r="AH88" s="116"/>
      <c r="AI88" s="116"/>
      <c r="AJ88" s="117"/>
      <c r="AK88" s="116"/>
      <c r="AL88" s="116"/>
      <c r="AM88" s="118"/>
      <c r="AN88" s="73"/>
      <c r="AO88" s="73"/>
      <c r="AP88" s="73"/>
      <c r="AQ88" s="73"/>
      <c r="AR88" s="73"/>
      <c r="AS88" s="73"/>
      <c r="AT88" s="71"/>
    </row>
    <row r="89" spans="24:46" ht="18">
      <c r="X89" s="88" t="s">
        <v>1068</v>
      </c>
      <c r="Y89" s="90" t="s">
        <v>662</v>
      </c>
      <c r="Z89" s="89" t="s">
        <v>960</v>
      </c>
      <c r="AA89" s="96"/>
      <c r="AB89" s="88" t="s">
        <v>1069</v>
      </c>
      <c r="AC89" s="90" t="s">
        <v>1029</v>
      </c>
      <c r="AD89" s="89" t="s">
        <v>871</v>
      </c>
      <c r="AE89" s="96"/>
      <c r="AF89" s="119" t="s">
        <v>1039</v>
      </c>
      <c r="AG89" s="116" t="s">
        <v>1070</v>
      </c>
      <c r="AH89" s="116">
        <v>50</v>
      </c>
      <c r="AI89" s="116" t="s">
        <v>1071</v>
      </c>
      <c r="AJ89" s="117" t="s">
        <v>1042</v>
      </c>
      <c r="AK89" s="116" t="s">
        <v>1012</v>
      </c>
      <c r="AL89" s="116" t="s">
        <v>1072</v>
      </c>
      <c r="AM89" s="118" t="s">
        <v>1073</v>
      </c>
      <c r="AN89" s="73"/>
      <c r="AO89" s="73"/>
      <c r="AP89" s="73"/>
      <c r="AQ89" s="73"/>
      <c r="AR89" s="73"/>
      <c r="AS89" s="73"/>
      <c r="AT89" s="71"/>
    </row>
    <row r="90" spans="24:46" ht="18">
      <c r="X90" s="88" t="s">
        <v>1074</v>
      </c>
      <c r="Y90" s="90" t="s">
        <v>586</v>
      </c>
      <c r="Z90" s="89" t="s">
        <v>587</v>
      </c>
      <c r="AA90" s="96"/>
      <c r="AB90" s="88" t="s">
        <v>1075</v>
      </c>
      <c r="AC90" s="90" t="s">
        <v>1029</v>
      </c>
      <c r="AD90" s="89" t="s">
        <v>734</v>
      </c>
      <c r="AE90" s="96"/>
      <c r="AF90" s="119" t="s">
        <v>1076</v>
      </c>
      <c r="AG90" s="116" t="s">
        <v>1058</v>
      </c>
      <c r="AH90" s="116">
        <v>80</v>
      </c>
      <c r="AI90" s="116" t="s">
        <v>1077</v>
      </c>
      <c r="AJ90" s="117" t="s">
        <v>1078</v>
      </c>
      <c r="AK90" s="116" t="s">
        <v>1078</v>
      </c>
      <c r="AL90" s="116" t="s">
        <v>1079</v>
      </c>
      <c r="AM90" s="118" t="s">
        <v>1080</v>
      </c>
      <c r="AN90" s="73"/>
      <c r="AO90" s="73"/>
      <c r="AP90" s="73"/>
      <c r="AQ90" s="73"/>
      <c r="AR90" s="73"/>
      <c r="AS90" s="73"/>
      <c r="AT90" s="71"/>
    </row>
    <row r="91" spans="24:46" ht="18">
      <c r="X91" s="88" t="s">
        <v>1081</v>
      </c>
      <c r="Y91" s="90" t="s">
        <v>586</v>
      </c>
      <c r="Z91" s="89" t="s">
        <v>931</v>
      </c>
      <c r="AA91" s="96"/>
      <c r="AB91" s="88" t="s">
        <v>1082</v>
      </c>
      <c r="AC91" s="90" t="s">
        <v>1029</v>
      </c>
      <c r="AD91" s="89" t="s">
        <v>921</v>
      </c>
      <c r="AE91" s="96"/>
      <c r="AF91" s="119" t="s">
        <v>1083</v>
      </c>
      <c r="AG91" s="116" t="s">
        <v>1062</v>
      </c>
      <c r="AH91" s="116">
        <v>80</v>
      </c>
      <c r="AI91" s="116" t="s">
        <v>1077</v>
      </c>
      <c r="AJ91" s="117" t="s">
        <v>1078</v>
      </c>
      <c r="AK91" s="116" t="s">
        <v>1078</v>
      </c>
      <c r="AL91" s="116" t="s">
        <v>1079</v>
      </c>
      <c r="AM91" s="118" t="s">
        <v>1080</v>
      </c>
      <c r="AN91" s="73"/>
      <c r="AO91" s="73"/>
      <c r="AP91" s="73"/>
      <c r="AQ91" s="73"/>
      <c r="AR91" s="73"/>
      <c r="AS91" s="73"/>
      <c r="AT91" s="71"/>
    </row>
    <row r="92" spans="24:46" ht="21.75" thickBot="1">
      <c r="X92" s="88" t="s">
        <v>1084</v>
      </c>
      <c r="Y92" s="90" t="s">
        <v>617</v>
      </c>
      <c r="Z92" s="89" t="s">
        <v>682</v>
      </c>
      <c r="AA92" s="96"/>
      <c r="AB92" s="88" t="s">
        <v>1085</v>
      </c>
      <c r="AC92" s="90" t="s">
        <v>1086</v>
      </c>
      <c r="AD92" s="89" t="s">
        <v>1087</v>
      </c>
      <c r="AE92" s="96"/>
      <c r="AF92" s="120" t="s">
        <v>1088</v>
      </c>
      <c r="AG92" s="121">
        <v>65</v>
      </c>
      <c r="AH92" s="121">
        <v>45</v>
      </c>
      <c r="AI92" s="121" t="s">
        <v>1089</v>
      </c>
      <c r="AJ92" s="122" t="s">
        <v>1090</v>
      </c>
      <c r="AK92" s="121" t="s">
        <v>1090</v>
      </c>
      <c r="AL92" s="121" t="s">
        <v>1091</v>
      </c>
      <c r="AM92" s="123" t="s">
        <v>1092</v>
      </c>
      <c r="AN92" s="73"/>
      <c r="AO92" s="73"/>
      <c r="AP92" s="73"/>
      <c r="AQ92" s="73"/>
      <c r="AR92" s="73"/>
      <c r="AS92" s="73"/>
      <c r="AT92" s="71"/>
    </row>
    <row r="93" spans="24:46" ht="16.5" thickTop="1">
      <c r="X93" s="88" t="s">
        <v>1093</v>
      </c>
      <c r="Y93" s="90" t="s">
        <v>612</v>
      </c>
      <c r="Z93" s="89" t="s">
        <v>613</v>
      </c>
      <c r="AA93" s="96"/>
      <c r="AB93" s="88" t="s">
        <v>1094</v>
      </c>
      <c r="AC93" s="90" t="s">
        <v>662</v>
      </c>
      <c r="AD93" s="89" t="s">
        <v>1095</v>
      </c>
      <c r="AE93" s="96"/>
      <c r="AF93" s="72"/>
      <c r="AG93" s="72"/>
      <c r="AH93" s="72"/>
      <c r="AI93" s="72"/>
      <c r="AJ93" s="72"/>
      <c r="AK93" s="72"/>
      <c r="AL93" s="72"/>
      <c r="AM93" s="72"/>
      <c r="AN93" s="73"/>
      <c r="AO93" s="73"/>
      <c r="AP93" s="73"/>
      <c r="AQ93" s="73"/>
      <c r="AR93" s="73"/>
      <c r="AS93" s="73"/>
      <c r="AT93" s="71"/>
    </row>
    <row r="94" spans="24:46" ht="15.75">
      <c r="X94" s="88" t="s">
        <v>1096</v>
      </c>
      <c r="Y94" s="90" t="s">
        <v>617</v>
      </c>
      <c r="Z94" s="89" t="s">
        <v>620</v>
      </c>
      <c r="AA94" s="96"/>
      <c r="AB94" s="88" t="s">
        <v>1097</v>
      </c>
      <c r="AC94" s="90" t="s">
        <v>586</v>
      </c>
      <c r="AD94" s="89" t="s">
        <v>601</v>
      </c>
      <c r="AE94" s="96"/>
      <c r="AF94" s="124" t="s">
        <v>1098</v>
      </c>
      <c r="AG94" s="72"/>
      <c r="AH94" s="72"/>
      <c r="AI94" s="72"/>
      <c r="AJ94" s="72"/>
      <c r="AK94" s="72"/>
      <c r="AL94" s="72"/>
      <c r="AM94" s="72"/>
      <c r="AN94" s="73"/>
      <c r="AO94" s="73"/>
      <c r="AP94" s="73"/>
      <c r="AQ94" s="73"/>
      <c r="AR94" s="73"/>
      <c r="AS94" s="73"/>
      <c r="AT94" s="71"/>
    </row>
    <row r="95" spans="24:46" ht="15.75">
      <c r="X95" s="88" t="s">
        <v>1099</v>
      </c>
      <c r="Y95" s="90" t="s">
        <v>612</v>
      </c>
      <c r="Z95" s="89" t="s">
        <v>642</v>
      </c>
      <c r="AA95" s="96"/>
      <c r="AB95" s="88" t="s">
        <v>1100</v>
      </c>
      <c r="AC95" s="90" t="s">
        <v>662</v>
      </c>
      <c r="AD95" s="89" t="s">
        <v>1087</v>
      </c>
      <c r="AE95" s="96"/>
      <c r="AF95" s="72"/>
      <c r="AG95" s="72"/>
      <c r="AH95" s="72"/>
      <c r="AI95" s="72"/>
      <c r="AJ95" s="72"/>
      <c r="AK95" s="72"/>
      <c r="AL95" s="72"/>
      <c r="AM95" s="72"/>
      <c r="AN95" s="73"/>
      <c r="AO95" s="73"/>
      <c r="AP95" s="73"/>
      <c r="AQ95" s="73"/>
      <c r="AR95" s="73"/>
      <c r="AS95" s="73"/>
      <c r="AT95" s="71"/>
    </row>
    <row r="96" spans="24:46" ht="15.75">
      <c r="X96" s="88"/>
      <c r="Y96" s="90"/>
      <c r="Z96" s="89"/>
      <c r="AA96" s="96"/>
      <c r="AB96" s="88"/>
      <c r="AC96" s="90"/>
      <c r="AD96" s="89"/>
      <c r="AE96" s="96"/>
      <c r="AF96" s="73"/>
      <c r="AG96" s="73"/>
      <c r="AH96" s="73"/>
      <c r="AI96" s="73"/>
      <c r="AJ96" s="73"/>
      <c r="AK96" s="73"/>
      <c r="AL96" s="72"/>
      <c r="AM96" s="72"/>
      <c r="AN96" s="73"/>
      <c r="AO96" s="73"/>
      <c r="AP96" s="73"/>
      <c r="AQ96" s="73"/>
      <c r="AR96" s="73"/>
      <c r="AS96" s="73"/>
      <c r="AT96" s="71"/>
    </row>
    <row r="97" spans="24:31" ht="15.75">
      <c r="X97" s="88" t="s">
        <v>1101</v>
      </c>
      <c r="Y97" s="90" t="s">
        <v>586</v>
      </c>
      <c r="Z97" s="89" t="s">
        <v>627</v>
      </c>
      <c r="AA97" s="96"/>
      <c r="AB97" s="88" t="s">
        <v>1102</v>
      </c>
      <c r="AC97" s="90" t="s">
        <v>1103</v>
      </c>
      <c r="AD97" s="89" t="s">
        <v>1104</v>
      </c>
      <c r="AE97" s="96"/>
    </row>
    <row r="98" spans="24:31" ht="15.75">
      <c r="X98" s="88" t="s">
        <v>1105</v>
      </c>
      <c r="Y98" s="90" t="s">
        <v>612</v>
      </c>
      <c r="Z98" s="89" t="s">
        <v>1106</v>
      </c>
      <c r="AA98" s="96"/>
      <c r="AB98" s="88" t="s">
        <v>1107</v>
      </c>
      <c r="AC98" s="90">
        <v>1</v>
      </c>
      <c r="AD98" s="89" t="s">
        <v>601</v>
      </c>
      <c r="AE98" s="96"/>
    </row>
    <row r="99" spans="24:31" ht="15.75">
      <c r="X99" s="88" t="s">
        <v>1108</v>
      </c>
      <c r="Y99" s="90" t="s">
        <v>593</v>
      </c>
      <c r="Z99" s="89" t="s">
        <v>871</v>
      </c>
      <c r="AA99" s="96"/>
      <c r="AB99" s="88" t="s">
        <v>1109</v>
      </c>
      <c r="AC99" s="90" t="s">
        <v>651</v>
      </c>
      <c r="AD99" s="103" t="s">
        <v>1110</v>
      </c>
      <c r="AE99" s="96"/>
    </row>
    <row r="100" spans="24:31" ht="15.75">
      <c r="X100" s="88" t="s">
        <v>1111</v>
      </c>
      <c r="Y100" s="90" t="s">
        <v>612</v>
      </c>
      <c r="Z100" s="89" t="s">
        <v>668</v>
      </c>
      <c r="AA100" s="96"/>
      <c r="AB100" s="88" t="s">
        <v>1112</v>
      </c>
      <c r="AC100" s="90" t="s">
        <v>612</v>
      </c>
      <c r="AD100" s="89" t="s">
        <v>620</v>
      </c>
      <c r="AE100" s="96"/>
    </row>
    <row r="101" spans="24:31" ht="15.75">
      <c r="X101" s="88"/>
      <c r="Y101" s="90"/>
      <c r="Z101" s="89"/>
      <c r="AA101" s="96"/>
      <c r="AB101" s="96"/>
      <c r="AC101" s="96"/>
      <c r="AD101" s="96"/>
      <c r="AE101" s="96"/>
    </row>
    <row r="102" spans="24:31" ht="18">
      <c r="X102" s="88" t="s">
        <v>1113</v>
      </c>
      <c r="Y102" s="90" t="s">
        <v>617</v>
      </c>
      <c r="Z102" s="89" t="s">
        <v>620</v>
      </c>
      <c r="AA102" s="96"/>
      <c r="AB102" s="1062" t="s">
        <v>1114</v>
      </c>
      <c r="AC102" s="1062"/>
      <c r="AD102" s="1062"/>
      <c r="AE102" s="96"/>
    </row>
    <row r="103" spans="24:31" ht="15.75">
      <c r="X103" s="88" t="s">
        <v>1115</v>
      </c>
      <c r="Y103" s="90" t="s">
        <v>617</v>
      </c>
      <c r="Z103" s="89" t="s">
        <v>766</v>
      </c>
      <c r="AA103" s="96"/>
      <c r="AB103" s="1063" t="s">
        <v>1116</v>
      </c>
      <c r="AC103" s="1063"/>
      <c r="AD103" s="110" t="s">
        <v>1117</v>
      </c>
      <c r="AE103" s="96"/>
    </row>
    <row r="104" spans="24:31" ht="15.75">
      <c r="X104" s="88" t="s">
        <v>1118</v>
      </c>
      <c r="Y104" s="90" t="s">
        <v>617</v>
      </c>
      <c r="Z104" s="89" t="s">
        <v>682</v>
      </c>
      <c r="AA104" s="96"/>
      <c r="AB104" s="1063"/>
      <c r="AC104" s="1063"/>
      <c r="AD104" s="110"/>
      <c r="AE104" s="96"/>
    </row>
    <row r="105" spans="24:31" ht="15.75">
      <c r="X105" s="88" t="s">
        <v>1119</v>
      </c>
      <c r="Y105" s="90" t="s">
        <v>617</v>
      </c>
      <c r="Z105" s="89" t="s">
        <v>682</v>
      </c>
      <c r="AA105" s="96"/>
      <c r="AB105" s="88" t="s">
        <v>1120</v>
      </c>
      <c r="AC105" s="88"/>
      <c r="AD105" s="89" t="s">
        <v>1121</v>
      </c>
      <c r="AE105" s="96"/>
    </row>
    <row r="106" spans="24:31" ht="15.75">
      <c r="X106" s="88" t="s">
        <v>1122</v>
      </c>
      <c r="Y106" s="90" t="s">
        <v>651</v>
      </c>
      <c r="Z106" s="103" t="s">
        <v>652</v>
      </c>
      <c r="AA106" s="96"/>
      <c r="AB106" s="88" t="s">
        <v>1123</v>
      </c>
      <c r="AC106" s="88"/>
      <c r="AD106" s="89" t="s">
        <v>693</v>
      </c>
      <c r="AE106" s="96"/>
    </row>
    <row r="107" spans="24:31" ht="15.75">
      <c r="X107" s="88" t="s">
        <v>1124</v>
      </c>
      <c r="Y107" s="90" t="s">
        <v>612</v>
      </c>
      <c r="Z107" s="89" t="s">
        <v>782</v>
      </c>
      <c r="AA107" s="96"/>
      <c r="AB107" s="88" t="s">
        <v>1125</v>
      </c>
      <c r="AC107" s="88"/>
      <c r="AD107" s="89" t="s">
        <v>1126</v>
      </c>
      <c r="AE107" s="96"/>
    </row>
    <row r="108" spans="24:31" ht="15.75">
      <c r="X108" s="88" t="s">
        <v>1127</v>
      </c>
      <c r="Y108" s="90" t="s">
        <v>593</v>
      </c>
      <c r="Z108" s="89" t="s">
        <v>877</v>
      </c>
      <c r="AA108" s="96"/>
      <c r="AB108" s="88" t="s">
        <v>1128</v>
      </c>
      <c r="AC108" s="88"/>
      <c r="AD108" s="89" t="s">
        <v>620</v>
      </c>
      <c r="AE108" s="96"/>
    </row>
    <row r="109" spans="24:31" ht="15.75">
      <c r="X109" s="88"/>
      <c r="Y109" s="90"/>
      <c r="Z109" s="89"/>
      <c r="AA109" s="96"/>
      <c r="AB109" s="88" t="s">
        <v>1129</v>
      </c>
      <c r="AC109" s="88"/>
      <c r="AD109" s="89" t="s">
        <v>601</v>
      </c>
      <c r="AE109" s="96"/>
    </row>
    <row r="110" spans="24:31" ht="15.75">
      <c r="X110" s="88" t="s">
        <v>1130</v>
      </c>
      <c r="Y110" s="90" t="s">
        <v>651</v>
      </c>
      <c r="Z110" s="103" t="s">
        <v>652</v>
      </c>
      <c r="AA110" s="96"/>
      <c r="AB110" s="88" t="s">
        <v>1131</v>
      </c>
      <c r="AC110" s="88"/>
      <c r="AD110" s="89" t="s">
        <v>601</v>
      </c>
      <c r="AE110" s="96"/>
    </row>
    <row r="111" spans="24:31" ht="15.75">
      <c r="X111" s="88" t="s">
        <v>1132</v>
      </c>
      <c r="Y111" s="90" t="s">
        <v>651</v>
      </c>
      <c r="Z111" s="103" t="s">
        <v>652</v>
      </c>
      <c r="AA111" s="96"/>
      <c r="AB111" s="88" t="s">
        <v>1133</v>
      </c>
      <c r="AC111" s="88"/>
      <c r="AD111" s="89" t="s">
        <v>754</v>
      </c>
      <c r="AE111" s="96"/>
    </row>
    <row r="112" spans="24:31" ht="15.75">
      <c r="X112" s="88" t="s">
        <v>1134</v>
      </c>
      <c r="Y112" s="90" t="s">
        <v>1135</v>
      </c>
      <c r="Z112" s="103" t="s">
        <v>1136</v>
      </c>
      <c r="AA112" s="96"/>
      <c r="AB112" s="88" t="s">
        <v>1137</v>
      </c>
      <c r="AC112" s="88"/>
      <c r="AD112" s="89" t="s">
        <v>1035</v>
      </c>
      <c r="AE112" s="96"/>
    </row>
    <row r="113" spans="24:31" ht="15.75">
      <c r="X113" s="88" t="s">
        <v>1138</v>
      </c>
      <c r="Y113" s="90" t="s">
        <v>1139</v>
      </c>
      <c r="Z113" s="89" t="s">
        <v>1140</v>
      </c>
      <c r="AA113" s="96"/>
      <c r="AB113" s="88" t="s">
        <v>1141</v>
      </c>
      <c r="AC113" s="88"/>
      <c r="AD113" s="89" t="s">
        <v>1142</v>
      </c>
      <c r="AE113" s="96"/>
    </row>
    <row r="114" spans="24:31" ht="15.75">
      <c r="X114" s="88" t="s">
        <v>1143</v>
      </c>
      <c r="Y114" s="90" t="s">
        <v>617</v>
      </c>
      <c r="Z114" s="89" t="s">
        <v>642</v>
      </c>
      <c r="AA114" s="96"/>
      <c r="AB114" s="88" t="s">
        <v>1144</v>
      </c>
      <c r="AC114" s="88"/>
      <c r="AD114" s="89" t="s">
        <v>601</v>
      </c>
      <c r="AE114" s="96"/>
    </row>
    <row r="115" spans="24:31" ht="15.75">
      <c r="X115" s="88" t="s">
        <v>1145</v>
      </c>
      <c r="Y115" s="90" t="s">
        <v>1086</v>
      </c>
      <c r="Z115" s="89" t="s">
        <v>1035</v>
      </c>
      <c r="AA115" s="96"/>
      <c r="AB115" s="88" t="s">
        <v>1146</v>
      </c>
      <c r="AC115" s="88"/>
      <c r="AD115" s="89" t="s">
        <v>754</v>
      </c>
      <c r="AE115" s="96"/>
    </row>
    <row r="116" spans="24:31" ht="15.75">
      <c r="X116" s="88" t="s">
        <v>1147</v>
      </c>
      <c r="Y116" s="90" t="s">
        <v>1148</v>
      </c>
      <c r="Z116" s="89" t="s">
        <v>642</v>
      </c>
      <c r="AA116" s="96"/>
      <c r="AB116" s="88" t="s">
        <v>1149</v>
      </c>
      <c r="AC116" s="88"/>
      <c r="AD116" s="89" t="s">
        <v>1038</v>
      </c>
      <c r="AE116" s="96"/>
    </row>
    <row r="117" spans="24:31" ht="15.75">
      <c r="X117" s="88" t="s">
        <v>1150</v>
      </c>
      <c r="Y117" s="90" t="s">
        <v>753</v>
      </c>
      <c r="Z117" s="89" t="s">
        <v>966</v>
      </c>
      <c r="AA117" s="96"/>
      <c r="AB117" s="88" t="s">
        <v>1151</v>
      </c>
      <c r="AC117" s="88"/>
      <c r="AD117" s="89" t="s">
        <v>1035</v>
      </c>
      <c r="AE117" s="96"/>
    </row>
    <row r="118" spans="24:31" ht="15.75">
      <c r="X118" s="88" t="s">
        <v>1152</v>
      </c>
      <c r="Y118" s="90" t="s">
        <v>1153</v>
      </c>
      <c r="Z118" s="89" t="s">
        <v>1154</v>
      </c>
      <c r="AA118" s="96"/>
      <c r="AB118" s="88" t="s">
        <v>1155</v>
      </c>
      <c r="AC118" s="88"/>
      <c r="AD118" s="89" t="s">
        <v>601</v>
      </c>
      <c r="AE118" s="96"/>
    </row>
    <row r="119" spans="24:31" ht="15.75">
      <c r="X119" s="88" t="s">
        <v>1156</v>
      </c>
      <c r="Y119" s="90" t="s">
        <v>651</v>
      </c>
      <c r="Z119" s="103" t="s">
        <v>652</v>
      </c>
      <c r="AA119" s="96"/>
      <c r="AB119" s="88" t="s">
        <v>1157</v>
      </c>
      <c r="AC119" s="88"/>
      <c r="AD119" s="89" t="s">
        <v>601</v>
      </c>
      <c r="AE119" s="96"/>
    </row>
    <row r="120" spans="24:31" ht="15.75">
      <c r="X120" s="88" t="s">
        <v>1158</v>
      </c>
      <c r="Y120" s="90">
        <v>1</v>
      </c>
      <c r="Z120" s="89" t="s">
        <v>618</v>
      </c>
      <c r="AA120" s="96"/>
      <c r="AB120" s="88" t="s">
        <v>1159</v>
      </c>
      <c r="AC120" s="88"/>
      <c r="AD120" s="89" t="s">
        <v>1035</v>
      </c>
      <c r="AE120" s="96"/>
    </row>
    <row r="121" spans="24:31" ht="15.75">
      <c r="X121" s="96"/>
      <c r="Y121" s="96"/>
      <c r="Z121" s="96"/>
      <c r="AA121" s="96"/>
      <c r="AB121" s="88" t="s">
        <v>1160</v>
      </c>
      <c r="AC121" s="88"/>
      <c r="AD121" s="89" t="s">
        <v>754</v>
      </c>
      <c r="AE121" s="96"/>
    </row>
    <row r="122" spans="24:31" ht="15.75">
      <c r="X122" s="96"/>
      <c r="Y122" s="96"/>
      <c r="Z122" s="96"/>
      <c r="AA122" s="96"/>
      <c r="AB122" s="88" t="s">
        <v>1161</v>
      </c>
      <c r="AC122" s="88"/>
      <c r="AD122" s="89" t="s">
        <v>754</v>
      </c>
      <c r="AE122" s="96"/>
    </row>
    <row r="123" spans="24:31" ht="15.75">
      <c r="X123" s="96"/>
      <c r="Y123" s="96"/>
      <c r="Z123" s="96"/>
      <c r="AA123" s="96"/>
      <c r="AB123" s="88" t="s">
        <v>1162</v>
      </c>
      <c r="AC123" s="88"/>
      <c r="AD123" s="89" t="s">
        <v>634</v>
      </c>
      <c r="AE123" s="96"/>
    </row>
    <row r="124" spans="24:31" ht="15.75">
      <c r="X124" s="96"/>
      <c r="Y124" s="96"/>
      <c r="Z124" s="96"/>
      <c r="AA124" s="96"/>
      <c r="AB124" s="88" t="s">
        <v>1163</v>
      </c>
      <c r="AC124" s="88"/>
      <c r="AD124" s="89" t="s">
        <v>1035</v>
      </c>
      <c r="AE124" s="72"/>
    </row>
    <row r="125" spans="24:31" ht="15.75">
      <c r="X125" s="96"/>
      <c r="Y125" s="96"/>
      <c r="Z125" s="96"/>
      <c r="AA125" s="96"/>
      <c r="AB125" s="88" t="s">
        <v>1164</v>
      </c>
      <c r="AC125" s="88"/>
      <c r="AD125" s="89" t="s">
        <v>1165</v>
      </c>
      <c r="AE125" s="96"/>
    </row>
    <row r="126" spans="24:31">
      <c r="AE126" s="96"/>
    </row>
    <row r="127" spans="24:31">
      <c r="AB127" s="125" t="s">
        <v>1166</v>
      </c>
      <c r="AE127" s="96"/>
    </row>
    <row r="128" spans="24:31">
      <c r="X128" s="96"/>
      <c r="Y128" s="96"/>
      <c r="Z128" s="96"/>
      <c r="AA128" s="96"/>
      <c r="AB128" s="125" t="s">
        <v>1167</v>
      </c>
      <c r="AD128" s="96"/>
      <c r="AE128" s="96"/>
    </row>
    <row r="129" spans="24:31">
      <c r="X129" s="96"/>
      <c r="Y129" s="96"/>
      <c r="Z129" s="96"/>
      <c r="AA129" s="96"/>
      <c r="AC129" s="96"/>
      <c r="AD129" s="96"/>
      <c r="AE129" s="96"/>
    </row>
    <row r="130" spans="24:31">
      <c r="X130" s="96"/>
      <c r="Y130" s="96"/>
      <c r="Z130" s="96"/>
      <c r="AA130" s="96"/>
      <c r="AC130" s="96"/>
      <c r="AD130" s="96"/>
      <c r="AE130" s="96"/>
    </row>
    <row r="131" spans="24:31">
      <c r="Y131" s="96"/>
      <c r="Z131" s="96"/>
      <c r="AA131" s="96"/>
      <c r="AB131" s="96"/>
      <c r="AC131" s="96"/>
      <c r="AD131" s="96"/>
      <c r="AE131" s="96"/>
    </row>
    <row r="132" spans="24:31">
      <c r="Y132" s="96"/>
      <c r="Z132" s="96"/>
      <c r="AA132" s="96"/>
      <c r="AB132" s="96"/>
      <c r="AC132" s="96"/>
      <c r="AD132" s="96"/>
      <c r="AE132" s="96"/>
    </row>
    <row r="133" spans="24:31">
      <c r="Y133" s="96"/>
      <c r="Z133" s="96"/>
      <c r="AA133" s="96"/>
      <c r="AB133" s="96"/>
      <c r="AC133" s="96"/>
      <c r="AD133" s="96"/>
      <c r="AE133" s="96"/>
    </row>
    <row r="134" spans="24:31">
      <c r="Y134" s="96"/>
      <c r="Z134" s="96"/>
      <c r="AA134" s="96"/>
      <c r="AB134" s="96"/>
      <c r="AC134" s="96"/>
      <c r="AD134" s="96"/>
      <c r="AE134" s="96"/>
    </row>
    <row r="135" spans="24:31">
      <c r="Y135" s="96"/>
      <c r="Z135" s="96"/>
      <c r="AA135" s="96"/>
      <c r="AB135" s="96"/>
      <c r="AC135" s="96"/>
      <c r="AD135" s="96"/>
      <c r="AE135" s="96"/>
    </row>
    <row r="136" spans="24:31">
      <c r="Y136" s="96"/>
      <c r="Z136" s="96"/>
      <c r="AA136" s="96"/>
      <c r="AB136" s="96"/>
      <c r="AC136" s="96"/>
      <c r="AD136" s="96"/>
      <c r="AE136" s="96"/>
    </row>
  </sheetData>
  <mergeCells count="13">
    <mergeCell ref="B1:V1"/>
    <mergeCell ref="B2:G4"/>
    <mergeCell ref="I2:N4"/>
    <mergeCell ref="P2:U4"/>
    <mergeCell ref="A5:A68"/>
    <mergeCell ref="H5:H68"/>
    <mergeCell ref="O5:O68"/>
    <mergeCell ref="V5:V68"/>
    <mergeCell ref="AF74:AF75"/>
    <mergeCell ref="AG74:AI74"/>
    <mergeCell ref="AJ74:AM74"/>
    <mergeCell ref="AB102:AD102"/>
    <mergeCell ref="AB103:AC104"/>
  </mergeCells>
  <hyperlinks>
    <hyperlink ref="AV8" r:id="rId1" xr:uid="{00000000-0004-0000-0300-000000000000}"/>
    <hyperlink ref="AV10" r:id="rId2" xr:uid="{00000000-0004-0000-0300-000001000000}"/>
    <hyperlink ref="AX12" r:id="rId3" xr:uid="{00000000-0004-0000-0300-000002000000}"/>
    <hyperlink ref="AY14" r:id="rId4" xr:uid="{00000000-0004-0000-0300-000003000000}"/>
    <hyperlink ref="AW16" r:id="rId5" xr:uid="{00000000-0004-0000-0300-000004000000}"/>
    <hyperlink ref="AX18" r:id="rId6" xr:uid="{00000000-0004-0000-0300-000005000000}"/>
    <hyperlink ref="AV20" r:id="rId7" xr:uid="{00000000-0004-0000-0300-000006000000}"/>
    <hyperlink ref="AV22" r:id="rId8" xr:uid="{00000000-0004-0000-0300-000007000000}"/>
    <hyperlink ref="AV24" r:id="rId9" xr:uid="{00000000-0004-0000-0300-000008000000}"/>
    <hyperlink ref="AV26" r:id="rId10" xr:uid="{00000000-0004-0000-0300-000009000000}"/>
    <hyperlink ref="AV28" r:id="rId11" xr:uid="{00000000-0004-0000-0300-00000A000000}"/>
  </hyperlink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D052-B53D-48A1-9A99-95B13A4E60C3}">
  <sheetPr codeName="Feuil10"/>
  <dimension ref="B1:K41"/>
  <sheetViews>
    <sheetView workbookViewId="0">
      <selection activeCell="M25" sqref="M25"/>
    </sheetView>
  </sheetViews>
  <sheetFormatPr baseColWidth="10" defaultRowHeight="15.75"/>
  <cols>
    <col min="1" max="1" width="3.85546875" customWidth="1"/>
    <col min="2" max="11" width="11.42578125" style="215"/>
  </cols>
  <sheetData>
    <row r="1" spans="2:11" ht="18">
      <c r="B1" s="1067" t="s">
        <v>1324</v>
      </c>
      <c r="C1" s="1068"/>
      <c r="D1" s="1068"/>
      <c r="E1" s="1068"/>
      <c r="F1" s="1068"/>
      <c r="G1" s="1068"/>
      <c r="H1" s="1068"/>
      <c r="I1" s="1068"/>
      <c r="J1" s="1068"/>
      <c r="K1" s="1069"/>
    </row>
    <row r="2" spans="2:11" ht="12.75">
      <c r="B2" s="1070" t="s">
        <v>1319</v>
      </c>
      <c r="C2" s="1071"/>
      <c r="D2" s="1071"/>
      <c r="E2" s="1071"/>
      <c r="F2" s="1071"/>
      <c r="G2" s="1071"/>
      <c r="H2" s="1071"/>
      <c r="I2" s="1071"/>
      <c r="J2" s="1071"/>
      <c r="K2" s="1072"/>
    </row>
    <row r="3" spans="2:11" ht="12.75">
      <c r="B3" s="1070"/>
      <c r="C3" s="1071"/>
      <c r="D3" s="1071"/>
      <c r="E3" s="1071"/>
      <c r="F3" s="1071"/>
      <c r="G3" s="1071"/>
      <c r="H3" s="1071"/>
      <c r="I3" s="1071"/>
      <c r="J3" s="1071"/>
      <c r="K3" s="1072"/>
    </row>
    <row r="4" spans="2:11" ht="12.75">
      <c r="B4" s="1070" t="s">
        <v>1325</v>
      </c>
      <c r="C4" s="1071"/>
      <c r="D4" s="1071"/>
      <c r="E4" s="1071"/>
      <c r="F4" s="1071"/>
      <c r="G4" s="1071"/>
      <c r="H4" s="1071"/>
      <c r="I4" s="1071"/>
      <c r="J4" s="1071"/>
      <c r="K4" s="1072"/>
    </row>
    <row r="5" spans="2:11" ht="12.75">
      <c r="B5" s="1070"/>
      <c r="C5" s="1071"/>
      <c r="D5" s="1071"/>
      <c r="E5" s="1071"/>
      <c r="F5" s="1071"/>
      <c r="G5" s="1071"/>
      <c r="H5" s="1071"/>
      <c r="I5" s="1071"/>
      <c r="J5" s="1071"/>
      <c r="K5" s="1072"/>
    </row>
    <row r="6" spans="2:11" ht="18">
      <c r="B6" s="221" t="s">
        <v>1317</v>
      </c>
      <c r="C6" s="222" t="s">
        <v>1326</v>
      </c>
      <c r="D6" s="222"/>
      <c r="E6" s="222"/>
      <c r="F6" s="222"/>
      <c r="G6" s="222"/>
      <c r="H6" s="222"/>
      <c r="I6" s="222"/>
      <c r="J6" s="222"/>
      <c r="K6" s="223"/>
    </row>
    <row r="7" spans="2:11">
      <c r="B7" s="224" t="str">
        <f ca="1">MID(CELL("filename",B7),FIND("[",CELL("filename",B7)),300)</f>
        <v>[ff-12-restauration-sans-MFC.xlsx]ORT</v>
      </c>
      <c r="C7" s="225"/>
      <c r="D7" s="226"/>
      <c r="E7" s="226"/>
      <c r="F7" s="226"/>
      <c r="G7" s="226"/>
      <c r="H7" s="226"/>
      <c r="I7" s="226"/>
      <c r="J7" s="226"/>
      <c r="K7" s="227"/>
    </row>
    <row r="8" spans="2:11" ht="15">
      <c r="B8" s="1073" t="s">
        <v>1327</v>
      </c>
      <c r="C8" s="1074"/>
      <c r="D8" s="1074"/>
      <c r="E8" s="1074"/>
      <c r="F8" s="1074"/>
      <c r="G8" s="1074"/>
      <c r="H8" s="1074"/>
      <c r="I8" s="1074"/>
      <c r="J8" s="1074"/>
      <c r="K8" s="1075"/>
    </row>
    <row r="9" spans="2:11">
      <c r="B9" s="216">
        <v>1</v>
      </c>
      <c r="C9" s="219" t="s">
        <v>1328</v>
      </c>
      <c r="D9" s="217"/>
      <c r="E9" s="217"/>
      <c r="F9" s="217"/>
      <c r="G9" s="217"/>
      <c r="H9" s="217"/>
      <c r="I9" s="217"/>
      <c r="J9" s="217"/>
      <c r="K9" s="218"/>
    </row>
    <row r="10" spans="2:11">
      <c r="B10" s="216" t="s">
        <v>1263</v>
      </c>
      <c r="C10" s="219" t="s">
        <v>1329</v>
      </c>
      <c r="D10" s="217"/>
      <c r="E10" s="217"/>
      <c r="F10" s="217"/>
      <c r="G10" s="217"/>
      <c r="H10" s="217"/>
      <c r="I10" s="217"/>
      <c r="J10" s="217"/>
      <c r="K10" s="218"/>
    </row>
    <row r="11" spans="2:11">
      <c r="B11" s="216" t="s">
        <v>1264</v>
      </c>
      <c r="C11" s="219" t="s">
        <v>1330</v>
      </c>
      <c r="D11" s="217"/>
      <c r="E11" s="217"/>
      <c r="F11" s="217"/>
      <c r="G11" s="217"/>
      <c r="H11" s="217"/>
      <c r="I11" s="217"/>
      <c r="J11" s="217"/>
      <c r="K11" s="218"/>
    </row>
    <row r="12" spans="2:11">
      <c r="B12" s="216" t="s">
        <v>1265</v>
      </c>
      <c r="C12" s="219" t="s">
        <v>1331</v>
      </c>
      <c r="D12" s="217"/>
      <c r="E12" s="217"/>
      <c r="F12" s="217"/>
      <c r="G12" s="217"/>
      <c r="H12" s="217"/>
      <c r="I12" s="217"/>
      <c r="J12" s="217"/>
      <c r="K12" s="218"/>
    </row>
    <row r="13" spans="2:11">
      <c r="B13" s="216" t="s">
        <v>1266</v>
      </c>
      <c r="C13" s="219" t="s">
        <v>1332</v>
      </c>
      <c r="D13" s="217"/>
      <c r="E13" s="217"/>
      <c r="F13" s="217"/>
      <c r="G13" s="217"/>
      <c r="H13" s="217"/>
      <c r="I13" s="217"/>
      <c r="J13" s="217"/>
      <c r="K13" s="218"/>
    </row>
    <row r="14" spans="2:11">
      <c r="B14" s="216" t="s">
        <v>1267</v>
      </c>
      <c r="C14" s="219" t="s">
        <v>1333</v>
      </c>
      <c r="D14" s="217"/>
      <c r="E14" s="217"/>
      <c r="F14" s="217"/>
      <c r="G14" s="217"/>
      <c r="H14" s="217"/>
      <c r="I14" s="217"/>
      <c r="J14" s="217"/>
      <c r="K14" s="218"/>
    </row>
    <row r="15" spans="2:11">
      <c r="B15" s="216"/>
      <c r="C15" s="1076" t="s">
        <v>1324</v>
      </c>
      <c r="D15" s="1077"/>
      <c r="E15" s="1077"/>
      <c r="F15" s="1077"/>
      <c r="G15" s="1077"/>
      <c r="H15" s="1077"/>
      <c r="I15" s="1077"/>
      <c r="J15" s="1077"/>
      <c r="K15" s="1078"/>
    </row>
    <row r="16" spans="2:11">
      <c r="B16" s="216" t="s">
        <v>1334</v>
      </c>
      <c r="C16" s="219" t="s">
        <v>1335</v>
      </c>
      <c r="D16" s="217"/>
      <c r="E16" s="217"/>
      <c r="F16" s="217"/>
      <c r="G16" s="217"/>
      <c r="H16" s="217"/>
      <c r="I16" s="217"/>
      <c r="J16" s="217"/>
      <c r="K16" s="218"/>
    </row>
    <row r="17" spans="2:11">
      <c r="B17" s="216" t="s">
        <v>1263</v>
      </c>
      <c r="C17" s="219" t="s">
        <v>1336</v>
      </c>
      <c r="D17" s="217"/>
      <c r="E17" s="217"/>
      <c r="F17" s="217"/>
      <c r="G17" s="217"/>
      <c r="H17" s="217"/>
      <c r="I17" s="217"/>
      <c r="J17" s="217"/>
      <c r="K17" s="218"/>
    </row>
    <row r="18" spans="2:11">
      <c r="B18" s="216" t="s">
        <v>1264</v>
      </c>
      <c r="C18" s="219" t="s">
        <v>1337</v>
      </c>
      <c r="D18" s="217"/>
      <c r="E18" s="217"/>
      <c r="F18" s="217"/>
      <c r="G18" s="217"/>
      <c r="H18" s="217"/>
      <c r="I18" s="217"/>
      <c r="J18" s="217"/>
      <c r="K18" s="218"/>
    </row>
    <row r="19" spans="2:11">
      <c r="B19" s="216" t="s">
        <v>1265</v>
      </c>
      <c r="C19" s="219" t="s">
        <v>1338</v>
      </c>
      <c r="D19" s="217"/>
      <c r="E19" s="217"/>
      <c r="F19" s="217"/>
      <c r="G19" s="217"/>
      <c r="H19" s="217"/>
      <c r="I19" s="217"/>
      <c r="J19" s="217"/>
      <c r="K19" s="218"/>
    </row>
    <row r="20" spans="2:11">
      <c r="B20" s="216" t="s">
        <v>1266</v>
      </c>
      <c r="C20" s="219" t="s">
        <v>1339</v>
      </c>
      <c r="D20" s="217"/>
      <c r="E20" s="217"/>
      <c r="F20" s="217"/>
      <c r="G20" s="217"/>
      <c r="H20" s="217"/>
      <c r="I20" s="217"/>
      <c r="J20" s="217"/>
      <c r="K20" s="218"/>
    </row>
    <row r="21" spans="2:11">
      <c r="B21" s="216" t="s">
        <v>1267</v>
      </c>
      <c r="C21" s="219" t="s">
        <v>1340</v>
      </c>
      <c r="D21" s="217"/>
      <c r="E21" s="217"/>
      <c r="F21" s="217"/>
      <c r="G21" s="217"/>
      <c r="H21" s="217"/>
      <c r="I21" s="217"/>
      <c r="J21" s="217"/>
      <c r="K21" s="218"/>
    </row>
    <row r="22" spans="2:11">
      <c r="B22" s="216" t="s">
        <v>1268</v>
      </c>
      <c r="C22" s="219" t="s">
        <v>1341</v>
      </c>
      <c r="D22" s="217"/>
      <c r="E22" s="217"/>
      <c r="F22" s="217"/>
      <c r="G22" s="217"/>
      <c r="H22" s="217"/>
      <c r="I22" s="217"/>
      <c r="J22" s="217"/>
      <c r="K22" s="218"/>
    </row>
    <row r="23" spans="2:11">
      <c r="B23" s="216" t="s">
        <v>1269</v>
      </c>
      <c r="C23" s="219" t="s">
        <v>1342</v>
      </c>
      <c r="D23" s="217"/>
      <c r="E23" s="217"/>
      <c r="F23" s="217"/>
      <c r="G23" s="217"/>
      <c r="H23" s="217"/>
      <c r="I23" s="217"/>
      <c r="J23" s="217"/>
      <c r="K23" s="218"/>
    </row>
    <row r="24" spans="2:11">
      <c r="B24" s="216" t="s">
        <v>1270</v>
      </c>
      <c r="C24" s="219" t="s">
        <v>1343</v>
      </c>
      <c r="D24" s="217"/>
      <c r="E24" s="217"/>
      <c r="F24" s="217"/>
      <c r="G24" s="217"/>
      <c r="H24" s="217"/>
      <c r="I24" s="217"/>
      <c r="J24" s="217"/>
      <c r="K24" s="218"/>
    </row>
    <row r="25" spans="2:11">
      <c r="B25" s="216" t="s">
        <v>1271</v>
      </c>
      <c r="C25" s="219" t="s">
        <v>221</v>
      </c>
      <c r="D25" s="217"/>
      <c r="E25" s="217"/>
      <c r="F25" s="217"/>
      <c r="G25" s="217"/>
      <c r="H25" s="217"/>
      <c r="I25" s="217"/>
      <c r="J25" s="217"/>
      <c r="K25" s="218"/>
    </row>
    <row r="26" spans="2:11">
      <c r="B26" s="216" t="s">
        <v>1272</v>
      </c>
      <c r="C26" s="219" t="s">
        <v>1344</v>
      </c>
      <c r="D26" s="217"/>
      <c r="E26" s="217"/>
      <c r="F26" s="217"/>
      <c r="G26" s="217"/>
      <c r="H26" s="217"/>
      <c r="I26" s="217"/>
      <c r="J26" s="217"/>
      <c r="K26" s="218"/>
    </row>
    <row r="27" spans="2:11">
      <c r="B27" s="216" t="s">
        <v>1273</v>
      </c>
      <c r="C27" s="219" t="s">
        <v>1345</v>
      </c>
      <c r="D27" s="217"/>
      <c r="E27" s="217"/>
      <c r="F27" s="217"/>
      <c r="G27" s="217"/>
      <c r="H27" s="217"/>
      <c r="I27" s="217"/>
      <c r="J27" s="217"/>
      <c r="K27" s="218"/>
    </row>
    <row r="28" spans="2:11">
      <c r="B28" s="216" t="s">
        <v>1274</v>
      </c>
      <c r="C28" s="219" t="s">
        <v>1346</v>
      </c>
      <c r="D28" s="217"/>
      <c r="E28" s="217"/>
      <c r="F28" s="217"/>
      <c r="G28" s="217"/>
      <c r="H28" s="217"/>
      <c r="I28" s="217"/>
      <c r="J28" s="217"/>
      <c r="K28" s="218"/>
    </row>
    <row r="29" spans="2:11">
      <c r="B29" s="216" t="s">
        <v>1275</v>
      </c>
      <c r="C29" s="219" t="s">
        <v>1347</v>
      </c>
      <c r="D29" s="217"/>
      <c r="E29" s="217"/>
      <c r="F29" s="217"/>
      <c r="G29" s="217"/>
      <c r="H29" s="217"/>
      <c r="I29" s="217"/>
      <c r="J29" s="217"/>
      <c r="K29" s="218"/>
    </row>
    <row r="30" spans="2:11">
      <c r="B30" s="216" t="s">
        <v>1276</v>
      </c>
      <c r="C30" s="219" t="s">
        <v>1348</v>
      </c>
      <c r="D30" s="217"/>
      <c r="E30" s="217"/>
      <c r="F30" s="217"/>
      <c r="G30" s="217"/>
      <c r="H30" s="217"/>
      <c r="I30" s="217"/>
      <c r="J30" s="217"/>
      <c r="K30" s="218"/>
    </row>
    <row r="31" spans="2:11">
      <c r="B31" s="216"/>
      <c r="C31" s="219"/>
      <c r="D31" s="217"/>
      <c r="E31" s="217"/>
      <c r="F31" s="217"/>
      <c r="G31" s="217"/>
      <c r="H31" s="217"/>
      <c r="I31" s="217"/>
      <c r="J31" s="217"/>
      <c r="K31" s="218"/>
    </row>
    <row r="32" spans="2:11">
      <c r="B32" s="216"/>
      <c r="C32" s="219" t="s">
        <v>1349</v>
      </c>
      <c r="D32" s="217"/>
      <c r="E32" s="217"/>
      <c r="F32" s="217"/>
      <c r="G32" s="217"/>
      <c r="H32" s="217"/>
      <c r="I32" s="217"/>
      <c r="J32" s="217"/>
      <c r="K32" s="218"/>
    </row>
    <row r="33" spans="2:11">
      <c r="B33" s="216"/>
      <c r="C33" s="219" t="s">
        <v>1320</v>
      </c>
      <c r="D33" s="217"/>
      <c r="E33" s="217"/>
      <c r="F33" s="217"/>
      <c r="G33" s="217"/>
      <c r="H33" s="217"/>
      <c r="I33" s="217"/>
      <c r="J33" s="217"/>
      <c r="K33" s="218"/>
    </row>
    <row r="34" spans="2:11">
      <c r="B34" s="216"/>
      <c r="C34" s="219" t="s">
        <v>1321</v>
      </c>
      <c r="D34" s="217"/>
      <c r="E34" s="217"/>
      <c r="F34" s="217"/>
      <c r="G34" s="217"/>
      <c r="H34" s="217"/>
      <c r="I34" s="217"/>
      <c r="J34" s="217"/>
      <c r="K34" s="218"/>
    </row>
    <row r="35" spans="2:11">
      <c r="B35" s="216"/>
      <c r="C35" s="219"/>
      <c r="D35" s="217"/>
      <c r="E35" s="217"/>
      <c r="F35" s="217"/>
      <c r="G35" s="217"/>
      <c r="H35" s="217"/>
      <c r="I35" s="217"/>
      <c r="J35" s="217"/>
      <c r="K35" s="218"/>
    </row>
    <row r="36" spans="2:11">
      <c r="B36" s="216"/>
      <c r="C36" s="219"/>
      <c r="D36" s="217"/>
      <c r="E36" s="217"/>
      <c r="F36" s="217"/>
      <c r="G36" s="217"/>
      <c r="H36" s="217"/>
      <c r="I36" s="217"/>
      <c r="J36" s="217"/>
      <c r="K36" s="218"/>
    </row>
    <row r="37" spans="2:11">
      <c r="B37" s="216"/>
      <c r="C37" s="219"/>
      <c r="D37" s="217"/>
      <c r="E37" s="217"/>
      <c r="F37" s="217"/>
      <c r="G37" s="217"/>
      <c r="H37" s="217"/>
      <c r="I37" s="217"/>
      <c r="J37" s="217"/>
      <c r="K37" s="218"/>
    </row>
    <row r="38" spans="2:11">
      <c r="B38" s="216"/>
      <c r="C38" s="219"/>
      <c r="D38" s="217"/>
      <c r="E38" s="217"/>
      <c r="F38" s="217"/>
      <c r="G38" s="217"/>
      <c r="H38" s="217"/>
      <c r="I38" s="217"/>
      <c r="J38" s="217"/>
      <c r="K38" s="218"/>
    </row>
    <row r="39" spans="2:11">
      <c r="B39" s="216"/>
      <c r="C39" s="219"/>
      <c r="D39" s="217"/>
      <c r="E39" s="217"/>
      <c r="F39" s="217"/>
      <c r="G39" s="217"/>
      <c r="H39" s="217"/>
      <c r="I39" s="217"/>
      <c r="J39" s="217"/>
      <c r="K39" s="218"/>
    </row>
    <row r="40" spans="2:11">
      <c r="B40" s="216"/>
      <c r="C40" s="219"/>
      <c r="D40" s="217"/>
      <c r="E40" s="217"/>
      <c r="F40" s="217"/>
      <c r="G40" s="217"/>
      <c r="H40" s="217"/>
      <c r="I40" s="217"/>
      <c r="J40" s="217"/>
      <c r="K40" s="218"/>
    </row>
    <row r="41" spans="2:11" ht="16.5" thickBot="1">
      <c r="B41" s="220"/>
      <c r="C41" s="228"/>
      <c r="D41" s="229"/>
      <c r="E41" s="229"/>
      <c r="F41" s="229"/>
      <c r="G41" s="229"/>
      <c r="H41" s="229"/>
      <c r="I41" s="229"/>
      <c r="J41" s="229"/>
      <c r="K41" s="230"/>
    </row>
  </sheetData>
  <mergeCells count="5">
    <mergeCell ref="B1:K1"/>
    <mergeCell ref="B2:K3"/>
    <mergeCell ref="B4:K5"/>
    <mergeCell ref="B8:K8"/>
    <mergeCell ref="C15:K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38C67-645C-4217-BC1E-F18DAE72A622}">
  <sheetPr codeName="Feuil3"/>
  <dimension ref="A1:Q323"/>
  <sheetViews>
    <sheetView zoomScaleNormal="100" workbookViewId="0">
      <selection activeCell="P28" sqref="P28"/>
    </sheetView>
  </sheetViews>
  <sheetFormatPr baseColWidth="10" defaultRowHeight="15"/>
  <cols>
    <col min="1" max="1" width="4.5703125" style="214" customWidth="1"/>
    <col min="2" max="2" width="10.42578125" style="232" customWidth="1"/>
    <col min="3" max="7" width="11.42578125" style="232"/>
    <col min="8" max="8" width="11.140625" style="232" customWidth="1"/>
    <col min="9" max="12" width="11.42578125" style="232"/>
    <col min="13" max="16384" width="11.42578125" style="214"/>
  </cols>
  <sheetData>
    <row r="1" spans="1:17" s="232" customFormat="1" ht="15.75" thickBot="1">
      <c r="A1" s="231">
        <f t="shared" ref="A1:O1" ca="1" si="0">CELL("largeur",A1)</f>
        <v>4</v>
      </c>
      <c r="B1" s="231">
        <f t="shared" ca="1" si="0"/>
        <v>10</v>
      </c>
      <c r="C1" s="231">
        <f t="shared" ca="1" si="0"/>
        <v>11</v>
      </c>
      <c r="D1" s="231">
        <f t="shared" ca="1" si="0"/>
        <v>11</v>
      </c>
      <c r="E1" s="231">
        <f t="shared" ca="1" si="0"/>
        <v>11</v>
      </c>
      <c r="F1" s="231">
        <f t="shared" ca="1" si="0"/>
        <v>11</v>
      </c>
      <c r="G1" s="231">
        <f t="shared" ca="1" si="0"/>
        <v>11</v>
      </c>
      <c r="H1" s="231">
        <f t="shared" ca="1" si="0"/>
        <v>10</v>
      </c>
      <c r="I1" s="231">
        <f t="shared" ca="1" si="0"/>
        <v>11</v>
      </c>
      <c r="J1" s="231">
        <f t="shared" ca="1" si="0"/>
        <v>11</v>
      </c>
      <c r="K1" s="231">
        <f t="shared" ca="1" si="0"/>
        <v>11</v>
      </c>
      <c r="L1" s="231">
        <f t="shared" ca="1" si="0"/>
        <v>11</v>
      </c>
      <c r="M1" s="231">
        <f t="shared" ca="1" si="0"/>
        <v>11</v>
      </c>
      <c r="N1" s="231">
        <f t="shared" ca="1" si="0"/>
        <v>11</v>
      </c>
      <c r="O1" s="231">
        <f t="shared" ca="1" si="0"/>
        <v>11</v>
      </c>
      <c r="P1" s="231">
        <f ca="1">CELL("largeur",P1)</f>
        <v>11</v>
      </c>
      <c r="Q1" s="231">
        <f ca="1">CELL("largeur",Q1)</f>
        <v>11</v>
      </c>
    </row>
    <row r="2" spans="1:17" s="96" customFormat="1" ht="34.5" customHeight="1">
      <c r="A2" s="233"/>
      <c r="B2" s="1349" t="s">
        <v>1350</v>
      </c>
      <c r="C2" s="1350"/>
      <c r="D2" s="1350"/>
      <c r="E2" s="1350"/>
      <c r="F2" s="1350"/>
      <c r="G2" s="1350"/>
      <c r="H2" s="1350"/>
      <c r="I2" s="1350"/>
      <c r="J2" s="1350"/>
      <c r="K2" s="1350"/>
      <c r="L2" s="1350"/>
      <c r="M2" s="1350"/>
      <c r="N2" s="1350"/>
      <c r="O2" s="1350"/>
      <c r="P2" s="1350"/>
      <c r="Q2" s="1351"/>
    </row>
    <row r="3" spans="1:17" s="96" customFormat="1" ht="34.5" customHeight="1">
      <c r="A3" s="233"/>
      <c r="B3" s="1352" t="s">
        <v>1351</v>
      </c>
      <c r="C3" s="1353"/>
      <c r="D3" s="1353"/>
      <c r="E3" s="1353"/>
      <c r="F3" s="1353"/>
      <c r="G3" s="1353"/>
      <c r="H3" s="1353"/>
      <c r="I3" s="1353"/>
      <c r="J3" s="1353"/>
      <c r="K3" s="1353"/>
      <c r="L3" s="1353"/>
      <c r="M3" s="1353"/>
      <c r="N3" s="1353"/>
      <c r="O3" s="1353"/>
      <c r="P3" s="1353"/>
      <c r="Q3" s="1354"/>
    </row>
    <row r="4" spans="1:17" s="96" customFormat="1" ht="34.5" customHeight="1">
      <c r="A4" s="233"/>
      <c r="B4" s="1352" t="s">
        <v>1352</v>
      </c>
      <c r="C4" s="1353"/>
      <c r="D4" s="1353"/>
      <c r="E4" s="1353"/>
      <c r="F4" s="1353"/>
      <c r="G4" s="1353"/>
      <c r="H4" s="1353"/>
      <c r="I4" s="1353"/>
      <c r="J4" s="1353"/>
      <c r="K4" s="1353"/>
      <c r="L4" s="1353"/>
      <c r="M4" s="1353"/>
      <c r="N4" s="1353"/>
      <c r="O4" s="1353"/>
      <c r="P4" s="1353"/>
      <c r="Q4" s="1354"/>
    </row>
    <row r="5" spans="1:17" s="96" customFormat="1" ht="34.5" customHeight="1" thickBot="1">
      <c r="A5" s="233"/>
      <c r="B5" s="1355" t="s">
        <v>1353</v>
      </c>
      <c r="C5" s="1356"/>
      <c r="D5" s="1356"/>
      <c r="E5" s="1356"/>
      <c r="F5" s="1356"/>
      <c r="G5" s="1356"/>
      <c r="H5" s="1356"/>
      <c r="I5" s="1356"/>
      <c r="J5" s="1356"/>
      <c r="K5" s="1356"/>
      <c r="L5" s="1356"/>
      <c r="M5" s="1356"/>
      <c r="N5" s="1356"/>
      <c r="O5" s="1356"/>
      <c r="P5" s="1356"/>
      <c r="Q5" s="1357"/>
    </row>
    <row r="6" spans="1:17" ht="18.600000000000001" customHeight="1">
      <c r="A6" s="159"/>
      <c r="B6" s="233"/>
      <c r="C6" s="234"/>
      <c r="D6" s="233"/>
      <c r="E6" s="233"/>
      <c r="F6" s="233"/>
      <c r="G6" s="233"/>
      <c r="H6" s="233"/>
      <c r="I6" s="233"/>
      <c r="J6" s="233"/>
      <c r="K6" s="233"/>
      <c r="L6" s="233"/>
      <c r="M6" s="159"/>
      <c r="N6" s="159"/>
      <c r="O6" s="159"/>
      <c r="P6" s="159"/>
      <c r="Q6" s="159"/>
    </row>
    <row r="7" spans="1:17" ht="15.75" thickBot="1">
      <c r="A7" s="159"/>
      <c r="B7" s="233"/>
      <c r="C7" s="235"/>
      <c r="D7" s="235"/>
      <c r="E7" s="235"/>
      <c r="F7" s="235"/>
      <c r="G7" s="235"/>
      <c r="H7" s="235"/>
      <c r="I7" s="235"/>
      <c r="J7" s="233"/>
      <c r="K7" s="233"/>
      <c r="L7" s="233"/>
      <c r="M7" s="159"/>
      <c r="N7" s="159"/>
      <c r="O7" s="159"/>
      <c r="P7" s="159"/>
      <c r="Q7" s="159"/>
    </row>
    <row r="8" spans="1:17">
      <c r="A8" s="159"/>
      <c r="B8" s="233"/>
      <c r="C8" s="233"/>
      <c r="D8" s="233"/>
      <c r="E8" s="233"/>
      <c r="F8" s="233"/>
      <c r="G8" s="235"/>
      <c r="H8" s="235"/>
      <c r="I8" s="1343" t="s">
        <v>1354</v>
      </c>
      <c r="J8" s="1344"/>
      <c r="K8" s="1344"/>
      <c r="L8" s="1344"/>
      <c r="M8" s="1344"/>
      <c r="N8" s="1344"/>
      <c r="O8" s="1344"/>
      <c r="P8" s="1345"/>
      <c r="Q8" s="159"/>
    </row>
    <row r="9" spans="1:17" ht="15.75" thickBot="1">
      <c r="A9" s="159"/>
      <c r="B9" s="233"/>
      <c r="C9" s="233"/>
      <c r="D9" s="233"/>
      <c r="E9" s="233"/>
      <c r="F9" s="233"/>
      <c r="G9" s="235"/>
      <c r="H9" s="235"/>
      <c r="I9" s="1358" t="s">
        <v>1355</v>
      </c>
      <c r="J9" s="1359"/>
      <c r="K9" s="1359"/>
      <c r="L9" s="1360"/>
      <c r="M9" s="1346" t="s">
        <v>1356</v>
      </c>
      <c r="N9" s="1347"/>
      <c r="O9" s="1347"/>
      <c r="P9" s="1348"/>
      <c r="Q9" s="159"/>
    </row>
    <row r="10" spans="1:17" ht="15.75">
      <c r="A10" s="159"/>
      <c r="B10" s="233"/>
      <c r="C10" s="233"/>
      <c r="D10" s="233"/>
      <c r="E10" s="233"/>
      <c r="F10" s="233"/>
      <c r="G10" s="235"/>
      <c r="H10" s="235"/>
      <c r="I10" s="1325" t="s">
        <v>1357</v>
      </c>
      <c r="J10" s="1327" t="s">
        <v>1358</v>
      </c>
      <c r="K10" s="1327" t="s">
        <v>1359</v>
      </c>
      <c r="L10" s="1329" t="s">
        <v>1360</v>
      </c>
      <c r="M10" s="236" t="s">
        <v>1213</v>
      </c>
      <c r="N10" s="237" t="s">
        <v>1361</v>
      </c>
      <c r="O10" s="237" t="s">
        <v>1362</v>
      </c>
      <c r="P10" s="238" t="s">
        <v>1363</v>
      </c>
      <c r="Q10" s="159"/>
    </row>
    <row r="11" spans="1:17" ht="15.75" customHeight="1">
      <c r="A11" s="159"/>
      <c r="B11" s="233"/>
      <c r="C11" s="233"/>
      <c r="D11" s="233"/>
      <c r="E11" s="233"/>
      <c r="F11" s="233"/>
      <c r="G11" s="235"/>
      <c r="H11" s="235"/>
      <c r="I11" s="1326"/>
      <c r="J11" s="1328"/>
      <c r="K11" s="1328"/>
      <c r="L11" s="1330"/>
      <c r="M11" s="239" t="s">
        <v>12</v>
      </c>
      <c r="N11" s="240" t="s">
        <v>1364</v>
      </c>
      <c r="O11" s="240" t="s">
        <v>1365</v>
      </c>
      <c r="P11" s="241" t="s">
        <v>1366</v>
      </c>
      <c r="Q11" s="159"/>
    </row>
    <row r="12" spans="1:17" ht="15.75">
      <c r="A12" s="159"/>
      <c r="B12" s="233"/>
      <c r="C12" s="233"/>
      <c r="D12" s="233"/>
      <c r="E12" s="233"/>
      <c r="F12" s="233"/>
      <c r="G12" s="235"/>
      <c r="H12" s="235"/>
      <c r="I12" s="242" t="s">
        <v>1367</v>
      </c>
      <c r="J12" s="243" t="s">
        <v>1368</v>
      </c>
      <c r="K12" s="243" t="s">
        <v>1369</v>
      </c>
      <c r="L12" s="244" t="s">
        <v>1370</v>
      </c>
      <c r="M12" s="245">
        <v>1</v>
      </c>
      <c r="N12" s="246" t="s">
        <v>1371</v>
      </c>
      <c r="O12" s="246" t="s">
        <v>1371</v>
      </c>
      <c r="P12" s="247">
        <v>0</v>
      </c>
      <c r="Q12" s="159"/>
    </row>
    <row r="13" spans="1:17" ht="15.75" customHeight="1">
      <c r="A13" s="159"/>
      <c r="B13" s="233"/>
      <c r="C13" s="233"/>
      <c r="D13" s="233"/>
      <c r="E13" s="233"/>
      <c r="F13" s="233"/>
      <c r="G13" s="235"/>
      <c r="H13" s="235"/>
      <c r="I13" s="242" t="s">
        <v>1372</v>
      </c>
      <c r="J13" s="243" t="s">
        <v>1373</v>
      </c>
      <c r="K13" s="243" t="s">
        <v>1374</v>
      </c>
      <c r="L13" s="244" t="s">
        <v>1375</v>
      </c>
      <c r="M13" s="245">
        <v>0</v>
      </c>
      <c r="N13" s="246">
        <v>5</v>
      </c>
      <c r="O13" s="246" t="s">
        <v>1371</v>
      </c>
      <c r="P13" s="247">
        <v>0</v>
      </c>
      <c r="Q13" s="159"/>
    </row>
    <row r="14" spans="1:17" ht="15.75" customHeight="1">
      <c r="A14" s="159"/>
      <c r="B14" s="233"/>
      <c r="C14" s="233"/>
      <c r="D14" s="233"/>
      <c r="E14" s="233"/>
      <c r="F14" s="233"/>
      <c r="G14" s="235"/>
      <c r="H14" s="235"/>
      <c r="I14" s="242" t="s">
        <v>1376</v>
      </c>
      <c r="J14" s="243" t="s">
        <v>1377</v>
      </c>
      <c r="K14" s="243" t="s">
        <v>1378</v>
      </c>
      <c r="L14" s="244" t="s">
        <v>1379</v>
      </c>
      <c r="M14" s="245">
        <v>0</v>
      </c>
      <c r="N14" s="246">
        <v>2</v>
      </c>
      <c r="O14" s="246">
        <v>5</v>
      </c>
      <c r="P14" s="247">
        <v>0</v>
      </c>
      <c r="Q14" s="159"/>
    </row>
    <row r="15" spans="1:17" ht="16.5" customHeight="1">
      <c r="A15" s="159"/>
      <c r="B15" s="233"/>
      <c r="C15" s="233"/>
      <c r="D15" s="233"/>
      <c r="E15" s="233"/>
      <c r="F15" s="233"/>
      <c r="G15" s="235"/>
      <c r="H15" s="235"/>
      <c r="I15" s="248" t="s">
        <v>1380</v>
      </c>
      <c r="J15" s="249" t="s">
        <v>1381</v>
      </c>
      <c r="K15" s="249" t="s">
        <v>1382</v>
      </c>
      <c r="L15" s="250" t="s">
        <v>1383</v>
      </c>
      <c r="M15" s="251">
        <v>0</v>
      </c>
      <c r="N15" s="252">
        <v>1</v>
      </c>
      <c r="O15" s="252">
        <v>2</v>
      </c>
      <c r="P15" s="253">
        <v>5</v>
      </c>
      <c r="Q15" s="159"/>
    </row>
    <row r="16" spans="1:17" ht="15.75" customHeight="1">
      <c r="A16" s="159"/>
      <c r="B16" s="233"/>
      <c r="C16" s="233"/>
      <c r="D16" s="233"/>
      <c r="E16" s="233"/>
      <c r="F16" s="233"/>
      <c r="G16" s="235"/>
      <c r="H16" s="235"/>
      <c r="I16" s="1331" t="s">
        <v>1322</v>
      </c>
      <c r="J16" s="1332"/>
      <c r="K16" s="1332"/>
      <c r="L16" s="1332"/>
      <c r="M16" s="1332"/>
      <c r="N16" s="1332"/>
      <c r="O16" s="1332"/>
      <c r="P16" s="1333"/>
      <c r="Q16" s="159"/>
    </row>
    <row r="17" spans="1:17" ht="15.75" thickBot="1">
      <c r="A17" s="159"/>
      <c r="B17" s="233"/>
      <c r="C17" s="233"/>
      <c r="D17" s="233"/>
      <c r="E17" s="233"/>
      <c r="F17" s="233"/>
      <c r="G17" s="233"/>
      <c r="H17" s="233"/>
      <c r="I17" s="1334"/>
      <c r="J17" s="1335"/>
      <c r="K17" s="1335"/>
      <c r="L17" s="1335"/>
      <c r="M17" s="1335"/>
      <c r="N17" s="1335"/>
      <c r="O17" s="1335"/>
      <c r="P17" s="1336"/>
      <c r="Q17" s="159"/>
    </row>
    <row r="18" spans="1:17">
      <c r="A18" s="159"/>
      <c r="B18" s="233"/>
      <c r="C18" s="233"/>
      <c r="D18" s="233"/>
      <c r="E18" s="233"/>
      <c r="F18" s="233"/>
      <c r="G18" s="233"/>
      <c r="H18" s="233"/>
      <c r="I18" s="233"/>
      <c r="J18" s="233"/>
      <c r="K18" s="233"/>
      <c r="L18" s="233"/>
      <c r="M18" s="233"/>
      <c r="N18" s="233"/>
      <c r="O18" s="233"/>
      <c r="P18" s="233"/>
      <c r="Q18" s="233"/>
    </row>
    <row r="19" spans="1:17" ht="15.75" thickBot="1">
      <c r="A19" s="159"/>
      <c r="B19" s="233"/>
      <c r="C19" s="233"/>
      <c r="D19" s="233"/>
      <c r="E19" s="233"/>
      <c r="F19" s="233"/>
      <c r="G19" s="233"/>
      <c r="H19" s="233"/>
      <c r="I19" s="233"/>
      <c r="J19" s="233"/>
      <c r="K19" s="233"/>
      <c r="L19" s="233"/>
      <c r="M19" s="233"/>
      <c r="N19" s="233"/>
      <c r="O19" s="233"/>
      <c r="P19" s="233"/>
      <c r="Q19" s="233"/>
    </row>
    <row r="20" spans="1:17" ht="15" customHeight="1">
      <c r="A20" s="159"/>
      <c r="B20" s="1337" t="s">
        <v>1384</v>
      </c>
      <c r="C20" s="1338"/>
      <c r="D20" s="1338"/>
      <c r="E20" s="1338"/>
      <c r="F20" s="1338"/>
      <c r="G20" s="1339"/>
      <c r="H20" s="233"/>
      <c r="I20" s="1343" t="s">
        <v>1354</v>
      </c>
      <c r="J20" s="1344"/>
      <c r="K20" s="1344"/>
      <c r="L20" s="1344"/>
      <c r="M20" s="1345"/>
      <c r="N20" s="159"/>
      <c r="O20" s="254" t="s">
        <v>1385</v>
      </c>
      <c r="P20" s="255"/>
      <c r="Q20" s="233"/>
    </row>
    <row r="21" spans="1:17" ht="15" customHeight="1">
      <c r="A21" s="159"/>
      <c r="B21" s="1340"/>
      <c r="C21" s="1341"/>
      <c r="D21" s="1341"/>
      <c r="E21" s="1341"/>
      <c r="F21" s="1341"/>
      <c r="G21" s="1342"/>
      <c r="H21" s="233"/>
      <c r="I21" s="1346" t="s">
        <v>1356</v>
      </c>
      <c r="J21" s="1347"/>
      <c r="K21" s="1347"/>
      <c r="L21" s="1347"/>
      <c r="M21" s="1348"/>
      <c r="N21" s="159"/>
      <c r="O21" s="256">
        <v>2.5</v>
      </c>
      <c r="P21" s="257" t="s">
        <v>12</v>
      </c>
      <c r="Q21" s="257" t="s">
        <v>1213</v>
      </c>
    </row>
    <row r="22" spans="1:17" ht="15" customHeight="1">
      <c r="A22" s="159"/>
      <c r="B22" s="1289" t="s">
        <v>1386</v>
      </c>
      <c r="C22" s="1291"/>
      <c r="D22" s="1291"/>
      <c r="E22" s="1291"/>
      <c r="F22" s="1291"/>
      <c r="G22" s="1292"/>
      <c r="H22" s="233"/>
      <c r="I22" s="239" t="s">
        <v>1213</v>
      </c>
      <c r="J22" s="1322" t="s">
        <v>1387</v>
      </c>
      <c r="K22" s="258" t="s">
        <v>1361</v>
      </c>
      <c r="L22" s="258" t="s">
        <v>1362</v>
      </c>
      <c r="M22" s="259" t="s">
        <v>1363</v>
      </c>
      <c r="N22" s="159"/>
      <c r="O22" s="260">
        <f>O21*10</f>
        <v>25</v>
      </c>
      <c r="P22" s="261" t="s">
        <v>1364</v>
      </c>
      <c r="Q22" s="261" t="s">
        <v>1361</v>
      </c>
    </row>
    <row r="23" spans="1:17" ht="15.75" customHeight="1">
      <c r="A23" s="159"/>
      <c r="B23" s="1289"/>
      <c r="C23" s="1291"/>
      <c r="D23" s="1291"/>
      <c r="E23" s="1291"/>
      <c r="F23" s="1291"/>
      <c r="G23" s="1292"/>
      <c r="H23" s="233"/>
      <c r="I23" s="239" t="s">
        <v>12</v>
      </c>
      <c r="J23" s="1323"/>
      <c r="K23" s="258" t="s">
        <v>1364</v>
      </c>
      <c r="L23" s="258" t="s">
        <v>1365</v>
      </c>
      <c r="M23" s="259" t="s">
        <v>1366</v>
      </c>
      <c r="N23" s="159"/>
      <c r="O23" s="260">
        <f>O22*10</f>
        <v>250</v>
      </c>
      <c r="P23" s="261" t="s">
        <v>1365</v>
      </c>
      <c r="Q23" s="261" t="s">
        <v>1362</v>
      </c>
    </row>
    <row r="24" spans="1:17" ht="16.5" customHeight="1" thickBot="1">
      <c r="A24" s="159"/>
      <c r="B24" s="262" t="s">
        <v>1388</v>
      </c>
      <c r="C24" s="1308" t="s">
        <v>1389</v>
      </c>
      <c r="D24" s="1308"/>
      <c r="E24" s="1308"/>
      <c r="F24" s="1308"/>
      <c r="G24" s="1309"/>
      <c r="H24" s="233"/>
      <c r="I24" s="263" t="s">
        <v>1371</v>
      </c>
      <c r="J24" s="1324"/>
      <c r="K24" s="264" t="s">
        <v>1371</v>
      </c>
      <c r="L24" s="264" t="s">
        <v>1371</v>
      </c>
      <c r="M24" s="265" t="s">
        <v>1334</v>
      </c>
      <c r="N24" s="159"/>
      <c r="O24" s="266">
        <f>O23*10</f>
        <v>2500</v>
      </c>
      <c r="P24" s="267" t="s">
        <v>1366</v>
      </c>
      <c r="Q24" s="267" t="s">
        <v>1363</v>
      </c>
    </row>
    <row r="25" spans="1:17" ht="15.75">
      <c r="A25" s="159"/>
      <c r="B25" s="262" t="s">
        <v>1388</v>
      </c>
      <c r="C25" s="1308" t="s">
        <v>1390</v>
      </c>
      <c r="D25" s="1308"/>
      <c r="E25" s="1308"/>
      <c r="F25" s="1308"/>
      <c r="G25" s="1309"/>
      <c r="H25" s="233"/>
      <c r="I25" s="268" t="s">
        <v>1355</v>
      </c>
      <c r="J25" s="268"/>
      <c r="K25" s="268"/>
      <c r="L25" s="268"/>
      <c r="M25" s="268"/>
      <c r="N25" s="159"/>
      <c r="O25" s="159"/>
      <c r="P25" s="233"/>
      <c r="Q25" s="233"/>
    </row>
    <row r="26" spans="1:17" ht="15.75">
      <c r="A26" s="159"/>
      <c r="B26" s="262" t="s">
        <v>1388</v>
      </c>
      <c r="C26" s="1308" t="s">
        <v>1391</v>
      </c>
      <c r="D26" s="1308"/>
      <c r="E26" s="1308"/>
      <c r="F26" s="1308"/>
      <c r="G26" s="1309"/>
      <c r="H26" s="233"/>
      <c r="I26" s="269" t="s">
        <v>1392</v>
      </c>
      <c r="J26" s="270"/>
      <c r="K26" s="270"/>
      <c r="L26" s="270"/>
      <c r="M26" s="270"/>
      <c r="N26" s="159"/>
      <c r="O26" s="159"/>
      <c r="P26" s="233"/>
      <c r="Q26" s="233"/>
    </row>
    <row r="27" spans="1:17" ht="15.75" thickBot="1">
      <c r="A27" s="159"/>
      <c r="B27" s="262" t="s">
        <v>1393</v>
      </c>
      <c r="C27" s="1308" t="s">
        <v>1394</v>
      </c>
      <c r="D27" s="1308"/>
      <c r="E27" s="1308"/>
      <c r="F27" s="1308"/>
      <c r="G27" s="1309"/>
      <c r="H27" s="233"/>
      <c r="I27" s="71"/>
      <c r="J27" s="71"/>
      <c r="K27" s="71"/>
      <c r="L27" s="71"/>
      <c r="M27" s="71"/>
      <c r="N27" s="71"/>
      <c r="O27" s="233"/>
      <c r="P27" s="233"/>
      <c r="Q27" s="233"/>
    </row>
    <row r="28" spans="1:17" ht="15.75" customHeight="1">
      <c r="A28" s="159"/>
      <c r="B28" s="262" t="s">
        <v>1395</v>
      </c>
      <c r="C28" s="1308" t="s">
        <v>1396</v>
      </c>
      <c r="D28" s="1308"/>
      <c r="E28" s="1308"/>
      <c r="F28" s="1308"/>
      <c r="G28" s="1309"/>
      <c r="H28" s="233"/>
      <c r="I28" s="1312" t="s">
        <v>1397</v>
      </c>
      <c r="J28" s="1313"/>
      <c r="K28" s="1316" t="s">
        <v>1398</v>
      </c>
      <c r="L28" s="1316"/>
      <c r="M28" s="1318" t="s">
        <v>1399</v>
      </c>
      <c r="N28" s="1320" t="s">
        <v>1400</v>
      </c>
      <c r="O28" s="159"/>
      <c r="P28" s="159"/>
      <c r="Q28" s="233"/>
    </row>
    <row r="29" spans="1:17" ht="15.75" customHeight="1">
      <c r="A29" s="159"/>
      <c r="B29" s="262" t="s">
        <v>1401</v>
      </c>
      <c r="C29" s="1308" t="s">
        <v>1402</v>
      </c>
      <c r="D29" s="1308"/>
      <c r="E29" s="1308"/>
      <c r="F29" s="1308"/>
      <c r="G29" s="1309"/>
      <c r="H29" s="233"/>
      <c r="I29" s="1314"/>
      <c r="J29" s="1315"/>
      <c r="K29" s="1317"/>
      <c r="L29" s="1317"/>
      <c r="M29" s="1319"/>
      <c r="N29" s="1321"/>
      <c r="O29" s="159"/>
      <c r="P29" s="159"/>
      <c r="Q29" s="233"/>
    </row>
    <row r="30" spans="1:17" ht="15.75" customHeight="1">
      <c r="A30" s="159"/>
      <c r="B30" s="262" t="s">
        <v>1401</v>
      </c>
      <c r="C30" s="1308" t="s">
        <v>1403</v>
      </c>
      <c r="D30" s="1308"/>
      <c r="E30" s="1308"/>
      <c r="F30" s="1308"/>
      <c r="G30" s="1309"/>
      <c r="H30" s="233"/>
      <c r="I30" s="1310" t="s">
        <v>1404</v>
      </c>
      <c r="J30" s="1311"/>
      <c r="K30" s="271" t="s">
        <v>1405</v>
      </c>
      <c r="L30" s="271"/>
      <c r="M30" s="272"/>
      <c r="N30" s="273"/>
      <c r="O30" s="159"/>
      <c r="P30" s="159"/>
      <c r="Q30" s="233"/>
    </row>
    <row r="31" spans="1:17" ht="15" customHeight="1">
      <c r="A31" s="159"/>
      <c r="B31" s="1289" t="s">
        <v>1406</v>
      </c>
      <c r="C31" s="1291" t="s">
        <v>1407</v>
      </c>
      <c r="D31" s="1291"/>
      <c r="E31" s="1291"/>
      <c r="F31" s="1291"/>
      <c r="G31" s="1292"/>
      <c r="H31" s="233"/>
      <c r="I31" s="1295" t="s">
        <v>1408</v>
      </c>
      <c r="J31" s="1296"/>
      <c r="K31" s="274" t="s">
        <v>1409</v>
      </c>
      <c r="L31" s="274"/>
      <c r="M31" s="260" t="s">
        <v>1410</v>
      </c>
      <c r="N31" s="275" t="s">
        <v>1411</v>
      </c>
      <c r="O31" s="159"/>
      <c r="P31" s="159"/>
      <c r="Q31" s="233"/>
    </row>
    <row r="32" spans="1:17" ht="15" customHeight="1">
      <c r="A32" s="159"/>
      <c r="B32" s="1289"/>
      <c r="C32" s="1291"/>
      <c r="D32" s="1291"/>
      <c r="E32" s="1291"/>
      <c r="F32" s="1291"/>
      <c r="G32" s="1292"/>
      <c r="H32" s="233"/>
      <c r="I32" s="1295" t="s">
        <v>1412</v>
      </c>
      <c r="J32" s="1296"/>
      <c r="K32" s="274" t="s">
        <v>1413</v>
      </c>
      <c r="L32" s="274"/>
      <c r="M32" s="260" t="s">
        <v>1414</v>
      </c>
      <c r="N32" s="275" t="s">
        <v>1415</v>
      </c>
      <c r="O32" s="159"/>
      <c r="P32" s="159"/>
      <c r="Q32" s="233"/>
    </row>
    <row r="33" spans="1:17" ht="15" customHeight="1">
      <c r="A33" s="159"/>
      <c r="B33" s="1289" t="s">
        <v>1416</v>
      </c>
      <c r="C33" s="1291" t="s">
        <v>1417</v>
      </c>
      <c r="D33" s="1291"/>
      <c r="E33" s="1291"/>
      <c r="F33" s="1291"/>
      <c r="G33" s="1292"/>
      <c r="H33" s="233"/>
      <c r="I33" s="1295" t="s">
        <v>1418</v>
      </c>
      <c r="J33" s="1296"/>
      <c r="K33" s="274" t="s">
        <v>1419</v>
      </c>
      <c r="L33" s="274"/>
      <c r="M33" s="260" t="s">
        <v>1420</v>
      </c>
      <c r="N33" s="275" t="s">
        <v>1421</v>
      </c>
      <c r="O33" s="159"/>
      <c r="P33" s="159"/>
      <c r="Q33" s="233"/>
    </row>
    <row r="34" spans="1:17" ht="15" customHeight="1" thickBot="1">
      <c r="A34" s="159"/>
      <c r="B34" s="1290"/>
      <c r="C34" s="1293"/>
      <c r="D34" s="1293"/>
      <c r="E34" s="1293"/>
      <c r="F34" s="1293"/>
      <c r="G34" s="1294"/>
      <c r="H34" s="233"/>
      <c r="I34" s="1297" t="s">
        <v>1422</v>
      </c>
      <c r="J34" s="1298"/>
      <c r="K34" s="276" t="s">
        <v>1423</v>
      </c>
      <c r="L34" s="276"/>
      <c r="M34" s="277" t="s">
        <v>1424</v>
      </c>
      <c r="N34" s="278" t="s">
        <v>1425</v>
      </c>
      <c r="O34" s="159"/>
      <c r="P34" s="159"/>
      <c r="Q34" s="233"/>
    </row>
    <row r="35" spans="1:17" ht="31.5" customHeight="1" thickBot="1">
      <c r="A35" s="159"/>
      <c r="B35" s="279"/>
      <c r="C35" s="279"/>
      <c r="D35" s="279"/>
      <c r="E35" s="279"/>
      <c r="F35" s="279"/>
      <c r="G35" s="279"/>
      <c r="H35" s="233"/>
      <c r="I35" s="260"/>
      <c r="J35" s="260"/>
      <c r="K35" s="274"/>
      <c r="L35" s="274"/>
      <c r="M35" s="260"/>
      <c r="N35" s="260"/>
      <c r="O35" s="159"/>
      <c r="P35" s="159"/>
      <c r="Q35" s="233"/>
    </row>
    <row r="36" spans="1:17" ht="31.5">
      <c r="B36" s="280" t="s">
        <v>1426</v>
      </c>
      <c r="C36" s="281"/>
      <c r="D36" s="281"/>
      <c r="E36" s="282"/>
      <c r="F36" s="159"/>
      <c r="G36" s="159"/>
      <c r="H36" s="283" t="s">
        <v>1427</v>
      </c>
      <c r="I36" s="284"/>
      <c r="J36" s="285"/>
      <c r="K36" s="285"/>
      <c r="L36" s="285"/>
      <c r="M36" s="285"/>
      <c r="N36" s="286"/>
      <c r="O36" s="159"/>
      <c r="P36" s="159"/>
      <c r="Q36" s="159"/>
    </row>
    <row r="37" spans="1:17" ht="25.5">
      <c r="B37" s="1299" t="s">
        <v>1428</v>
      </c>
      <c r="C37" s="1300"/>
      <c r="D37" s="1303" t="s">
        <v>1429</v>
      </c>
      <c r="E37" s="1305">
        <f>(B39*B42)+(C39*C42)+(D39*D42)+(E39*E42)</f>
        <v>228.85000000000002</v>
      </c>
      <c r="F37" s="159"/>
      <c r="G37" s="159"/>
      <c r="H37" s="287" t="s">
        <v>1430</v>
      </c>
      <c r="I37" s="288" t="s">
        <v>1431</v>
      </c>
      <c r="J37" s="288" t="s">
        <v>1432</v>
      </c>
      <c r="K37" s="288" t="s">
        <v>1433</v>
      </c>
      <c r="L37" s="288" t="s">
        <v>1434</v>
      </c>
      <c r="M37" s="288" t="s">
        <v>632</v>
      </c>
      <c r="N37" s="289" t="s">
        <v>1435</v>
      </c>
      <c r="O37" s="159"/>
      <c r="P37" s="159"/>
      <c r="Q37" s="159"/>
    </row>
    <row r="38" spans="1:17">
      <c r="B38" s="1301"/>
      <c r="C38" s="1302"/>
      <c r="D38" s="1304"/>
      <c r="E38" s="1306"/>
      <c r="F38" s="159"/>
      <c r="G38" s="159"/>
      <c r="H38" s="1307">
        <v>0.12</v>
      </c>
      <c r="I38" s="1280">
        <v>1</v>
      </c>
      <c r="J38" s="1280">
        <v>0.11</v>
      </c>
      <c r="K38" s="1280">
        <v>0</v>
      </c>
      <c r="L38" s="1280">
        <v>0.01</v>
      </c>
      <c r="M38" s="1280">
        <v>5.0000000000000001E-3</v>
      </c>
      <c r="N38" s="1281">
        <f>SUM(H38:M38)</f>
        <v>1.2450000000000001</v>
      </c>
      <c r="O38" s="159"/>
      <c r="P38" s="159"/>
      <c r="Q38" s="159"/>
    </row>
    <row r="39" spans="1:17">
      <c r="B39" s="1282">
        <v>6.5000000000000002E-2</v>
      </c>
      <c r="C39" s="1284">
        <v>7.4999999999999997E-2</v>
      </c>
      <c r="D39" s="1284">
        <v>0.12</v>
      </c>
      <c r="E39" s="1286">
        <v>0.15</v>
      </c>
      <c r="F39" s="159"/>
      <c r="G39" s="159"/>
      <c r="H39" s="1307"/>
      <c r="I39" s="1280"/>
      <c r="J39" s="1280"/>
      <c r="K39" s="1280"/>
      <c r="L39" s="1280"/>
      <c r="M39" s="1280"/>
      <c r="N39" s="1281"/>
      <c r="O39" s="159"/>
      <c r="P39" s="159"/>
      <c r="Q39" s="159"/>
    </row>
    <row r="40" spans="1:17">
      <c r="B40" s="1283"/>
      <c r="C40" s="1285"/>
      <c r="D40" s="1285"/>
      <c r="E40" s="1287"/>
      <c r="F40" s="159"/>
      <c r="G40" s="159"/>
      <c r="H40" s="1288">
        <f>(H38/N38)*N40</f>
        <v>2.1204819277108431</v>
      </c>
      <c r="I40" s="1269">
        <f>(I38/N38)*N40</f>
        <v>17.670682730923691</v>
      </c>
      <c r="J40" s="1269">
        <f>(J38/N38)*N40</f>
        <v>1.9437751004016062</v>
      </c>
      <c r="K40" s="1269">
        <f>(K38/N38)*N40</f>
        <v>0</v>
      </c>
      <c r="L40" s="1269">
        <f>(L38/N38)*N40</f>
        <v>0.17670682730923692</v>
      </c>
      <c r="M40" s="1269">
        <f>(M38/N38)*N40</f>
        <v>8.8353413654618462E-2</v>
      </c>
      <c r="N40" s="1270">
        <v>22</v>
      </c>
      <c r="O40" s="159"/>
      <c r="P40" s="159"/>
      <c r="Q40" s="159"/>
    </row>
    <row r="41" spans="1:17">
      <c r="B41" s="290" t="s">
        <v>1436</v>
      </c>
      <c r="C41" s="291" t="s">
        <v>1437</v>
      </c>
      <c r="D41" s="291" t="s">
        <v>1438</v>
      </c>
      <c r="E41" s="292" t="s">
        <v>1439</v>
      </c>
      <c r="F41" s="159"/>
      <c r="G41" s="159"/>
      <c r="H41" s="1288"/>
      <c r="I41" s="1269"/>
      <c r="J41" s="1269"/>
      <c r="K41" s="1269"/>
      <c r="L41" s="1269"/>
      <c r="M41" s="1269"/>
      <c r="N41" s="1270"/>
      <c r="O41" s="159"/>
      <c r="P41" s="159"/>
      <c r="Q41" s="159"/>
    </row>
    <row r="42" spans="1:17">
      <c r="B42" s="1271">
        <v>920</v>
      </c>
      <c r="C42" s="1273">
        <v>1700</v>
      </c>
      <c r="D42" s="1273">
        <v>240</v>
      </c>
      <c r="E42" s="1275">
        <v>85</v>
      </c>
      <c r="F42" s="159"/>
      <c r="G42" s="159"/>
      <c r="H42" s="1277" t="s">
        <v>1440</v>
      </c>
      <c r="I42" s="1278"/>
      <c r="J42" s="1278"/>
      <c r="K42" s="1278"/>
      <c r="L42" s="1278"/>
      <c r="M42" s="1278"/>
      <c r="N42" s="1279"/>
      <c r="O42" s="159"/>
      <c r="P42" s="159"/>
      <c r="Q42" s="159"/>
    </row>
    <row r="43" spans="1:17">
      <c r="B43" s="1272"/>
      <c r="C43" s="1274"/>
      <c r="D43" s="1274"/>
      <c r="E43" s="1276"/>
      <c r="F43" s="159"/>
      <c r="G43" s="159"/>
      <c r="H43" s="1267">
        <f t="shared" ref="H43:M43" si="1">ROUNDUP(H40,2)</f>
        <v>2.13</v>
      </c>
      <c r="I43" s="1268">
        <f t="shared" si="1"/>
        <v>17.680000000000003</v>
      </c>
      <c r="J43" s="1268">
        <f t="shared" si="1"/>
        <v>1.95</v>
      </c>
      <c r="K43" s="1268">
        <f t="shared" si="1"/>
        <v>0</v>
      </c>
      <c r="L43" s="1268">
        <f t="shared" si="1"/>
        <v>0.18000000000000002</v>
      </c>
      <c r="M43" s="1268">
        <f t="shared" si="1"/>
        <v>0.09</v>
      </c>
      <c r="N43" s="1255">
        <f>SUM(H43:M43)</f>
        <v>22.03</v>
      </c>
      <c r="O43" s="159"/>
      <c r="P43" s="159"/>
      <c r="Q43" s="159"/>
    </row>
    <row r="44" spans="1:17">
      <c r="B44" s="1256" t="s">
        <v>1441</v>
      </c>
      <c r="C44" s="1258">
        <f>SUM(B42:E42)</f>
        <v>2945</v>
      </c>
      <c r="D44" s="1260" t="s">
        <v>1442</v>
      </c>
      <c r="E44" s="1262">
        <f>IF(E37=0,0,E37/D39)</f>
        <v>1907.0833333333335</v>
      </c>
      <c r="F44" s="159"/>
      <c r="G44" s="159"/>
      <c r="H44" s="1267"/>
      <c r="I44" s="1268"/>
      <c r="J44" s="1268"/>
      <c r="K44" s="1268"/>
      <c r="L44" s="1268"/>
      <c r="M44" s="1268"/>
      <c r="N44" s="1255"/>
      <c r="O44" s="159"/>
      <c r="P44" s="159"/>
      <c r="Q44" s="159"/>
    </row>
    <row r="45" spans="1:17" ht="15.75" thickBot="1">
      <c r="B45" s="1257"/>
      <c r="C45" s="1259"/>
      <c r="D45" s="1261"/>
      <c r="E45" s="1263"/>
      <c r="F45" s="159"/>
      <c r="G45" s="159"/>
      <c r="H45" s="1264" t="s">
        <v>1443</v>
      </c>
      <c r="I45" s="1265"/>
      <c r="J45" s="1265"/>
      <c r="K45" s="1265"/>
      <c r="L45" s="1265"/>
      <c r="M45" s="1265"/>
      <c r="N45" s="1266"/>
      <c r="O45" s="159"/>
      <c r="P45" s="159"/>
      <c r="Q45" s="159"/>
    </row>
    <row r="46" spans="1:17" ht="30.75" customHeight="1" thickBot="1">
      <c r="B46" s="1239" t="s">
        <v>1443</v>
      </c>
      <c r="C46" s="1240"/>
      <c r="D46" s="1240"/>
      <c r="E46" s="1241"/>
      <c r="F46" s="159"/>
      <c r="G46" s="159"/>
      <c r="H46" s="159"/>
      <c r="I46" s="233"/>
      <c r="J46" s="233"/>
      <c r="K46" s="233"/>
      <c r="L46" s="233"/>
      <c r="M46" s="159"/>
      <c r="N46" s="159"/>
      <c r="O46" s="159"/>
      <c r="P46" s="159"/>
      <c r="Q46" s="159"/>
    </row>
    <row r="47" spans="1:17" ht="33" customHeight="1">
      <c r="A47" s="159"/>
      <c r="B47" s="279"/>
      <c r="C47" s="279"/>
      <c r="D47" s="279"/>
      <c r="E47" s="279"/>
      <c r="F47" s="279"/>
      <c r="G47" s="279"/>
      <c r="H47" s="233"/>
      <c r="I47" s="260"/>
      <c r="J47" s="260"/>
      <c r="K47" s="274"/>
      <c r="L47" s="274"/>
      <c r="M47" s="260"/>
      <c r="N47" s="260"/>
      <c r="O47" s="159"/>
      <c r="P47" s="159"/>
      <c r="Q47" s="233"/>
    </row>
    <row r="48" spans="1:17" ht="18" customHeight="1">
      <c r="A48" s="159"/>
      <c r="B48" s="233"/>
      <c r="C48" s="233"/>
      <c r="D48" s="1242" t="s">
        <v>1444</v>
      </c>
      <c r="E48" s="1242"/>
      <c r="F48" s="1242"/>
      <c r="G48" s="1242"/>
      <c r="H48" s="1242"/>
      <c r="I48" s="1242"/>
      <c r="J48" s="1242"/>
      <c r="K48" s="1242"/>
      <c r="L48" s="1242"/>
      <c r="M48" s="1242"/>
      <c r="N48" s="1242"/>
      <c r="O48" s="1242"/>
      <c r="P48" s="1242"/>
      <c r="Q48" s="233"/>
    </row>
    <row r="49" spans="1:17">
      <c r="A49" s="159"/>
      <c r="B49" s="233"/>
      <c r="C49" s="233"/>
      <c r="D49" s="293"/>
      <c r="E49" s="294"/>
      <c r="F49" s="294"/>
      <c r="G49" s="294"/>
      <c r="H49" s="294"/>
      <c r="I49" s="294"/>
      <c r="J49" s="294"/>
      <c r="K49" s="294"/>
      <c r="L49" s="294"/>
      <c r="M49" s="294"/>
      <c r="N49" s="294"/>
      <c r="O49" s="294"/>
      <c r="P49" s="295"/>
      <c r="Q49" s="233"/>
    </row>
    <row r="50" spans="1:17" ht="15" customHeight="1">
      <c r="A50" s="159"/>
      <c r="B50" s="233"/>
      <c r="C50" s="233"/>
      <c r="D50" s="1243" t="s">
        <v>1445</v>
      </c>
      <c r="E50" s="1244"/>
      <c r="F50" s="1244"/>
      <c r="G50" s="1244"/>
      <c r="H50" s="1244"/>
      <c r="I50" s="1244"/>
      <c r="J50" s="1244"/>
      <c r="K50" s="1244"/>
      <c r="L50" s="1244"/>
      <c r="M50" s="1244"/>
      <c r="N50" s="1244"/>
      <c r="O50" s="1244"/>
      <c r="P50" s="1245"/>
      <c r="Q50" s="233"/>
    </row>
    <row r="51" spans="1:17" ht="15" customHeight="1">
      <c r="A51" s="159"/>
      <c r="B51" s="233"/>
      <c r="C51" s="233"/>
      <c r="D51" s="296"/>
      <c r="E51" s="297"/>
      <c r="F51" s="297"/>
      <c r="G51" s="297"/>
      <c r="H51" s="297"/>
      <c r="I51" s="297"/>
      <c r="J51" s="297"/>
      <c r="K51" s="297"/>
      <c r="L51" s="297"/>
      <c r="M51" s="297"/>
      <c r="N51" s="297"/>
      <c r="O51" s="297"/>
      <c r="P51" s="298"/>
      <c r="Q51" s="233"/>
    </row>
    <row r="52" spans="1:17" ht="15.75">
      <c r="A52" s="159"/>
      <c r="B52" s="233"/>
      <c r="C52" s="233"/>
      <c r="D52" s="299"/>
      <c r="E52" s="300"/>
      <c r="F52" s="300"/>
      <c r="G52" s="301" t="s">
        <v>1446</v>
      </c>
      <c r="H52" s="302">
        <v>250</v>
      </c>
      <c r="I52" s="302">
        <v>620</v>
      </c>
      <c r="J52" s="302">
        <v>37</v>
      </c>
      <c r="K52" s="302">
        <v>14</v>
      </c>
      <c r="L52" s="303">
        <f>SUM(H52:K52)</f>
        <v>921</v>
      </c>
      <c r="M52" s="304" t="s">
        <v>1447</v>
      </c>
      <c r="N52" s="305"/>
      <c r="O52" s="159"/>
      <c r="P52" s="306"/>
      <c r="Q52" s="233"/>
    </row>
    <row r="53" spans="1:17" ht="18" customHeight="1">
      <c r="A53" s="159"/>
      <c r="B53" s="233"/>
      <c r="C53" s="233"/>
      <c r="D53" s="299"/>
      <c r="E53" s="300"/>
      <c r="F53" s="300"/>
      <c r="G53" s="307" t="s">
        <v>1448</v>
      </c>
      <c r="H53" s="308">
        <v>4.4999999999999998E-2</v>
      </c>
      <c r="I53" s="308">
        <v>7.0000000000000007E-2</v>
      </c>
      <c r="J53" s="308">
        <v>0.11</v>
      </c>
      <c r="K53" s="309">
        <v>0.13</v>
      </c>
      <c r="L53" s="159"/>
      <c r="M53" s="310" t="s">
        <v>1449</v>
      </c>
      <c r="N53" s="311">
        <v>25</v>
      </c>
      <c r="O53" s="312" t="s">
        <v>1450</v>
      </c>
      <c r="P53" s="306"/>
      <c r="Q53" s="233"/>
    </row>
    <row r="54" spans="1:17" ht="18" customHeight="1">
      <c r="A54" s="159"/>
      <c r="B54" s="233"/>
      <c r="C54" s="233"/>
      <c r="D54" s="299"/>
      <c r="E54" s="300"/>
      <c r="F54" s="300"/>
      <c r="G54" s="313" t="s">
        <v>1451</v>
      </c>
      <c r="H54" s="314" t="s">
        <v>1452</v>
      </c>
      <c r="I54" s="315" t="s">
        <v>1453</v>
      </c>
      <c r="J54" s="316" t="s">
        <v>1210</v>
      </c>
      <c r="K54" s="315" t="s">
        <v>1439</v>
      </c>
      <c r="L54" s="1246" t="s">
        <v>1454</v>
      </c>
      <c r="M54" s="1246"/>
      <c r="N54" s="1246"/>
      <c r="O54" s="159"/>
      <c r="P54" s="306"/>
      <c r="Q54" s="233"/>
    </row>
    <row r="55" spans="1:17" ht="15.75" customHeight="1">
      <c r="A55" s="159"/>
      <c r="B55" s="233"/>
      <c r="C55" s="317"/>
      <c r="D55" s="299"/>
      <c r="E55" s="300"/>
      <c r="F55" s="300"/>
      <c r="G55" s="318" t="s">
        <v>1455</v>
      </c>
      <c r="H55" s="319">
        <f>H53*H52</f>
        <v>11.25</v>
      </c>
      <c r="I55" s="319">
        <f>I53*I52</f>
        <v>43.400000000000006</v>
      </c>
      <c r="J55" s="319">
        <f>J53*J52</f>
        <v>4.07</v>
      </c>
      <c r="K55" s="320">
        <f>K53*K52</f>
        <v>1.82</v>
      </c>
      <c r="L55" s="321">
        <f>SUM(H55:K55)</f>
        <v>60.540000000000006</v>
      </c>
      <c r="M55" s="321"/>
      <c r="N55" s="322" t="s">
        <v>1173</v>
      </c>
      <c r="O55" s="159"/>
      <c r="P55" s="323"/>
      <c r="Q55" s="233"/>
    </row>
    <row r="56" spans="1:17" ht="16.5" customHeight="1">
      <c r="A56" s="159"/>
      <c r="B56" s="233"/>
      <c r="C56" s="233"/>
      <c r="D56" s="299"/>
      <c r="E56" s="300"/>
      <c r="F56" s="300"/>
      <c r="G56" s="324" t="s">
        <v>1456</v>
      </c>
      <c r="H56" s="325">
        <f>H55/(100-N53)*100</f>
        <v>15</v>
      </c>
      <c r="I56" s="325">
        <f>I55/(100-N53)*100</f>
        <v>57.866666666666674</v>
      </c>
      <c r="J56" s="325">
        <f>J55/(100-N53)*100</f>
        <v>5.4266666666666667</v>
      </c>
      <c r="K56" s="326">
        <f>K55/(100-N53)*100</f>
        <v>2.4266666666666667</v>
      </c>
      <c r="L56" s="327">
        <f>SUM(H56:K56)</f>
        <v>80.72</v>
      </c>
      <c r="M56" s="328"/>
      <c r="N56" s="329" t="s">
        <v>1172</v>
      </c>
      <c r="O56" s="159"/>
      <c r="P56" s="323"/>
      <c r="Q56" s="233"/>
    </row>
    <row r="57" spans="1:17" ht="18" customHeight="1">
      <c r="A57" s="159"/>
      <c r="B57" s="233"/>
      <c r="C57" s="233"/>
      <c r="D57" s="299"/>
      <c r="E57" s="300"/>
      <c r="F57" s="300"/>
      <c r="G57" s="300"/>
      <c r="H57" s="300"/>
      <c r="I57" s="300"/>
      <c r="J57" s="300"/>
      <c r="K57" s="300"/>
      <c r="L57" s="330">
        <f>L56-L55</f>
        <v>20.179999999999993</v>
      </c>
      <c r="M57" s="330"/>
      <c r="N57" s="331" t="s">
        <v>1457</v>
      </c>
      <c r="O57" s="332"/>
      <c r="P57" s="306"/>
      <c r="Q57" s="233"/>
    </row>
    <row r="58" spans="1:17" ht="18" customHeight="1">
      <c r="A58" s="159"/>
      <c r="B58" s="233"/>
      <c r="C58" s="233"/>
      <c r="D58" s="299"/>
      <c r="E58" s="300"/>
      <c r="F58" s="300"/>
      <c r="G58" s="300"/>
      <c r="H58" s="300"/>
      <c r="I58" s="300"/>
      <c r="J58" s="300"/>
      <c r="K58" s="300"/>
      <c r="L58" s="333">
        <f>(L57/L52)*1000</f>
        <v>21.910966340933761</v>
      </c>
      <c r="M58" s="330"/>
      <c r="N58" s="331" t="s">
        <v>1458</v>
      </c>
      <c r="O58" s="332"/>
      <c r="P58" s="306"/>
      <c r="Q58" s="233"/>
    </row>
    <row r="59" spans="1:17">
      <c r="A59" s="159"/>
      <c r="B59" s="233"/>
      <c r="C59" s="233"/>
      <c r="D59" s="299"/>
      <c r="E59" s="334" t="s">
        <v>1450</v>
      </c>
      <c r="F59" s="335" t="s">
        <v>1459</v>
      </c>
      <c r="G59" s="300"/>
      <c r="H59" s="300"/>
      <c r="I59" s="300"/>
      <c r="J59" s="300"/>
      <c r="K59" s="300"/>
      <c r="L59" s="300"/>
      <c r="M59" s="300"/>
      <c r="N59" s="300"/>
      <c r="O59" s="300"/>
      <c r="P59" s="306"/>
      <c r="Q59" s="233"/>
    </row>
    <row r="60" spans="1:17">
      <c r="A60" s="159"/>
      <c r="B60" s="233"/>
      <c r="C60" s="233"/>
      <c r="D60" s="299"/>
      <c r="E60" s="336"/>
      <c r="F60" s="335" t="s">
        <v>1460</v>
      </c>
      <c r="G60" s="300"/>
      <c r="H60" s="300"/>
      <c r="I60" s="300"/>
      <c r="J60" s="300"/>
      <c r="K60" s="300"/>
      <c r="L60" s="300"/>
      <c r="M60" s="300"/>
      <c r="N60" s="300"/>
      <c r="O60" s="300"/>
      <c r="P60" s="306"/>
      <c r="Q60" s="233"/>
    </row>
    <row r="61" spans="1:17">
      <c r="A61" s="159"/>
      <c r="B61" s="233"/>
      <c r="C61" s="233"/>
      <c r="D61" s="337"/>
      <c r="E61" s="338"/>
      <c r="F61" s="338"/>
      <c r="G61" s="338"/>
      <c r="H61" s="338"/>
      <c r="I61" s="338"/>
      <c r="J61" s="338"/>
      <c r="K61" s="338"/>
      <c r="L61" s="338"/>
      <c r="M61" s="338"/>
      <c r="N61" s="338"/>
      <c r="O61" s="338"/>
      <c r="P61" s="339"/>
      <c r="Q61" s="233"/>
    </row>
    <row r="62" spans="1:17">
      <c r="A62" s="159"/>
      <c r="B62" s="233"/>
      <c r="C62" s="233"/>
      <c r="D62" s="233"/>
      <c r="E62" s="233"/>
      <c r="F62" s="233"/>
      <c r="G62" s="233"/>
      <c r="H62" s="233"/>
      <c r="I62" s="233"/>
      <c r="J62" s="233"/>
      <c r="K62" s="233"/>
      <c r="L62" s="233"/>
      <c r="M62" s="233"/>
      <c r="N62" s="233"/>
      <c r="O62" s="233"/>
      <c r="P62" s="233"/>
      <c r="Q62" s="233"/>
    </row>
    <row r="63" spans="1:17">
      <c r="A63" s="159"/>
      <c r="B63" s="233"/>
      <c r="C63" s="233"/>
      <c r="D63" s="233"/>
      <c r="E63" s="233"/>
      <c r="F63" s="233"/>
      <c r="G63" s="233"/>
      <c r="H63" s="233"/>
      <c r="I63" s="233"/>
      <c r="J63" s="233"/>
      <c r="K63" s="233"/>
      <c r="L63" s="233"/>
      <c r="M63" s="233"/>
      <c r="N63" s="233"/>
      <c r="O63" s="233"/>
      <c r="P63" s="233"/>
      <c r="Q63" s="233"/>
    </row>
    <row r="64" spans="1:17" ht="15.75">
      <c r="A64" s="159"/>
      <c r="B64" s="233"/>
      <c r="C64" s="1247" t="s">
        <v>1461</v>
      </c>
      <c r="D64" s="1248"/>
      <c r="E64" s="1248"/>
      <c r="F64" s="1248"/>
      <c r="G64" s="1248"/>
      <c r="H64" s="1248"/>
      <c r="I64" s="1248"/>
      <c r="J64" s="1248"/>
      <c r="K64" s="1248"/>
      <c r="L64" s="1249"/>
      <c r="M64" s="159"/>
      <c r="N64" s="159"/>
      <c r="O64" s="159"/>
      <c r="P64" s="159"/>
      <c r="Q64" s="159"/>
    </row>
    <row r="65" spans="1:17" ht="22.5">
      <c r="A65" s="159"/>
      <c r="B65" s="233"/>
      <c r="C65" s="1250" t="s">
        <v>1462</v>
      </c>
      <c r="D65" s="1251"/>
      <c r="E65" s="1251"/>
      <c r="F65" s="340">
        <v>1</v>
      </c>
      <c r="G65" s="341">
        <f>F65</f>
        <v>1</v>
      </c>
      <c r="H65" s="1252" t="s">
        <v>1463</v>
      </c>
      <c r="I65" s="1252"/>
      <c r="J65" s="342" t="s">
        <v>1464</v>
      </c>
      <c r="K65" s="1253" t="s">
        <v>1465</v>
      </c>
      <c r="L65" s="1254"/>
      <c r="M65" s="159"/>
      <c r="N65" s="159"/>
      <c r="O65" s="159"/>
      <c r="P65" s="159"/>
      <c r="Q65" s="159"/>
    </row>
    <row r="66" spans="1:17">
      <c r="A66" s="159"/>
      <c r="B66" s="233"/>
      <c r="C66" s="1226" t="s">
        <v>1466</v>
      </c>
      <c r="D66" s="1227"/>
      <c r="E66" s="1227"/>
      <c r="F66" s="343">
        <v>25</v>
      </c>
      <c r="G66" s="341">
        <f>G65</f>
        <v>1</v>
      </c>
      <c r="H66" s="1228">
        <f t="shared" ref="H66:H72" si="2">(G66*F66)/100</f>
        <v>0.25</v>
      </c>
      <c r="I66" s="1228"/>
      <c r="J66" s="344">
        <v>20</v>
      </c>
      <c r="K66" s="1229">
        <f t="shared" ref="K66:K72" si="3">H66/(100-J66)*100</f>
        <v>0.3125</v>
      </c>
      <c r="L66" s="1230"/>
      <c r="M66" s="159"/>
      <c r="N66" s="159"/>
      <c r="O66" s="159"/>
      <c r="P66" s="159"/>
      <c r="Q66" s="159"/>
    </row>
    <row r="67" spans="1:17">
      <c r="A67" s="159"/>
      <c r="B67" s="233"/>
      <c r="C67" s="1226" t="s">
        <v>1467</v>
      </c>
      <c r="D67" s="1227"/>
      <c r="E67" s="1227"/>
      <c r="F67" s="343">
        <v>20</v>
      </c>
      <c r="G67" s="341">
        <f>G65</f>
        <v>1</v>
      </c>
      <c r="H67" s="1228">
        <f t="shared" si="2"/>
        <v>0.2</v>
      </c>
      <c r="I67" s="1228"/>
      <c r="J67" s="344">
        <v>25</v>
      </c>
      <c r="K67" s="1229">
        <f t="shared" si="3"/>
        <v>0.26666666666666672</v>
      </c>
      <c r="L67" s="1230"/>
      <c r="M67" s="159"/>
      <c r="N67" s="159"/>
      <c r="O67" s="159"/>
      <c r="P67" s="159"/>
      <c r="Q67" s="159"/>
    </row>
    <row r="68" spans="1:17">
      <c r="A68" s="159"/>
      <c r="B68" s="233"/>
      <c r="C68" s="1226" t="s">
        <v>1468</v>
      </c>
      <c r="D68" s="1227"/>
      <c r="E68" s="1227"/>
      <c r="F68" s="343">
        <v>15</v>
      </c>
      <c r="G68" s="341">
        <f>G65</f>
        <v>1</v>
      </c>
      <c r="H68" s="1228">
        <f t="shared" si="2"/>
        <v>0.15</v>
      </c>
      <c r="I68" s="1228"/>
      <c r="J68" s="344">
        <v>20</v>
      </c>
      <c r="K68" s="1229">
        <f t="shared" si="3"/>
        <v>0.1875</v>
      </c>
      <c r="L68" s="1230"/>
      <c r="M68" s="159"/>
      <c r="N68" s="159"/>
      <c r="O68" s="159"/>
      <c r="P68" s="159"/>
      <c r="Q68" s="159"/>
    </row>
    <row r="69" spans="1:17">
      <c r="A69" s="159"/>
      <c r="B69" s="233"/>
      <c r="C69" s="1226" t="s">
        <v>1469</v>
      </c>
      <c r="D69" s="1227"/>
      <c r="E69" s="1227"/>
      <c r="F69" s="343">
        <v>15</v>
      </c>
      <c r="G69" s="341">
        <f>G65</f>
        <v>1</v>
      </c>
      <c r="H69" s="1228">
        <f t="shared" si="2"/>
        <v>0.15</v>
      </c>
      <c r="I69" s="1228"/>
      <c r="J69" s="344">
        <v>0</v>
      </c>
      <c r="K69" s="1229">
        <f t="shared" si="3"/>
        <v>0.15</v>
      </c>
      <c r="L69" s="1230"/>
      <c r="M69" s="159"/>
      <c r="N69" s="159"/>
      <c r="O69" s="159"/>
      <c r="P69" s="159"/>
      <c r="Q69" s="159"/>
    </row>
    <row r="70" spans="1:17">
      <c r="A70" s="159"/>
      <c r="B70" s="233"/>
      <c r="C70" s="1226" t="s">
        <v>1470</v>
      </c>
      <c r="D70" s="1227"/>
      <c r="E70" s="1227"/>
      <c r="F70" s="343">
        <v>10</v>
      </c>
      <c r="G70" s="341">
        <f>G65</f>
        <v>1</v>
      </c>
      <c r="H70" s="1228">
        <f t="shared" si="2"/>
        <v>0.1</v>
      </c>
      <c r="I70" s="1228"/>
      <c r="J70" s="344">
        <v>20</v>
      </c>
      <c r="K70" s="1229">
        <f t="shared" si="3"/>
        <v>0.125</v>
      </c>
      <c r="L70" s="1230"/>
      <c r="M70" s="159"/>
      <c r="N70" s="159"/>
      <c r="O70" s="159"/>
      <c r="P70" s="159"/>
      <c r="Q70" s="159"/>
    </row>
    <row r="71" spans="1:17">
      <c r="A71" s="159"/>
      <c r="B71" s="233"/>
      <c r="C71" s="1226" t="s">
        <v>1471</v>
      </c>
      <c r="D71" s="1227"/>
      <c r="E71" s="1227"/>
      <c r="F71" s="343">
        <v>7.5</v>
      </c>
      <c r="G71" s="341">
        <f>G65</f>
        <v>1</v>
      </c>
      <c r="H71" s="1228">
        <f t="shared" si="2"/>
        <v>7.4999999999999997E-2</v>
      </c>
      <c r="I71" s="1228"/>
      <c r="J71" s="344">
        <v>20</v>
      </c>
      <c r="K71" s="1229">
        <f t="shared" si="3"/>
        <v>9.375E-2</v>
      </c>
      <c r="L71" s="1230"/>
      <c r="M71" s="159"/>
      <c r="N71" s="159"/>
      <c r="O71" s="159"/>
      <c r="P71" s="159"/>
      <c r="Q71" s="159"/>
    </row>
    <row r="72" spans="1:17">
      <c r="A72" s="159"/>
      <c r="B72" s="233"/>
      <c r="C72" s="1226" t="s">
        <v>1472</v>
      </c>
      <c r="D72" s="1227"/>
      <c r="E72" s="1227"/>
      <c r="F72" s="343">
        <v>7.5</v>
      </c>
      <c r="G72" s="341">
        <f>G65</f>
        <v>1</v>
      </c>
      <c r="H72" s="1228">
        <f t="shared" si="2"/>
        <v>7.4999999999999997E-2</v>
      </c>
      <c r="I72" s="1228"/>
      <c r="J72" s="344">
        <v>20</v>
      </c>
      <c r="K72" s="1229">
        <f t="shared" si="3"/>
        <v>9.375E-2</v>
      </c>
      <c r="L72" s="1230"/>
      <c r="M72" s="159"/>
      <c r="N72" s="159"/>
      <c r="O72" s="159"/>
      <c r="P72" s="159"/>
      <c r="Q72" s="159"/>
    </row>
    <row r="73" spans="1:17">
      <c r="A73" s="159"/>
      <c r="B73" s="233"/>
      <c r="C73" s="1231" t="s">
        <v>1473</v>
      </c>
      <c r="D73" s="1232"/>
      <c r="E73" s="1232"/>
      <c r="F73" s="345">
        <f>SUM(F66:F72)</f>
        <v>100</v>
      </c>
      <c r="G73" s="346"/>
      <c r="H73" s="347"/>
      <c r="I73" s="233"/>
      <c r="J73" s="347"/>
      <c r="K73" s="347"/>
      <c r="L73" s="348"/>
      <c r="M73" s="159"/>
      <c r="N73" s="159"/>
      <c r="O73" s="159"/>
      <c r="P73" s="159"/>
      <c r="Q73" s="159"/>
    </row>
    <row r="74" spans="1:17">
      <c r="A74" s="159"/>
      <c r="B74" s="233"/>
      <c r="C74" s="349"/>
      <c r="D74" s="350"/>
      <c r="E74" s="350"/>
      <c r="F74" s="351"/>
      <c r="G74" s="352"/>
      <c r="H74" s="352"/>
      <c r="I74" s="338"/>
      <c r="J74" s="352"/>
      <c r="K74" s="352"/>
      <c r="L74" s="339"/>
      <c r="M74" s="159"/>
      <c r="N74" s="159"/>
      <c r="O74" s="159"/>
      <c r="P74" s="159"/>
      <c r="Q74" s="159"/>
    </row>
    <row r="75" spans="1:17">
      <c r="A75" s="159"/>
      <c r="B75" s="233"/>
      <c r="C75" s="233"/>
      <c r="D75" s="233"/>
      <c r="E75" s="233"/>
      <c r="F75" s="233"/>
      <c r="G75" s="233"/>
      <c r="H75" s="233"/>
      <c r="I75" s="233"/>
      <c r="J75" s="233"/>
      <c r="K75" s="233"/>
      <c r="L75" s="233"/>
      <c r="M75" s="159"/>
      <c r="N75" s="159"/>
      <c r="O75" s="159"/>
      <c r="P75" s="159"/>
      <c r="Q75" s="159"/>
    </row>
    <row r="76" spans="1:17" ht="15.75" thickBot="1">
      <c r="A76" s="159"/>
      <c r="B76" s="233"/>
      <c r="C76" s="233"/>
      <c r="D76" s="233"/>
      <c r="E76" s="233"/>
      <c r="F76" s="233"/>
      <c r="G76" s="233"/>
      <c r="H76" s="233"/>
      <c r="I76" s="233"/>
      <c r="J76" s="233"/>
      <c r="K76" s="233"/>
      <c r="L76" s="233"/>
      <c r="M76" s="159"/>
      <c r="N76" s="159"/>
      <c r="O76" s="159"/>
      <c r="P76" s="159"/>
      <c r="Q76" s="159"/>
    </row>
    <row r="77" spans="1:17" ht="18.75">
      <c r="A77" s="159"/>
      <c r="B77" s="233"/>
      <c r="C77" s="1233" t="s">
        <v>1474</v>
      </c>
      <c r="D77" s="1234"/>
      <c r="E77" s="1234"/>
      <c r="F77" s="1234"/>
      <c r="G77" s="1234"/>
      <c r="H77" s="1234"/>
      <c r="I77" s="1234"/>
      <c r="J77" s="1234"/>
      <c r="K77" s="1234"/>
      <c r="L77" s="1235"/>
      <c r="M77" s="159"/>
      <c r="N77" s="159"/>
      <c r="O77" s="159"/>
      <c r="P77" s="159"/>
      <c r="Q77" s="159"/>
    </row>
    <row r="78" spans="1:17">
      <c r="A78" s="159"/>
      <c r="B78" s="233"/>
      <c r="C78" s="1236" t="s">
        <v>1475</v>
      </c>
      <c r="D78" s="1237"/>
      <c r="E78" s="1237"/>
      <c r="F78" s="1237"/>
      <c r="G78" s="1237"/>
      <c r="H78" s="1237"/>
      <c r="I78" s="1237"/>
      <c r="J78" s="1237"/>
      <c r="K78" s="1237"/>
      <c r="L78" s="1238"/>
      <c r="M78" s="159"/>
      <c r="N78" s="159"/>
      <c r="O78" s="159"/>
      <c r="P78" s="159"/>
      <c r="Q78" s="159"/>
    </row>
    <row r="79" spans="1:17" ht="18">
      <c r="A79" s="159"/>
      <c r="B79" s="233"/>
      <c r="C79" s="1216" t="s">
        <v>1476</v>
      </c>
      <c r="D79" s="1217"/>
      <c r="E79" s="1217"/>
      <c r="F79" s="1217"/>
      <c r="G79" s="1217"/>
      <c r="H79" s="1217"/>
      <c r="I79" s="1217"/>
      <c r="J79" s="1217"/>
      <c r="K79" s="1217"/>
      <c r="L79" s="1218"/>
      <c r="M79" s="159"/>
      <c r="N79" s="159"/>
      <c r="O79" s="159"/>
      <c r="P79" s="159"/>
      <c r="Q79" s="159"/>
    </row>
    <row r="80" spans="1:17">
      <c r="A80" s="159"/>
      <c r="B80" s="233"/>
      <c r="C80" s="1219" t="str">
        <f ca="1">CELL("nomfichier")</f>
        <v>E:\0-UPRT\1-UPRT.FR-SITE-WEB\ff-fiches-fabrications\ff-fiches-fabrication-maj-08-2020\[ff-12-restauration-sans-MFC.xlsx]FF.12-Nota</v>
      </c>
      <c r="D80" s="1220"/>
      <c r="E80" s="1220"/>
      <c r="F80" s="1220"/>
      <c r="G80" s="1220"/>
      <c r="H80" s="1220"/>
      <c r="I80" s="1220"/>
      <c r="J80" s="1220"/>
      <c r="K80" s="1220"/>
      <c r="L80" s="1221"/>
      <c r="M80" s="159"/>
      <c r="N80" s="159"/>
      <c r="O80" s="159"/>
      <c r="P80" s="159"/>
      <c r="Q80" s="159"/>
    </row>
    <row r="81" spans="1:17" ht="26.25">
      <c r="A81" s="159"/>
      <c r="B81" s="233"/>
      <c r="C81" s="1222" t="s">
        <v>1477</v>
      </c>
      <c r="D81" s="1223"/>
      <c r="E81" s="1223"/>
      <c r="F81" s="1223"/>
      <c r="G81" s="1223"/>
      <c r="H81" s="1223"/>
      <c r="I81" s="1223"/>
      <c r="J81" s="1223"/>
      <c r="K81" s="1223"/>
      <c r="L81" s="1224"/>
      <c r="M81" s="159"/>
      <c r="N81" s="159"/>
      <c r="O81" s="159"/>
      <c r="P81" s="159"/>
      <c r="Q81" s="159"/>
    </row>
    <row r="82" spans="1:17" ht="26.25">
      <c r="A82" s="159"/>
      <c r="B82" s="233"/>
      <c r="C82" s="353"/>
      <c r="D82" s="354"/>
      <c r="E82" s="354" t="s">
        <v>1478</v>
      </c>
      <c r="F82" s="233"/>
      <c r="G82" s="355">
        <f ca="1">TODAY()</f>
        <v>44609</v>
      </c>
      <c r="H82" s="356"/>
      <c r="I82" s="357"/>
      <c r="J82" s="358">
        <f ca="1">NOW()</f>
        <v>44609.729665393519</v>
      </c>
      <c r="K82" s="358"/>
      <c r="L82" s="359"/>
      <c r="M82" s="159"/>
      <c r="N82" s="159"/>
      <c r="O82" s="159"/>
      <c r="P82" s="159"/>
      <c r="Q82" s="159"/>
    </row>
    <row r="83" spans="1:17" ht="15.75">
      <c r="A83" s="159"/>
      <c r="B83" s="233"/>
      <c r="C83" s="1215">
        <v>1</v>
      </c>
      <c r="D83" s="360" t="s">
        <v>1479</v>
      </c>
      <c r="E83" s="159"/>
      <c r="F83" s="233"/>
      <c r="G83" s="361"/>
      <c r="H83" s="361"/>
      <c r="I83" s="361"/>
      <c r="J83" s="361"/>
      <c r="K83" s="361"/>
      <c r="L83" s="362"/>
      <c r="M83" s="159"/>
      <c r="N83" s="159"/>
      <c r="O83" s="159"/>
      <c r="P83" s="159"/>
      <c r="Q83" s="159"/>
    </row>
    <row r="84" spans="1:17">
      <c r="A84" s="159"/>
      <c r="B84" s="233"/>
      <c r="C84" s="1215"/>
      <c r="D84" s="1225" t="s">
        <v>1480</v>
      </c>
      <c r="E84" s="1225"/>
      <c r="F84" s="1225"/>
      <c r="G84" s="363"/>
      <c r="H84" s="364" t="s">
        <v>1452</v>
      </c>
      <c r="I84" s="365" t="s">
        <v>1453</v>
      </c>
      <c r="J84" s="365" t="s">
        <v>1210</v>
      </c>
      <c r="K84" s="365" t="s">
        <v>1439</v>
      </c>
      <c r="L84" s="366" t="s">
        <v>1481</v>
      </c>
      <c r="M84" s="159"/>
      <c r="N84" s="159"/>
      <c r="O84" s="159"/>
      <c r="P84" s="159"/>
      <c r="Q84" s="159"/>
    </row>
    <row r="85" spans="1:17" ht="15.75">
      <c r="A85" s="159"/>
      <c r="B85" s="233"/>
      <c r="C85" s="1215"/>
      <c r="D85" s="1225" t="s">
        <v>1482</v>
      </c>
      <c r="E85" s="1225"/>
      <c r="F85" s="1225"/>
      <c r="G85" s="367">
        <f>SUM(H85:L85)</f>
        <v>2170</v>
      </c>
      <c r="H85" s="368">
        <v>550</v>
      </c>
      <c r="I85" s="368">
        <v>920</v>
      </c>
      <c r="J85" s="368">
        <v>340</v>
      </c>
      <c r="K85" s="368">
        <v>150</v>
      </c>
      <c r="L85" s="369">
        <v>210</v>
      </c>
      <c r="M85" s="159"/>
      <c r="N85" s="159"/>
      <c r="O85" s="159"/>
      <c r="P85" s="159"/>
      <c r="Q85" s="159"/>
    </row>
    <row r="86" spans="1:17" ht="15.75">
      <c r="A86" s="159"/>
      <c r="B86" s="233"/>
      <c r="C86" s="370"/>
      <c r="D86" s="371"/>
      <c r="E86" s="371"/>
      <c r="F86" s="371"/>
      <c r="G86" s="367"/>
      <c r="H86" s="372"/>
      <c r="I86" s="372"/>
      <c r="J86" s="372"/>
      <c r="K86" s="372"/>
      <c r="L86" s="373"/>
      <c r="M86" s="159"/>
      <c r="N86" s="159"/>
      <c r="O86" s="159"/>
      <c r="P86" s="159"/>
      <c r="Q86" s="159"/>
    </row>
    <row r="87" spans="1:17" ht="15.75" customHeight="1">
      <c r="A87" s="159"/>
      <c r="B87" s="233"/>
      <c r="C87" s="1215">
        <v>2</v>
      </c>
      <c r="D87" s="360" t="s">
        <v>1483</v>
      </c>
      <c r="E87" s="159"/>
      <c r="F87" s="233"/>
      <c r="G87" s="159"/>
      <c r="H87" s="159"/>
      <c r="I87" s="159"/>
      <c r="J87" s="159"/>
      <c r="K87" s="159"/>
      <c r="L87" s="374"/>
      <c r="M87" s="159"/>
      <c r="N87" s="159"/>
      <c r="O87" s="159"/>
      <c r="P87" s="159"/>
      <c r="Q87" s="159"/>
    </row>
    <row r="88" spans="1:17" ht="15" customHeight="1">
      <c r="A88" s="159"/>
      <c r="B88" s="233"/>
      <c r="C88" s="1215"/>
      <c r="D88" s="1205" t="s">
        <v>1484</v>
      </c>
      <c r="E88" s="1205"/>
      <c r="F88" s="1205"/>
      <c r="G88" s="375">
        <f>(H88*H85)+(I88*I85)+(J88*J85)+(K88*K85)+(L88*L85)</f>
        <v>1470</v>
      </c>
      <c r="H88" s="376">
        <v>0</v>
      </c>
      <c r="I88" s="376">
        <v>1</v>
      </c>
      <c r="J88" s="376">
        <v>1</v>
      </c>
      <c r="K88" s="376">
        <v>0</v>
      </c>
      <c r="L88" s="377">
        <v>1</v>
      </c>
      <c r="M88" s="159"/>
      <c r="N88" s="159"/>
      <c r="O88" s="159"/>
      <c r="P88" s="159"/>
      <c r="Q88" s="159"/>
    </row>
    <row r="89" spans="1:17" ht="15" customHeight="1">
      <c r="A89" s="159"/>
      <c r="B89" s="233"/>
      <c r="C89" s="1215"/>
      <c r="D89" s="1205" t="s">
        <v>1485</v>
      </c>
      <c r="E89" s="1205"/>
      <c r="F89" s="1205"/>
      <c r="G89" s="375">
        <f>(H89*H85)+(I89*I85)+(J89*J85)+(K89*K85)+(L89*L85)</f>
        <v>850</v>
      </c>
      <c r="H89" s="376">
        <v>1</v>
      </c>
      <c r="I89" s="376">
        <v>0</v>
      </c>
      <c r="J89" s="376">
        <v>0</v>
      </c>
      <c r="K89" s="376">
        <v>2</v>
      </c>
      <c r="L89" s="377">
        <v>0</v>
      </c>
      <c r="M89" s="159"/>
      <c r="N89" s="159"/>
      <c r="O89" s="159"/>
      <c r="P89" s="159"/>
      <c r="Q89" s="159"/>
    </row>
    <row r="90" spans="1:17" ht="15" customHeight="1">
      <c r="A90" s="159"/>
      <c r="B90" s="233"/>
      <c r="C90" s="1215"/>
      <c r="D90" s="1205" t="s">
        <v>1486</v>
      </c>
      <c r="E90" s="1205"/>
      <c r="F90" s="1205"/>
      <c r="G90" s="375">
        <f>(H90*H85)+(I90*I85)+(J90*J85)+(K90*K85)+(L90*L85)</f>
        <v>1895</v>
      </c>
      <c r="H90" s="378">
        <v>0.5</v>
      </c>
      <c r="I90" s="376">
        <v>1</v>
      </c>
      <c r="J90" s="376">
        <v>1</v>
      </c>
      <c r="K90" s="376">
        <v>1</v>
      </c>
      <c r="L90" s="377">
        <v>1</v>
      </c>
      <c r="M90" s="159"/>
      <c r="N90" s="159"/>
      <c r="O90" s="159"/>
      <c r="P90" s="159"/>
      <c r="Q90" s="159"/>
    </row>
    <row r="91" spans="1:17" ht="15" customHeight="1">
      <c r="A91" s="159"/>
      <c r="B91" s="233"/>
      <c r="C91" s="1215"/>
      <c r="D91" s="1205" t="s">
        <v>1487</v>
      </c>
      <c r="E91" s="1205"/>
      <c r="F91" s="1205"/>
      <c r="G91" s="375">
        <f>(H91*H85)+(I91*I85)+(J91*J85)+(K91*K85)+(L91*L85)</f>
        <v>1190</v>
      </c>
      <c r="H91" s="376">
        <v>0</v>
      </c>
      <c r="I91" s="376">
        <v>0</v>
      </c>
      <c r="J91" s="376">
        <v>2</v>
      </c>
      <c r="K91" s="376">
        <v>2</v>
      </c>
      <c r="L91" s="377">
        <v>1</v>
      </c>
      <c r="M91" s="159"/>
      <c r="N91" s="159"/>
      <c r="O91" s="159"/>
      <c r="P91" s="159"/>
      <c r="Q91" s="159"/>
    </row>
    <row r="92" spans="1:17" ht="15" customHeight="1">
      <c r="A92" s="159"/>
      <c r="B92" s="233"/>
      <c r="C92" s="1215"/>
      <c r="D92" s="1205" t="s">
        <v>1488</v>
      </c>
      <c r="E92" s="1205"/>
      <c r="F92" s="1205"/>
      <c r="G92" s="375">
        <f>(H92*H85)+(I92*I85)+(J92*J85)+(K92*K85)+(L92*L85)</f>
        <v>2540</v>
      </c>
      <c r="H92" s="376">
        <v>1</v>
      </c>
      <c r="I92" s="376">
        <v>2</v>
      </c>
      <c r="J92" s="376">
        <v>0</v>
      </c>
      <c r="K92" s="376">
        <v>1</v>
      </c>
      <c r="L92" s="377">
        <v>0</v>
      </c>
      <c r="M92" s="159"/>
      <c r="N92" s="159"/>
      <c r="O92" s="159"/>
      <c r="P92" s="159"/>
      <c r="Q92" s="159"/>
    </row>
    <row r="93" spans="1:17" ht="15.75">
      <c r="A93" s="159"/>
      <c r="B93" s="233"/>
      <c r="C93" s="370"/>
      <c r="D93" s="379"/>
      <c r="E93" s="159"/>
      <c r="F93" s="233"/>
      <c r="G93" s="375"/>
      <c r="H93" s="364" t="s">
        <v>1452</v>
      </c>
      <c r="I93" s="365" t="s">
        <v>1453</v>
      </c>
      <c r="J93" s="365" t="s">
        <v>1210</v>
      </c>
      <c r="K93" s="365" t="s">
        <v>1439</v>
      </c>
      <c r="L93" s="366" t="s">
        <v>1481</v>
      </c>
      <c r="M93" s="159"/>
      <c r="N93" s="159"/>
      <c r="O93" s="159"/>
      <c r="P93" s="159"/>
      <c r="Q93" s="159"/>
    </row>
    <row r="94" spans="1:17" ht="15.75">
      <c r="A94" s="159"/>
      <c r="B94" s="233"/>
      <c r="C94" s="370"/>
      <c r="D94" s="379"/>
      <c r="E94" s="159"/>
      <c r="F94" s="233"/>
      <c r="G94" s="324" t="s">
        <v>1489</v>
      </c>
      <c r="H94" s="380">
        <f>SUM(H88:H93)</f>
        <v>2.5</v>
      </c>
      <c r="I94" s="380">
        <f>SUM(I88:I93)</f>
        <v>4</v>
      </c>
      <c r="J94" s="380">
        <f>SUM(J88:J93)</f>
        <v>4</v>
      </c>
      <c r="K94" s="380">
        <f>SUM(K88:K93)</f>
        <v>6</v>
      </c>
      <c r="L94" s="381">
        <f>SUM(L88:L93)</f>
        <v>3</v>
      </c>
      <c r="M94" s="159"/>
      <c r="N94" s="159"/>
      <c r="O94" s="159"/>
      <c r="P94" s="159"/>
      <c r="Q94" s="159"/>
    </row>
    <row r="95" spans="1:17">
      <c r="A95" s="159"/>
      <c r="B95" s="233"/>
      <c r="C95" s="382"/>
      <c r="D95" s="379"/>
      <c r="E95" s="159"/>
      <c r="F95" s="233"/>
      <c r="G95" s="383"/>
      <c r="H95" s="384"/>
      <c r="I95" s="384"/>
      <c r="J95" s="384"/>
      <c r="K95" s="384"/>
      <c r="L95" s="385"/>
      <c r="M95" s="159"/>
      <c r="N95" s="159"/>
      <c r="O95" s="159"/>
      <c r="P95" s="159"/>
      <c r="Q95" s="159"/>
    </row>
    <row r="96" spans="1:17" ht="15.75">
      <c r="A96" s="159"/>
      <c r="B96" s="233"/>
      <c r="C96" s="386">
        <v>3</v>
      </c>
      <c r="D96" s="1205" t="s">
        <v>1490</v>
      </c>
      <c r="E96" s="1205"/>
      <c r="F96" s="1205"/>
      <c r="G96" s="387">
        <f>(H96*H85)+(I96*I85)+(J96*J85)+(K96*K85)+(L96*L85)</f>
        <v>208.60000000000002</v>
      </c>
      <c r="H96" s="388">
        <v>0.06</v>
      </c>
      <c r="I96" s="388">
        <v>0.08</v>
      </c>
      <c r="J96" s="388">
        <v>0.15</v>
      </c>
      <c r="K96" s="388">
        <v>0.2</v>
      </c>
      <c r="L96" s="389">
        <v>0.1</v>
      </c>
      <c r="M96" s="159"/>
      <c r="N96" s="159"/>
      <c r="O96" s="159"/>
      <c r="P96" s="159"/>
      <c r="Q96" s="159"/>
    </row>
    <row r="97" spans="1:17">
      <c r="A97" s="159"/>
      <c r="B97" s="233"/>
      <c r="C97" s="382"/>
      <c r="D97" s="390"/>
      <c r="E97" s="391"/>
      <c r="F97" s="392"/>
      <c r="G97" s="375"/>
      <c r="H97" s="384"/>
      <c r="I97" s="384"/>
      <c r="J97" s="384"/>
      <c r="K97" s="384"/>
      <c r="L97" s="385"/>
      <c r="M97" s="159"/>
      <c r="N97" s="159"/>
      <c r="O97" s="159"/>
      <c r="P97" s="159"/>
      <c r="Q97" s="159"/>
    </row>
    <row r="98" spans="1:17" ht="15.75">
      <c r="A98" s="159"/>
      <c r="B98" s="233"/>
      <c r="C98" s="386">
        <v>4</v>
      </c>
      <c r="D98" s="1205" t="s">
        <v>1491</v>
      </c>
      <c r="E98" s="1205"/>
      <c r="F98" s="1205"/>
      <c r="G98" s="387">
        <f>(H98*H85)+(I98*I85)+(J98*J85)+(K98*K85)+(L98*L85)</f>
        <v>213.5</v>
      </c>
      <c r="H98" s="388">
        <v>0.06</v>
      </c>
      <c r="I98" s="388">
        <v>0.1</v>
      </c>
      <c r="J98" s="388">
        <v>0.12</v>
      </c>
      <c r="K98" s="388">
        <v>0.15</v>
      </c>
      <c r="L98" s="389">
        <v>0.12</v>
      </c>
      <c r="M98" s="159"/>
      <c r="N98" s="159"/>
      <c r="O98" s="159"/>
      <c r="P98" s="159"/>
      <c r="Q98" s="159"/>
    </row>
    <row r="99" spans="1:17">
      <c r="A99" s="159"/>
      <c r="B99" s="233"/>
      <c r="C99" s="382"/>
      <c r="D99" s="390"/>
      <c r="E99" s="391"/>
      <c r="F99" s="392"/>
      <c r="G99" s="375"/>
      <c r="H99" s="384"/>
      <c r="I99" s="384"/>
      <c r="J99" s="384"/>
      <c r="K99" s="384"/>
      <c r="L99" s="385"/>
      <c r="M99" s="159"/>
      <c r="N99" s="159"/>
      <c r="O99" s="159"/>
      <c r="P99" s="159"/>
      <c r="Q99" s="159"/>
    </row>
    <row r="100" spans="1:17" ht="15.75">
      <c r="A100" s="159"/>
      <c r="B100" s="233"/>
      <c r="C100" s="386">
        <v>5</v>
      </c>
      <c r="D100" s="1205" t="s">
        <v>1422</v>
      </c>
      <c r="E100" s="1205"/>
      <c r="F100" s="1205"/>
      <c r="G100" s="387">
        <f>(H100*H85)+(I100*I85)+(J100*J85)+(K100*K85)+(L100*L85)</f>
        <v>237.5</v>
      </c>
      <c r="H100" s="388">
        <v>0.06</v>
      </c>
      <c r="I100" s="388">
        <v>0.1</v>
      </c>
      <c r="J100" s="388">
        <v>0.15</v>
      </c>
      <c r="K100" s="388">
        <v>0.2</v>
      </c>
      <c r="L100" s="389">
        <v>0.15</v>
      </c>
      <c r="M100" s="159"/>
      <c r="N100" s="159"/>
      <c r="O100" s="159"/>
      <c r="P100" s="159"/>
      <c r="Q100" s="159"/>
    </row>
    <row r="101" spans="1:17" ht="15.75" thickBot="1">
      <c r="A101" s="159"/>
      <c r="B101" s="233"/>
      <c r="C101" s="393"/>
      <c r="D101" s="394"/>
      <c r="E101" s="395"/>
      <c r="F101" s="396"/>
      <c r="G101" s="397"/>
      <c r="H101" s="398"/>
      <c r="I101" s="398"/>
      <c r="J101" s="395"/>
      <c r="K101" s="395"/>
      <c r="L101" s="399"/>
      <c r="M101" s="159"/>
      <c r="N101" s="159"/>
      <c r="O101" s="159"/>
      <c r="P101" s="159"/>
      <c r="Q101" s="159"/>
    </row>
    <row r="102" spans="1:17">
      <c r="A102" s="159"/>
      <c r="B102" s="233"/>
      <c r="C102" s="233"/>
      <c r="D102" s="233"/>
      <c r="E102" s="233"/>
      <c r="F102" s="233"/>
      <c r="G102" s="233"/>
      <c r="H102" s="233"/>
      <c r="I102" s="233"/>
      <c r="J102" s="233"/>
      <c r="K102" s="233"/>
      <c r="L102" s="233"/>
      <c r="M102" s="159"/>
      <c r="N102" s="159"/>
      <c r="O102" s="159"/>
      <c r="P102" s="159"/>
      <c r="Q102" s="159"/>
    </row>
    <row r="103" spans="1:17" ht="15.75" thickBot="1">
      <c r="A103" s="159"/>
      <c r="B103" s="233"/>
      <c r="C103" s="233"/>
      <c r="D103" s="233"/>
      <c r="E103" s="233"/>
      <c r="F103" s="233"/>
      <c r="G103" s="233"/>
      <c r="H103" s="233"/>
      <c r="I103" s="233"/>
      <c r="J103" s="233"/>
      <c r="K103" s="233"/>
      <c r="L103" s="233"/>
      <c r="M103" s="159"/>
      <c r="N103" s="159"/>
      <c r="O103" s="159"/>
      <c r="P103" s="159"/>
      <c r="Q103" s="159"/>
    </row>
    <row r="104" spans="1:17" ht="18">
      <c r="A104" s="159"/>
      <c r="B104" s="233"/>
      <c r="C104" s="1206" t="s">
        <v>1492</v>
      </c>
      <c r="D104" s="1207"/>
      <c r="E104" s="1207"/>
      <c r="F104" s="1207"/>
      <c r="G104" s="1207"/>
      <c r="H104" s="1207"/>
      <c r="I104" s="1207"/>
      <c r="J104" s="1207"/>
      <c r="K104" s="1207"/>
      <c r="L104" s="1208"/>
      <c r="M104" s="159"/>
      <c r="N104" s="159"/>
      <c r="O104" s="159"/>
      <c r="P104" s="159"/>
      <c r="Q104" s="159"/>
    </row>
    <row r="105" spans="1:17">
      <c r="A105" s="159"/>
      <c r="B105" s="233"/>
      <c r="C105" s="400" t="s">
        <v>1493</v>
      </c>
      <c r="D105" s="401"/>
      <c r="E105" s="401"/>
      <c r="F105" s="401"/>
      <c r="G105" s="401"/>
      <c r="H105" s="401"/>
      <c r="I105" s="401"/>
      <c r="J105" s="402"/>
      <c r="K105" s="402"/>
      <c r="L105" s="403"/>
      <c r="M105" s="159"/>
      <c r="N105" s="159"/>
      <c r="O105" s="159"/>
      <c r="P105" s="159"/>
      <c r="Q105" s="159"/>
    </row>
    <row r="106" spans="1:17">
      <c r="A106" s="159"/>
      <c r="B106" s="233"/>
      <c r="C106" s="1209" t="s">
        <v>1494</v>
      </c>
      <c r="D106" s="1210"/>
      <c r="E106" s="1210"/>
      <c r="F106" s="1210"/>
      <c r="G106" s="1210"/>
      <c r="H106" s="1210"/>
      <c r="I106" s="1210"/>
      <c r="J106" s="1210"/>
      <c r="K106" s="1210"/>
      <c r="L106" s="1211"/>
      <c r="M106" s="159"/>
      <c r="N106" s="159"/>
      <c r="O106" s="159"/>
      <c r="P106" s="159"/>
      <c r="Q106" s="159"/>
    </row>
    <row r="107" spans="1:17">
      <c r="A107" s="159"/>
      <c r="B107" s="233"/>
      <c r="C107" s="1209"/>
      <c r="D107" s="1210"/>
      <c r="E107" s="1210"/>
      <c r="F107" s="1210"/>
      <c r="G107" s="1210"/>
      <c r="H107" s="1210"/>
      <c r="I107" s="1210"/>
      <c r="J107" s="1210"/>
      <c r="K107" s="1210"/>
      <c r="L107" s="1211"/>
      <c r="M107" s="159"/>
      <c r="N107" s="159"/>
      <c r="O107" s="159"/>
      <c r="P107" s="159"/>
      <c r="Q107" s="159"/>
    </row>
    <row r="108" spans="1:17">
      <c r="A108" s="159"/>
      <c r="B108" s="233"/>
      <c r="C108" s="1209"/>
      <c r="D108" s="1210"/>
      <c r="E108" s="1210"/>
      <c r="F108" s="1210"/>
      <c r="G108" s="1210"/>
      <c r="H108" s="1210"/>
      <c r="I108" s="1210"/>
      <c r="J108" s="1210"/>
      <c r="K108" s="1210"/>
      <c r="L108" s="1211"/>
      <c r="M108" s="159"/>
      <c r="N108" s="159"/>
      <c r="O108" s="159"/>
      <c r="P108" s="159"/>
      <c r="Q108" s="159"/>
    </row>
    <row r="109" spans="1:17">
      <c r="A109" s="159"/>
      <c r="B109" s="233"/>
      <c r="C109" s="1209"/>
      <c r="D109" s="1210"/>
      <c r="E109" s="1210"/>
      <c r="F109" s="1210"/>
      <c r="G109" s="1210"/>
      <c r="H109" s="1210"/>
      <c r="I109" s="1210"/>
      <c r="J109" s="1210"/>
      <c r="K109" s="1210"/>
      <c r="L109" s="1211"/>
      <c r="M109" s="159"/>
      <c r="N109" s="159"/>
      <c r="O109" s="159"/>
      <c r="P109" s="159"/>
      <c r="Q109" s="159"/>
    </row>
    <row r="110" spans="1:17">
      <c r="A110" s="159"/>
      <c r="B110" s="233"/>
      <c r="C110" s="1209" t="s">
        <v>1495</v>
      </c>
      <c r="D110" s="1210"/>
      <c r="E110" s="1210"/>
      <c r="F110" s="1210"/>
      <c r="G110" s="1210"/>
      <c r="H110" s="1210"/>
      <c r="I110" s="1210"/>
      <c r="J110" s="1210"/>
      <c r="K110" s="1210"/>
      <c r="L110" s="1211"/>
      <c r="M110" s="159"/>
      <c r="N110" s="159"/>
      <c r="O110" s="159"/>
      <c r="P110" s="159"/>
      <c r="Q110" s="159"/>
    </row>
    <row r="111" spans="1:17">
      <c r="A111" s="159"/>
      <c r="B111" s="233"/>
      <c r="C111" s="1209"/>
      <c r="D111" s="1210"/>
      <c r="E111" s="1210"/>
      <c r="F111" s="1210"/>
      <c r="G111" s="1210"/>
      <c r="H111" s="1210"/>
      <c r="I111" s="1210"/>
      <c r="J111" s="1210"/>
      <c r="K111" s="1210"/>
      <c r="L111" s="1211"/>
      <c r="M111" s="159"/>
      <c r="N111" s="159"/>
      <c r="O111" s="159"/>
      <c r="P111" s="159"/>
      <c r="Q111" s="159"/>
    </row>
    <row r="112" spans="1:17">
      <c r="A112" s="159"/>
      <c r="B112" s="233"/>
      <c r="C112" s="1209"/>
      <c r="D112" s="1210"/>
      <c r="E112" s="1210"/>
      <c r="F112" s="1210"/>
      <c r="G112" s="1210"/>
      <c r="H112" s="1210"/>
      <c r="I112" s="1210"/>
      <c r="J112" s="1210"/>
      <c r="K112" s="1210"/>
      <c r="L112" s="1211"/>
      <c r="M112" s="159"/>
      <c r="N112" s="159"/>
      <c r="O112" s="159"/>
      <c r="P112" s="159"/>
      <c r="Q112" s="159"/>
    </row>
    <row r="113" spans="1:17">
      <c r="A113" s="159"/>
      <c r="B113" s="233"/>
      <c r="C113" s="1212"/>
      <c r="D113" s="1213"/>
      <c r="E113" s="1213"/>
      <c r="F113" s="1213"/>
      <c r="G113" s="1213"/>
      <c r="H113" s="1213"/>
      <c r="I113" s="1213"/>
      <c r="J113" s="1213"/>
      <c r="K113" s="1213"/>
      <c r="L113" s="1214"/>
      <c r="M113" s="159"/>
      <c r="N113" s="159"/>
      <c r="O113" s="159"/>
      <c r="P113" s="159"/>
      <c r="Q113" s="159"/>
    </row>
    <row r="114" spans="1:17">
      <c r="A114" s="159"/>
      <c r="B114" s="233"/>
      <c r="C114" s="1196" t="s">
        <v>1496</v>
      </c>
      <c r="D114" s="1197"/>
      <c r="E114" s="1197"/>
      <c r="F114" s="1197"/>
      <c r="G114" s="1198" t="s">
        <v>1497</v>
      </c>
      <c r="H114" s="1198"/>
      <c r="I114" s="1199">
        <v>0.09</v>
      </c>
      <c r="J114" s="1200" t="s">
        <v>1498</v>
      </c>
      <c r="K114" s="1200"/>
      <c r="L114" s="1201">
        <v>0.12</v>
      </c>
      <c r="M114" s="159"/>
      <c r="N114" s="159"/>
      <c r="O114" s="159"/>
      <c r="P114" s="159"/>
      <c r="Q114" s="159"/>
    </row>
    <row r="115" spans="1:17">
      <c r="A115" s="159"/>
      <c r="B115" s="233"/>
      <c r="C115" s="1196"/>
      <c r="D115" s="1197"/>
      <c r="E115" s="1197"/>
      <c r="F115" s="1197"/>
      <c r="G115" s="1198"/>
      <c r="H115" s="1198"/>
      <c r="I115" s="1199"/>
      <c r="J115" s="1200"/>
      <c r="K115" s="1200"/>
      <c r="L115" s="1201"/>
      <c r="M115" s="159"/>
      <c r="N115" s="159"/>
      <c r="O115" s="159"/>
      <c r="P115" s="159"/>
      <c r="Q115" s="159"/>
    </row>
    <row r="116" spans="1:17" ht="18">
      <c r="A116" s="159"/>
      <c r="B116" s="233"/>
      <c r="C116" s="404"/>
      <c r="D116" s="405"/>
      <c r="E116" s="405"/>
      <c r="F116" s="405"/>
      <c r="G116" s="406"/>
      <c r="H116" s="406"/>
      <c r="I116" s="407"/>
      <c r="J116" s="408"/>
      <c r="K116" s="408"/>
      <c r="L116" s="409"/>
      <c r="M116" s="159"/>
      <c r="N116" s="159"/>
      <c r="O116" s="159"/>
      <c r="P116" s="159"/>
      <c r="Q116" s="159"/>
    </row>
    <row r="117" spans="1:17">
      <c r="A117" s="159"/>
      <c r="B117" s="233"/>
      <c r="C117" s="1202" t="str">
        <f>IF(E117="","produit à servir","produits entiers à couper en ")</f>
        <v xml:space="preserve">produits entiers à couper en </v>
      </c>
      <c r="D117" s="1203"/>
      <c r="E117" s="1204">
        <f>IF(K124=1,"",K124)</f>
        <v>1.5</v>
      </c>
      <c r="F117" s="1193">
        <f>LARGE(F125:F129,1)</f>
        <v>3</v>
      </c>
      <c r="G117" s="1193" t="s">
        <v>1499</v>
      </c>
      <c r="H117" s="1193" t="s">
        <v>1500</v>
      </c>
      <c r="I117" s="1193">
        <f>LARGE(G125:G129,1)</f>
        <v>2</v>
      </c>
      <c r="J117" s="1193" t="s">
        <v>1501</v>
      </c>
      <c r="K117" s="410"/>
      <c r="L117" s="411"/>
      <c r="M117" s="159"/>
      <c r="N117" s="159"/>
      <c r="O117" s="159"/>
      <c r="P117" s="159"/>
      <c r="Q117" s="159"/>
    </row>
    <row r="118" spans="1:17">
      <c r="A118" s="159"/>
      <c r="B118" s="233"/>
      <c r="C118" s="1202"/>
      <c r="D118" s="1203"/>
      <c r="E118" s="1204"/>
      <c r="F118" s="1193"/>
      <c r="G118" s="1193"/>
      <c r="H118" s="1193"/>
      <c r="I118" s="1193"/>
      <c r="J118" s="1193"/>
      <c r="K118" s="410"/>
      <c r="L118" s="411"/>
      <c r="M118" s="159"/>
      <c r="N118" s="159"/>
      <c r="O118" s="159"/>
      <c r="P118" s="159"/>
      <c r="Q118" s="159"/>
    </row>
    <row r="119" spans="1:17" ht="15.75">
      <c r="A119" s="159"/>
      <c r="B119" s="233"/>
      <c r="C119" s="412"/>
      <c r="D119" s="413"/>
      <c r="E119" s="414"/>
      <c r="F119" s="303"/>
      <c r="G119" s="303"/>
      <c r="H119" s="303"/>
      <c r="I119" s="303"/>
      <c r="J119" s="329"/>
      <c r="K119" s="415"/>
      <c r="L119" s="416"/>
      <c r="M119" s="159"/>
      <c r="N119" s="159"/>
      <c r="O119" s="159"/>
      <c r="P119" s="159"/>
      <c r="Q119" s="159"/>
    </row>
    <row r="120" spans="1:17">
      <c r="A120" s="159"/>
      <c r="B120" s="233"/>
      <c r="C120" s="1190" t="str">
        <f>IF(D120="","MOINS","Servir ")</f>
        <v xml:space="preserve">Servir </v>
      </c>
      <c r="D120" s="1195">
        <f>IF(F117-1=0,"",F117-1)</f>
        <v>2</v>
      </c>
      <c r="E120" s="1192" t="str">
        <f>IF(D120="","",IF(G120=1,"produits entiers de","produits coupés en "))</f>
        <v>produits entiers de</v>
      </c>
      <c r="F120" s="1192"/>
      <c r="G120" s="1195">
        <f>IF(D120="","",I117/D120)</f>
        <v>1</v>
      </c>
      <c r="H120" s="1193" t="str">
        <f>IF(D120="","","parts")</f>
        <v>parts</v>
      </c>
      <c r="I120" s="1192" t="str">
        <f>IF(D120="","","grammage unitaire")</f>
        <v>grammage unitaire</v>
      </c>
      <c r="J120" s="1192"/>
      <c r="K120" s="1188">
        <f>IF(D120="","",I114/G120)</f>
        <v>0.09</v>
      </c>
      <c r="L120" s="1189"/>
      <c r="M120" s="159"/>
      <c r="N120" s="159"/>
      <c r="O120" s="159"/>
      <c r="P120" s="159"/>
      <c r="Q120" s="159"/>
    </row>
    <row r="121" spans="1:17">
      <c r="A121" s="159"/>
      <c r="B121" s="233"/>
      <c r="C121" s="1190"/>
      <c r="D121" s="1195"/>
      <c r="E121" s="1192"/>
      <c r="F121" s="1192"/>
      <c r="G121" s="1195"/>
      <c r="H121" s="1193"/>
      <c r="I121" s="1192"/>
      <c r="J121" s="1192"/>
      <c r="K121" s="1188"/>
      <c r="L121" s="1189"/>
      <c r="M121" s="159"/>
      <c r="N121" s="159"/>
      <c r="O121" s="159"/>
      <c r="P121" s="159"/>
      <c r="Q121" s="159"/>
    </row>
    <row r="122" spans="1:17">
      <c r="A122" s="159"/>
      <c r="B122" s="233"/>
      <c r="C122" s="1190" t="str">
        <f>IF(D120="","","plus")</f>
        <v>plus</v>
      </c>
      <c r="D122" s="1191">
        <f>IF(D120="","",F117-D120)</f>
        <v>1</v>
      </c>
      <c r="E122" s="1192" t="str">
        <f>IF(D122="","","produit coupé en ")</f>
        <v xml:space="preserve">produit coupé en </v>
      </c>
      <c r="F122" s="1192"/>
      <c r="G122" s="1191">
        <f>IF(E122="","",I117)</f>
        <v>2</v>
      </c>
      <c r="H122" s="1193" t="str">
        <f>IF(E122="","","parts")</f>
        <v>parts</v>
      </c>
      <c r="I122" s="417"/>
      <c r="J122" s="1194" t="str">
        <f>IF(D122="","moins"," de")</f>
        <v xml:space="preserve"> de</v>
      </c>
      <c r="K122" s="1188">
        <f>IF(E122="",I114-L114,I114/G122)</f>
        <v>4.4999999999999998E-2</v>
      </c>
      <c r="L122" s="1189"/>
      <c r="M122" s="159"/>
      <c r="N122" s="159"/>
      <c r="O122" s="159"/>
      <c r="P122" s="159"/>
      <c r="Q122" s="159"/>
    </row>
    <row r="123" spans="1:17">
      <c r="A123" s="159"/>
      <c r="B123" s="233"/>
      <c r="C123" s="1190"/>
      <c r="D123" s="1191"/>
      <c r="E123" s="1192"/>
      <c r="F123" s="1192"/>
      <c r="G123" s="1191"/>
      <c r="H123" s="1193"/>
      <c r="I123" s="417"/>
      <c r="J123" s="1194"/>
      <c r="K123" s="1188"/>
      <c r="L123" s="1189"/>
      <c r="M123" s="159"/>
      <c r="N123" s="159"/>
      <c r="O123" s="159"/>
      <c r="P123" s="159"/>
      <c r="Q123" s="159"/>
    </row>
    <row r="124" spans="1:17" ht="22.5">
      <c r="A124" s="159"/>
      <c r="B124" s="233"/>
      <c r="C124" s="418" t="s">
        <v>1502</v>
      </c>
      <c r="D124" s="419" t="s">
        <v>1503</v>
      </c>
      <c r="E124" s="419" t="s">
        <v>1504</v>
      </c>
      <c r="F124" s="420" t="s">
        <v>1505</v>
      </c>
      <c r="G124" s="420"/>
      <c r="H124" s="421" t="s">
        <v>1506</v>
      </c>
      <c r="I124" s="422" t="s">
        <v>1500</v>
      </c>
      <c r="J124" s="422"/>
      <c r="K124" s="423">
        <f>LARGE(L125:L129,1)</f>
        <v>1.5</v>
      </c>
      <c r="L124" s="424">
        <f>SMALL(E125:E129,COUNTIF(E125:E129,0)+1)</f>
        <v>3.0000000000000027E-2</v>
      </c>
      <c r="M124" s="159"/>
      <c r="N124" s="159"/>
      <c r="O124" s="159"/>
      <c r="P124" s="159"/>
      <c r="Q124" s="159"/>
    </row>
    <row r="125" spans="1:17">
      <c r="A125" s="159"/>
      <c r="B125" s="233"/>
      <c r="C125" s="425">
        <f>L114*I125</f>
        <v>0</v>
      </c>
      <c r="D125" s="426">
        <f>I114*H125</f>
        <v>0.09</v>
      </c>
      <c r="E125" s="426">
        <f>D125-C125</f>
        <v>0.09</v>
      </c>
      <c r="F125" s="427">
        <f>IF(E125=L124,H125,0)</f>
        <v>0</v>
      </c>
      <c r="G125" s="427">
        <f>IF(F125&gt;0,I125,0)</f>
        <v>0</v>
      </c>
      <c r="H125" s="423">
        <v>1</v>
      </c>
      <c r="I125" s="428">
        <f>INT(J125)</f>
        <v>0</v>
      </c>
      <c r="J125" s="428">
        <f>D125/L114</f>
        <v>0.75</v>
      </c>
      <c r="K125" s="423">
        <f>IF(F125=0,0,F125/G125)</f>
        <v>0</v>
      </c>
      <c r="L125" s="429">
        <f>ROUNDDOWN(K125,1)</f>
        <v>0</v>
      </c>
      <c r="M125" s="159"/>
      <c r="N125" s="159"/>
      <c r="O125" s="159"/>
      <c r="P125" s="159"/>
      <c r="Q125" s="159"/>
    </row>
    <row r="126" spans="1:17">
      <c r="A126" s="159"/>
      <c r="B126" s="233"/>
      <c r="C126" s="425">
        <f>L114*I126</f>
        <v>0.12</v>
      </c>
      <c r="D126" s="426">
        <f>I114*H126</f>
        <v>0.18</v>
      </c>
      <c r="E126" s="426">
        <f>D126-C126</f>
        <v>0.06</v>
      </c>
      <c r="F126" s="427">
        <f>IF(E126=L124,H126,0)</f>
        <v>0</v>
      </c>
      <c r="G126" s="427">
        <f>IF(F126&gt;0,I126,0)</f>
        <v>0</v>
      </c>
      <c r="H126" s="423">
        <v>2</v>
      </c>
      <c r="I126" s="428">
        <f>INT(J126)</f>
        <v>1</v>
      </c>
      <c r="J126" s="428">
        <f>D126/L114</f>
        <v>1.5</v>
      </c>
      <c r="K126" s="423">
        <f>IF(F126=0,0,F126/G126)</f>
        <v>0</v>
      </c>
      <c r="L126" s="429">
        <f>ROUNDDOWN(K126,1)</f>
        <v>0</v>
      </c>
      <c r="M126" s="159"/>
      <c r="N126" s="159"/>
      <c r="O126" s="159"/>
      <c r="P126" s="159"/>
      <c r="Q126" s="159"/>
    </row>
    <row r="127" spans="1:17">
      <c r="A127" s="159"/>
      <c r="B127" s="233"/>
      <c r="C127" s="425">
        <f>L114*I127</f>
        <v>0.24</v>
      </c>
      <c r="D127" s="426">
        <f>I114*H127</f>
        <v>0.27</v>
      </c>
      <c r="E127" s="426">
        <f>D127-C127</f>
        <v>3.0000000000000027E-2</v>
      </c>
      <c r="F127" s="427">
        <f>IF(E127=L124,H127,0)</f>
        <v>3</v>
      </c>
      <c r="G127" s="427">
        <f>IF(F127&gt;0,I127,0)</f>
        <v>2</v>
      </c>
      <c r="H127" s="423">
        <v>3</v>
      </c>
      <c r="I127" s="428">
        <f>INT(J127)</f>
        <v>2</v>
      </c>
      <c r="J127" s="428">
        <f>D127/L114</f>
        <v>2.2500000000000004</v>
      </c>
      <c r="K127" s="423">
        <f>IF(F127=0,0,F127/G127)</f>
        <v>1.5</v>
      </c>
      <c r="L127" s="429">
        <f>ROUNDDOWN(K127,1)</f>
        <v>1.5</v>
      </c>
      <c r="M127" s="159"/>
      <c r="N127" s="159"/>
      <c r="O127" s="159"/>
      <c r="P127" s="159"/>
      <c r="Q127" s="159"/>
    </row>
    <row r="128" spans="1:17">
      <c r="A128" s="159"/>
      <c r="B128" s="233"/>
      <c r="C128" s="425">
        <f>L114*I128</f>
        <v>0.36</v>
      </c>
      <c r="D128" s="426">
        <f>I114*H128</f>
        <v>0.36</v>
      </c>
      <c r="E128" s="426">
        <f>D128-C128</f>
        <v>0</v>
      </c>
      <c r="F128" s="427">
        <f>IF(E128=L124,H128,0)</f>
        <v>0</v>
      </c>
      <c r="G128" s="427">
        <f>IF(F128&gt;0,I128,0)</f>
        <v>0</v>
      </c>
      <c r="H128" s="423">
        <v>4</v>
      </c>
      <c r="I128" s="428">
        <f>INT(J128)</f>
        <v>3</v>
      </c>
      <c r="J128" s="428">
        <f>D128/L114</f>
        <v>3</v>
      </c>
      <c r="K128" s="423">
        <f>IF(F128=0,0,F128/G128)</f>
        <v>0</v>
      </c>
      <c r="L128" s="429">
        <f>ROUNDDOWN(K128,1)</f>
        <v>0</v>
      </c>
      <c r="M128" s="159"/>
      <c r="N128" s="159"/>
      <c r="O128" s="159"/>
      <c r="P128" s="159"/>
      <c r="Q128" s="159"/>
    </row>
    <row r="129" spans="1:17" ht="15.75" thickBot="1">
      <c r="A129" s="159"/>
      <c r="B129" s="233"/>
      <c r="C129" s="430">
        <f>L114*I129</f>
        <v>0.36</v>
      </c>
      <c r="D129" s="431">
        <f>I114*H129</f>
        <v>0.44999999999999996</v>
      </c>
      <c r="E129" s="431">
        <f>D129-C129</f>
        <v>8.9999999999999969E-2</v>
      </c>
      <c r="F129" s="432">
        <f>IF(E129=L124,H129,0)</f>
        <v>0</v>
      </c>
      <c r="G129" s="432">
        <f>IF(F129&gt;0,I129,0)</f>
        <v>0</v>
      </c>
      <c r="H129" s="433">
        <v>5</v>
      </c>
      <c r="I129" s="434">
        <f>INT(J129)</f>
        <v>3</v>
      </c>
      <c r="J129" s="434">
        <f>D129/L114</f>
        <v>3.7499999999999996</v>
      </c>
      <c r="K129" s="433">
        <f>IF(F129=0,0,F129/G129)</f>
        <v>0</v>
      </c>
      <c r="L129" s="435">
        <f>ROUNDDOWN(K129,1)</f>
        <v>0</v>
      </c>
      <c r="M129" s="159"/>
      <c r="N129" s="159"/>
      <c r="O129" s="159"/>
      <c r="P129" s="159"/>
      <c r="Q129" s="159"/>
    </row>
    <row r="130" spans="1:17">
      <c r="A130" s="159"/>
      <c r="B130" s="233"/>
      <c r="C130" s="233"/>
      <c r="D130" s="233"/>
      <c r="E130" s="233"/>
      <c r="F130" s="233"/>
      <c r="G130" s="233"/>
      <c r="H130" s="233"/>
      <c r="I130" s="233"/>
      <c r="J130" s="233"/>
      <c r="K130" s="233"/>
      <c r="L130" s="233"/>
      <c r="M130" s="159"/>
      <c r="N130" s="159"/>
      <c r="O130" s="159"/>
      <c r="P130" s="159"/>
      <c r="Q130" s="159"/>
    </row>
    <row r="131" spans="1:17">
      <c r="A131" s="159"/>
      <c r="B131" s="233"/>
      <c r="C131" s="233"/>
      <c r="D131" s="233"/>
      <c r="E131" s="233"/>
      <c r="F131" s="233"/>
      <c r="G131" s="233"/>
      <c r="H131" s="233"/>
      <c r="I131" s="233"/>
      <c r="J131" s="233"/>
      <c r="K131" s="233"/>
      <c r="L131" s="233"/>
      <c r="M131" s="159"/>
      <c r="N131" s="159"/>
      <c r="O131" s="159"/>
      <c r="P131" s="159"/>
      <c r="Q131" s="159"/>
    </row>
    <row r="132" spans="1:17" ht="18">
      <c r="A132" s="159"/>
      <c r="B132" s="233"/>
      <c r="C132" s="1177" t="s">
        <v>1507</v>
      </c>
      <c r="D132" s="1178"/>
      <c r="E132" s="1178"/>
      <c r="F132" s="1178"/>
      <c r="G132" s="1178"/>
      <c r="H132" s="1178"/>
      <c r="I132" s="1178"/>
      <c r="J132" s="1178"/>
      <c r="K132" s="1178"/>
      <c r="L132" s="1178"/>
      <c r="M132" s="1179"/>
      <c r="N132" s="159"/>
      <c r="O132" s="159"/>
      <c r="P132" s="159"/>
      <c r="Q132" s="159"/>
    </row>
    <row r="133" spans="1:17" ht="15.75">
      <c r="A133" s="159"/>
      <c r="B133" s="233"/>
      <c r="C133" s="1180" t="s">
        <v>1508</v>
      </c>
      <c r="D133" s="1181"/>
      <c r="E133" s="1181"/>
      <c r="F133" s="1181"/>
      <c r="G133" s="1181"/>
      <c r="H133" s="1181"/>
      <c r="I133" s="1181"/>
      <c r="J133" s="1181"/>
      <c r="K133" s="1181"/>
      <c r="L133" s="1181"/>
      <c r="M133" s="1182"/>
      <c r="N133" s="159"/>
      <c r="O133" s="159"/>
      <c r="P133" s="159"/>
      <c r="Q133" s="159"/>
    </row>
    <row r="134" spans="1:17" ht="15.75">
      <c r="A134" s="159"/>
      <c r="B134" s="233"/>
      <c r="C134" s="436"/>
      <c r="D134" s="437"/>
      <c r="E134" s="1183" t="s">
        <v>1509</v>
      </c>
      <c r="F134" s="1183"/>
      <c r="G134" s="1183"/>
      <c r="H134" s="1183"/>
      <c r="I134" s="1183"/>
      <c r="J134" s="1183"/>
      <c r="K134" s="1183"/>
      <c r="L134" s="1183"/>
      <c r="M134" s="1184"/>
      <c r="N134" s="159"/>
      <c r="O134" s="159"/>
      <c r="P134" s="159"/>
      <c r="Q134" s="159"/>
    </row>
    <row r="135" spans="1:17">
      <c r="A135" s="159"/>
      <c r="B135" s="233"/>
      <c r="C135" s="1185" t="s">
        <v>1510</v>
      </c>
      <c r="D135" s="1186"/>
      <c r="E135" s="1186"/>
      <c r="F135" s="1186"/>
      <c r="G135" s="1186"/>
      <c r="H135" s="1186"/>
      <c r="I135" s="1186"/>
      <c r="J135" s="1186"/>
      <c r="K135" s="1186"/>
      <c r="L135" s="1186"/>
      <c r="M135" s="1187"/>
      <c r="N135" s="159"/>
      <c r="O135" s="159"/>
      <c r="P135" s="159"/>
      <c r="Q135" s="159"/>
    </row>
    <row r="136" spans="1:17">
      <c r="A136" s="159"/>
      <c r="B136" s="233"/>
      <c r="C136" s="1167" t="s">
        <v>1511</v>
      </c>
      <c r="D136" s="1168"/>
      <c r="E136" s="1169" t="s">
        <v>1512</v>
      </c>
      <c r="F136" s="1169"/>
      <c r="G136" s="159"/>
      <c r="H136" s="233"/>
      <c r="I136" s="233"/>
      <c r="J136" s="159"/>
      <c r="K136" s="438"/>
      <c r="L136" s="159"/>
      <c r="M136" s="323"/>
      <c r="N136" s="159"/>
      <c r="O136" s="159"/>
      <c r="P136" s="159"/>
      <c r="Q136" s="159"/>
    </row>
    <row r="137" spans="1:17">
      <c r="A137" s="159"/>
      <c r="B137" s="233"/>
      <c r="C137" s="1167"/>
      <c r="D137" s="1168"/>
      <c r="E137" s="1169"/>
      <c r="F137" s="1169"/>
      <c r="G137" s="159"/>
      <c r="H137" s="233"/>
      <c r="I137" s="233"/>
      <c r="J137" s="159"/>
      <c r="K137" s="438"/>
      <c r="L137" s="159"/>
      <c r="M137" s="323"/>
      <c r="N137" s="159"/>
      <c r="O137" s="159"/>
      <c r="P137" s="159"/>
      <c r="Q137" s="159"/>
    </row>
    <row r="138" spans="1:17">
      <c r="A138" s="159"/>
      <c r="B138" s="233"/>
      <c r="C138" s="1153">
        <v>10</v>
      </c>
      <c r="D138" s="1154"/>
      <c r="E138" s="1154">
        <v>0.1</v>
      </c>
      <c r="F138" s="1154"/>
      <c r="G138" s="159"/>
      <c r="H138" s="233"/>
      <c r="I138" s="233"/>
      <c r="J138" s="159"/>
      <c r="K138" s="439" t="s">
        <v>1513</v>
      </c>
      <c r="L138" s="440">
        <f>C138/E138</f>
        <v>100</v>
      </c>
      <c r="M138" s="323"/>
      <c r="N138" s="159"/>
      <c r="O138" s="159"/>
      <c r="P138" s="159"/>
      <c r="Q138" s="159"/>
    </row>
    <row r="139" spans="1:17">
      <c r="A139" s="159"/>
      <c r="B139" s="233"/>
      <c r="C139" s="1153">
        <v>1</v>
      </c>
      <c r="D139" s="1154"/>
      <c r="E139" s="1154">
        <v>7.0000000000000007E-2</v>
      </c>
      <c r="F139" s="1154"/>
      <c r="G139" s="159"/>
      <c r="H139" s="233"/>
      <c r="I139" s="233"/>
      <c r="J139" s="159"/>
      <c r="K139" s="439" t="s">
        <v>1513</v>
      </c>
      <c r="L139" s="440">
        <f>C139/E139</f>
        <v>14.285714285714285</v>
      </c>
      <c r="M139" s="323"/>
      <c r="N139" s="159"/>
      <c r="O139" s="159"/>
      <c r="P139" s="159"/>
      <c r="Q139" s="159"/>
    </row>
    <row r="140" spans="1:17">
      <c r="A140" s="159"/>
      <c r="B140" s="233"/>
      <c r="C140" s="441"/>
      <c r="E140" s="442"/>
      <c r="G140" s="159"/>
      <c r="H140" s="233"/>
      <c r="I140" s="233"/>
      <c r="J140" s="159"/>
      <c r="K140" s="159"/>
      <c r="L140" s="159"/>
      <c r="M140" s="323"/>
      <c r="N140" s="159"/>
      <c r="O140" s="159"/>
      <c r="P140" s="159"/>
      <c r="Q140" s="159"/>
    </row>
    <row r="141" spans="1:17" ht="15.75">
      <c r="A141" s="159"/>
      <c r="B141" s="233"/>
      <c r="C141" s="1172" t="s">
        <v>1508</v>
      </c>
      <c r="D141" s="1173"/>
      <c r="E141" s="1173"/>
      <c r="F141" s="1173"/>
      <c r="G141" s="1173"/>
      <c r="H141" s="1173"/>
      <c r="I141" s="1173"/>
      <c r="J141" s="1173"/>
      <c r="K141" s="1173"/>
      <c r="L141" s="1173"/>
      <c r="M141" s="1174"/>
      <c r="N141" s="159"/>
      <c r="O141" s="159"/>
      <c r="P141" s="159"/>
      <c r="Q141" s="159"/>
    </row>
    <row r="142" spans="1:17" ht="15.75">
      <c r="A142" s="159"/>
      <c r="B142" s="233"/>
      <c r="C142" s="443"/>
      <c r="D142" s="444"/>
      <c r="E142" s="1175" t="s">
        <v>1514</v>
      </c>
      <c r="F142" s="1175"/>
      <c r="G142" s="1175"/>
      <c r="H142" s="1175"/>
      <c r="I142" s="1175"/>
      <c r="J142" s="1175"/>
      <c r="K142" s="1175"/>
      <c r="L142" s="1175"/>
      <c r="M142" s="1176"/>
      <c r="N142" s="159"/>
      <c r="O142" s="159"/>
      <c r="P142" s="159"/>
      <c r="Q142" s="159"/>
    </row>
    <row r="143" spans="1:17">
      <c r="A143" s="159"/>
      <c r="B143" s="233"/>
      <c r="C143" s="1167" t="s">
        <v>1511</v>
      </c>
      <c r="D143" s="1168"/>
      <c r="E143" s="1169" t="s">
        <v>1515</v>
      </c>
      <c r="F143" s="1169"/>
      <c r="G143" s="1170" t="s">
        <v>1516</v>
      </c>
      <c r="H143" s="1170"/>
      <c r="I143" s="1170"/>
      <c r="J143" s="445"/>
      <c r="K143" s="445"/>
      <c r="L143" s="445"/>
      <c r="M143" s="1171" t="s">
        <v>1517</v>
      </c>
      <c r="N143" s="159"/>
      <c r="O143" s="159"/>
      <c r="P143" s="159"/>
      <c r="Q143" s="159"/>
    </row>
    <row r="144" spans="1:17">
      <c r="A144" s="159"/>
      <c r="B144" s="233"/>
      <c r="C144" s="1167"/>
      <c r="D144" s="1168"/>
      <c r="E144" s="1169"/>
      <c r="F144" s="1169"/>
      <c r="G144" s="1170"/>
      <c r="H144" s="1170"/>
      <c r="I144" s="1170"/>
      <c r="J144" s="445"/>
      <c r="K144" s="445"/>
      <c r="L144" s="445"/>
      <c r="M144" s="1171"/>
      <c r="N144" s="159"/>
      <c r="O144" s="159"/>
      <c r="P144" s="159"/>
      <c r="Q144" s="159"/>
    </row>
    <row r="145" spans="1:17">
      <c r="A145" s="159"/>
      <c r="B145" s="233"/>
      <c r="C145" s="1153">
        <v>0.9</v>
      </c>
      <c r="D145" s="1154"/>
      <c r="E145" s="1155">
        <v>7</v>
      </c>
      <c r="F145" s="1155"/>
      <c r="G145" s="1156" t="s">
        <v>1518</v>
      </c>
      <c r="H145" s="1156"/>
      <c r="I145" s="1156"/>
      <c r="J145" s="446">
        <f>C145</f>
        <v>0.9</v>
      </c>
      <c r="K145" s="375" t="s">
        <v>1500</v>
      </c>
      <c r="L145" s="447">
        <f>E145</f>
        <v>7</v>
      </c>
      <c r="M145" s="448">
        <f>C145/E145</f>
        <v>0.12857142857142859</v>
      </c>
      <c r="N145" s="159"/>
      <c r="O145" s="159"/>
      <c r="P145" s="159"/>
      <c r="Q145" s="159"/>
    </row>
    <row r="146" spans="1:17">
      <c r="A146" s="159"/>
      <c r="B146" s="233"/>
      <c r="C146" s="1153">
        <v>3.5</v>
      </c>
      <c r="D146" s="1154"/>
      <c r="E146" s="1155">
        <v>20</v>
      </c>
      <c r="F146" s="1155"/>
      <c r="G146" s="1156" t="s">
        <v>1519</v>
      </c>
      <c r="H146" s="1156"/>
      <c r="I146" s="1156"/>
      <c r="J146" s="446">
        <f>C146</f>
        <v>3.5</v>
      </c>
      <c r="K146" s="375" t="s">
        <v>1500</v>
      </c>
      <c r="L146" s="447">
        <f>E146</f>
        <v>20</v>
      </c>
      <c r="M146" s="448">
        <f>C146/E146</f>
        <v>0.17499999999999999</v>
      </c>
      <c r="N146" s="159"/>
      <c r="O146" s="159"/>
      <c r="P146" s="159"/>
      <c r="Q146" s="159"/>
    </row>
    <row r="147" spans="1:17">
      <c r="A147" s="159"/>
      <c r="B147" s="233"/>
      <c r="C147" s="449"/>
      <c r="D147" s="450"/>
      <c r="E147" s="350"/>
      <c r="F147" s="450"/>
      <c r="G147" s="350"/>
      <c r="H147" s="450"/>
      <c r="I147" s="450"/>
      <c r="J147" s="350"/>
      <c r="K147" s="350"/>
      <c r="L147" s="350"/>
      <c r="M147" s="451"/>
      <c r="N147" s="159"/>
      <c r="O147" s="159"/>
      <c r="P147" s="159"/>
      <c r="Q147" s="159"/>
    </row>
    <row r="148" spans="1:17">
      <c r="A148" s="159"/>
      <c r="B148" s="233"/>
      <c r="C148" s="159"/>
      <c r="D148" s="159"/>
      <c r="E148" s="159"/>
      <c r="F148" s="159"/>
      <c r="G148" s="159"/>
      <c r="H148" s="159"/>
      <c r="I148" s="159"/>
      <c r="J148" s="159"/>
      <c r="K148" s="159"/>
      <c r="L148" s="233"/>
      <c r="M148" s="159"/>
      <c r="N148" s="159"/>
      <c r="O148" s="159"/>
      <c r="P148" s="159"/>
      <c r="Q148" s="159"/>
    </row>
    <row r="149" spans="1:17" ht="15.75" thickBot="1">
      <c r="A149" s="159"/>
      <c r="B149" s="233"/>
      <c r="C149" s="159"/>
      <c r="D149" s="159"/>
      <c r="E149" s="159"/>
      <c r="F149" s="159"/>
      <c r="G149" s="159"/>
      <c r="H149" s="159"/>
      <c r="I149" s="159"/>
      <c r="J149" s="159"/>
      <c r="K149" s="159"/>
      <c r="L149" s="233"/>
      <c r="M149" s="159"/>
      <c r="N149" s="159"/>
      <c r="O149" s="159"/>
      <c r="P149" s="159"/>
      <c r="Q149" s="159"/>
    </row>
    <row r="150" spans="1:17">
      <c r="A150" s="159"/>
      <c r="B150" s="233"/>
      <c r="C150" s="1157" t="s">
        <v>1520</v>
      </c>
      <c r="D150" s="1158"/>
      <c r="E150" s="1161" t="s">
        <v>1521</v>
      </c>
      <c r="F150" s="1161"/>
      <c r="G150" s="1163" t="s">
        <v>1522</v>
      </c>
      <c r="H150" s="1165" t="s">
        <v>1510</v>
      </c>
      <c r="I150" s="1165"/>
      <c r="J150" s="1165"/>
      <c r="K150" s="1165"/>
      <c r="L150" s="1165"/>
      <c r="M150" s="1166"/>
      <c r="N150" s="159"/>
      <c r="O150" s="159"/>
      <c r="P150" s="159"/>
      <c r="Q150" s="159"/>
    </row>
    <row r="151" spans="1:17">
      <c r="A151" s="159"/>
      <c r="B151" s="233"/>
      <c r="C151" s="1159"/>
      <c r="D151" s="1160"/>
      <c r="E151" s="1162"/>
      <c r="F151" s="1162"/>
      <c r="G151" s="1164"/>
      <c r="H151" s="452"/>
      <c r="I151" s="452"/>
      <c r="J151" s="452"/>
      <c r="K151" s="452"/>
      <c r="L151" s="452"/>
      <c r="M151" s="453"/>
      <c r="N151" s="159"/>
      <c r="O151" s="159"/>
      <c r="P151" s="159"/>
      <c r="Q151" s="159"/>
    </row>
    <row r="152" spans="1:17">
      <c r="A152" s="159"/>
      <c r="B152" s="233"/>
      <c r="C152" s="1144">
        <v>32</v>
      </c>
      <c r="D152" s="1145"/>
      <c r="E152" s="1146">
        <v>1.45</v>
      </c>
      <c r="F152" s="1146"/>
      <c r="G152" s="1147">
        <f>C152/E152</f>
        <v>22.068965517241381</v>
      </c>
      <c r="H152" s="1148" t="s">
        <v>1523</v>
      </c>
      <c r="I152" s="1148"/>
      <c r="J152" s="1148"/>
      <c r="K152" s="1148"/>
      <c r="L152" s="1148"/>
      <c r="M152" s="1149"/>
      <c r="N152" s="159"/>
      <c r="O152" s="159"/>
      <c r="P152" s="159"/>
      <c r="Q152" s="159"/>
    </row>
    <row r="153" spans="1:17">
      <c r="A153" s="159"/>
      <c r="B153" s="233"/>
      <c r="C153" s="1144"/>
      <c r="D153" s="1145"/>
      <c r="E153" s="1146"/>
      <c r="F153" s="1146"/>
      <c r="G153" s="1147"/>
      <c r="H153" s="1148"/>
      <c r="I153" s="1148"/>
      <c r="J153" s="1148"/>
      <c r="K153" s="1148"/>
      <c r="L153" s="1148"/>
      <c r="M153" s="1149"/>
      <c r="N153" s="159"/>
      <c r="O153" s="159"/>
      <c r="P153" s="159"/>
      <c r="Q153" s="159"/>
    </row>
    <row r="154" spans="1:17" ht="15.75">
      <c r="A154" s="159"/>
      <c r="B154" s="233"/>
      <c r="C154" s="1150" t="s">
        <v>1524</v>
      </c>
      <c r="D154" s="1151"/>
      <c r="E154" s="1151"/>
      <c r="F154" s="1151"/>
      <c r="G154" s="1151"/>
      <c r="H154" s="1151"/>
      <c r="I154" s="1151"/>
      <c r="J154" s="1151"/>
      <c r="K154" s="1151"/>
      <c r="L154" s="1151"/>
      <c r="M154" s="1152"/>
      <c r="N154" s="159"/>
      <c r="O154" s="159"/>
      <c r="P154" s="159"/>
      <c r="Q154" s="159"/>
    </row>
    <row r="155" spans="1:17" ht="15.75">
      <c r="A155" s="159"/>
      <c r="B155" s="233"/>
      <c r="C155" s="1131">
        <v>32</v>
      </c>
      <c r="D155" s="1132"/>
      <c r="E155" s="1133">
        <v>1.2</v>
      </c>
      <c r="F155" s="1133"/>
      <c r="G155" s="454">
        <f t="shared" ref="G155:G166" si="4">C155/E155</f>
        <v>26.666666666666668</v>
      </c>
      <c r="H155" s="455" t="s">
        <v>1525</v>
      </c>
      <c r="I155" s="456"/>
      <c r="J155" s="456"/>
      <c r="K155" s="456"/>
      <c r="L155" s="457"/>
      <c r="M155" s="458"/>
      <c r="N155" s="159"/>
      <c r="O155" s="159"/>
      <c r="P155" s="159"/>
      <c r="Q155" s="159"/>
    </row>
    <row r="156" spans="1:17" ht="15.75">
      <c r="A156" s="159"/>
      <c r="B156" s="233"/>
      <c r="C156" s="1131">
        <v>12</v>
      </c>
      <c r="D156" s="1132"/>
      <c r="E156" s="1133">
        <v>1</v>
      </c>
      <c r="F156" s="1133"/>
      <c r="G156" s="454">
        <f t="shared" si="4"/>
        <v>12</v>
      </c>
      <c r="H156" s="455" t="s">
        <v>1526</v>
      </c>
      <c r="I156" s="456"/>
      <c r="J156" s="456"/>
      <c r="K156" s="456"/>
      <c r="L156" s="457"/>
      <c r="M156" s="458"/>
      <c r="N156" s="159"/>
      <c r="O156" s="159"/>
      <c r="P156" s="159"/>
      <c r="Q156" s="159"/>
    </row>
    <row r="157" spans="1:17" ht="15.75">
      <c r="A157" s="159"/>
      <c r="B157" s="233"/>
      <c r="C157" s="1131">
        <v>32</v>
      </c>
      <c r="D157" s="1132"/>
      <c r="E157" s="1133">
        <v>2</v>
      </c>
      <c r="F157" s="1133"/>
      <c r="G157" s="454">
        <f t="shared" si="4"/>
        <v>16</v>
      </c>
      <c r="H157" s="455" t="s">
        <v>1527</v>
      </c>
      <c r="I157" s="456"/>
      <c r="J157" s="456"/>
      <c r="K157" s="456"/>
      <c r="L157" s="457"/>
      <c r="M157" s="458"/>
      <c r="N157" s="159"/>
      <c r="O157" s="159"/>
      <c r="P157" s="159"/>
      <c r="Q157" s="159"/>
    </row>
    <row r="158" spans="1:17" ht="15.75">
      <c r="A158" s="159"/>
      <c r="B158" s="233"/>
      <c r="C158" s="1131">
        <v>32</v>
      </c>
      <c r="D158" s="1132"/>
      <c r="E158" s="1133">
        <v>1.2</v>
      </c>
      <c r="F158" s="1133"/>
      <c r="G158" s="454">
        <f t="shared" si="4"/>
        <v>26.666666666666668</v>
      </c>
      <c r="H158" s="455" t="s">
        <v>1527</v>
      </c>
      <c r="I158" s="456"/>
      <c r="J158" s="456"/>
      <c r="K158" s="456"/>
      <c r="L158" s="457"/>
      <c r="M158" s="458"/>
      <c r="N158" s="159"/>
      <c r="O158" s="159"/>
      <c r="P158" s="159"/>
      <c r="Q158" s="159"/>
    </row>
    <row r="159" spans="1:17" ht="15.75">
      <c r="A159" s="159"/>
      <c r="B159" s="233"/>
      <c r="C159" s="1131">
        <v>33</v>
      </c>
      <c r="D159" s="1132"/>
      <c r="E159" s="1133">
        <v>1.3</v>
      </c>
      <c r="F159" s="1133"/>
      <c r="G159" s="454">
        <f t="shared" si="4"/>
        <v>25.384615384615383</v>
      </c>
      <c r="H159" s="455" t="s">
        <v>1528</v>
      </c>
      <c r="I159" s="456"/>
      <c r="J159" s="456"/>
      <c r="K159" s="456"/>
      <c r="L159" s="457"/>
      <c r="M159" s="458"/>
      <c r="N159" s="159"/>
      <c r="O159" s="159"/>
      <c r="P159" s="159"/>
      <c r="Q159" s="159"/>
    </row>
    <row r="160" spans="1:17" ht="15.75">
      <c r="A160" s="159"/>
      <c r="B160" s="233"/>
      <c r="C160" s="1131">
        <v>33</v>
      </c>
      <c r="D160" s="1132"/>
      <c r="E160" s="1133">
        <v>1.5</v>
      </c>
      <c r="F160" s="1133"/>
      <c r="G160" s="454">
        <f t="shared" si="4"/>
        <v>22</v>
      </c>
      <c r="H160" s="455" t="s">
        <v>1529</v>
      </c>
      <c r="I160" s="456"/>
      <c r="J160" s="456"/>
      <c r="K160" s="456"/>
      <c r="L160" s="457"/>
      <c r="M160" s="458"/>
      <c r="N160" s="159"/>
      <c r="O160" s="159"/>
      <c r="P160" s="159"/>
      <c r="Q160" s="159"/>
    </row>
    <row r="161" spans="1:17" ht="15.75">
      <c r="A161" s="159"/>
      <c r="B161" s="233"/>
      <c r="C161" s="1131">
        <v>30</v>
      </c>
      <c r="D161" s="1132"/>
      <c r="E161" s="1133">
        <v>1.2</v>
      </c>
      <c r="F161" s="1133"/>
      <c r="G161" s="454">
        <f t="shared" si="4"/>
        <v>25</v>
      </c>
      <c r="H161" s="455" t="s">
        <v>1530</v>
      </c>
      <c r="I161" s="456"/>
      <c r="J161" s="456"/>
      <c r="K161" s="456"/>
      <c r="L161" s="457"/>
      <c r="M161" s="458"/>
      <c r="N161" s="159"/>
      <c r="O161" s="159"/>
      <c r="P161" s="159"/>
      <c r="Q161" s="159"/>
    </row>
    <row r="162" spans="1:17" ht="15.75">
      <c r="A162" s="159"/>
      <c r="B162" s="233"/>
      <c r="C162" s="1131">
        <v>33</v>
      </c>
      <c r="D162" s="1132"/>
      <c r="E162" s="1133">
        <v>1.6</v>
      </c>
      <c r="F162" s="1133"/>
      <c r="G162" s="454">
        <f t="shared" si="4"/>
        <v>20.625</v>
      </c>
      <c r="H162" s="455" t="s">
        <v>1531</v>
      </c>
      <c r="I162" s="456"/>
      <c r="J162" s="456"/>
      <c r="K162" s="456"/>
      <c r="L162" s="457"/>
      <c r="M162" s="458"/>
      <c r="N162" s="159"/>
      <c r="O162" s="159"/>
      <c r="P162" s="159"/>
      <c r="Q162" s="159"/>
    </row>
    <row r="163" spans="1:17" ht="15.75">
      <c r="A163" s="159"/>
      <c r="B163" s="233"/>
      <c r="C163" s="1131">
        <v>33</v>
      </c>
      <c r="D163" s="1132"/>
      <c r="E163" s="1133">
        <v>2</v>
      </c>
      <c r="F163" s="1133"/>
      <c r="G163" s="454">
        <f t="shared" si="4"/>
        <v>16.5</v>
      </c>
      <c r="H163" s="455" t="s">
        <v>1532</v>
      </c>
      <c r="I163" s="456"/>
      <c r="J163" s="456"/>
      <c r="K163" s="456"/>
      <c r="L163" s="457"/>
      <c r="M163" s="458"/>
      <c r="N163" s="159"/>
      <c r="O163" s="159"/>
      <c r="P163" s="159"/>
      <c r="Q163" s="159"/>
    </row>
    <row r="164" spans="1:17" ht="15.75">
      <c r="A164" s="159"/>
      <c r="B164" s="233"/>
      <c r="C164" s="1131">
        <v>48</v>
      </c>
      <c r="D164" s="1132"/>
      <c r="E164" s="1133">
        <v>6</v>
      </c>
      <c r="F164" s="1133"/>
      <c r="G164" s="454">
        <f t="shared" si="4"/>
        <v>8</v>
      </c>
      <c r="H164" s="455" t="s">
        <v>1533</v>
      </c>
      <c r="I164" s="456"/>
      <c r="J164" s="456"/>
      <c r="K164" s="456"/>
      <c r="L164" s="457"/>
      <c r="M164" s="458"/>
      <c r="N164" s="159"/>
      <c r="O164" s="159"/>
      <c r="P164" s="159"/>
      <c r="Q164" s="159"/>
    </row>
    <row r="165" spans="1:17" ht="15.75">
      <c r="A165" s="159"/>
      <c r="B165" s="233"/>
      <c r="C165" s="1131">
        <v>1</v>
      </c>
      <c r="D165" s="1132"/>
      <c r="E165" s="1133">
        <v>0.25</v>
      </c>
      <c r="F165" s="1133"/>
      <c r="G165" s="454">
        <f t="shared" si="4"/>
        <v>4</v>
      </c>
      <c r="H165" s="455" t="s">
        <v>1534</v>
      </c>
      <c r="I165" s="456"/>
      <c r="J165" s="456"/>
      <c r="K165" s="456"/>
      <c r="L165" s="457"/>
      <c r="M165" s="458"/>
      <c r="N165" s="159"/>
      <c r="O165" s="159"/>
      <c r="P165" s="159"/>
      <c r="Q165" s="159"/>
    </row>
    <row r="166" spans="1:17" ht="15.75">
      <c r="A166" s="159"/>
      <c r="B166" s="233"/>
      <c r="C166" s="1131">
        <v>25</v>
      </c>
      <c r="D166" s="1132"/>
      <c r="E166" s="1133">
        <v>1</v>
      </c>
      <c r="F166" s="1133"/>
      <c r="G166" s="454">
        <f t="shared" si="4"/>
        <v>25</v>
      </c>
      <c r="H166" s="455" t="s">
        <v>1535</v>
      </c>
      <c r="I166" s="456"/>
      <c r="J166" s="456"/>
      <c r="K166" s="456"/>
      <c r="L166" s="457"/>
      <c r="M166" s="458"/>
      <c r="N166" s="159"/>
      <c r="O166" s="159"/>
      <c r="P166" s="159"/>
      <c r="Q166" s="159"/>
    </row>
    <row r="167" spans="1:17" ht="15.75">
      <c r="A167" s="159"/>
      <c r="B167" s="233"/>
      <c r="C167" s="459"/>
      <c r="D167" s="460"/>
      <c r="E167" s="461"/>
      <c r="F167" s="461"/>
      <c r="G167" s="454"/>
      <c r="H167" s="455"/>
      <c r="I167" s="456"/>
      <c r="J167" s="456"/>
      <c r="K167" s="456"/>
      <c r="L167" s="457"/>
      <c r="M167" s="458"/>
      <c r="N167" s="159"/>
      <c r="O167" s="159"/>
      <c r="P167" s="159"/>
      <c r="Q167" s="159"/>
    </row>
    <row r="168" spans="1:17" ht="15.75">
      <c r="A168" s="159"/>
      <c r="B168" s="233"/>
      <c r="C168" s="462" t="s">
        <v>1536</v>
      </c>
      <c r="D168" s="460"/>
      <c r="E168" s="461"/>
      <c r="F168" s="461"/>
      <c r="G168" s="454"/>
      <c r="H168" s="455"/>
      <c r="I168" s="456"/>
      <c r="J168" s="456"/>
      <c r="K168" s="456"/>
      <c r="L168" s="457"/>
      <c r="M168" s="458"/>
      <c r="N168" s="159"/>
      <c r="O168" s="159"/>
      <c r="P168" s="159"/>
      <c r="Q168" s="159"/>
    </row>
    <row r="169" spans="1:17">
      <c r="A169" s="159"/>
      <c r="B169" s="233"/>
      <c r="C169" s="1134" t="s">
        <v>1537</v>
      </c>
      <c r="D169" s="1135"/>
      <c r="E169" s="1135"/>
      <c r="F169" s="1135"/>
      <c r="G169" s="1135"/>
      <c r="H169" s="1135"/>
      <c r="I169" s="1135"/>
      <c r="J169" s="1135"/>
      <c r="K169" s="1135"/>
      <c r="L169" s="1135"/>
      <c r="M169" s="1136"/>
      <c r="N169" s="159"/>
      <c r="O169" s="159"/>
      <c r="P169" s="159"/>
      <c r="Q169" s="159"/>
    </row>
    <row r="170" spans="1:17">
      <c r="A170" s="159"/>
      <c r="B170" s="233"/>
      <c r="C170" s="1134"/>
      <c r="D170" s="1135"/>
      <c r="E170" s="1135"/>
      <c r="F170" s="1135"/>
      <c r="G170" s="1135"/>
      <c r="H170" s="1135"/>
      <c r="I170" s="1135"/>
      <c r="J170" s="1135"/>
      <c r="K170" s="1135"/>
      <c r="L170" s="1135"/>
      <c r="M170" s="1136"/>
      <c r="N170" s="159"/>
      <c r="O170" s="159"/>
      <c r="P170" s="159"/>
      <c r="Q170" s="159"/>
    </row>
    <row r="171" spans="1:17" ht="15.75" thickBot="1">
      <c r="A171" s="159"/>
      <c r="B171" s="233"/>
      <c r="C171" s="1137"/>
      <c r="D171" s="1138"/>
      <c r="E171" s="1138"/>
      <c r="F171" s="1138"/>
      <c r="G171" s="1138"/>
      <c r="H171" s="1138"/>
      <c r="I171" s="1138"/>
      <c r="J171" s="1138"/>
      <c r="K171" s="1138"/>
      <c r="L171" s="1138"/>
      <c r="M171" s="1139"/>
      <c r="N171" s="159"/>
      <c r="O171" s="159"/>
      <c r="P171" s="159"/>
      <c r="Q171" s="159"/>
    </row>
    <row r="172" spans="1:17">
      <c r="A172" s="159"/>
      <c r="B172" s="233"/>
      <c r="C172" s="233"/>
      <c r="D172" s="233"/>
      <c r="E172" s="233"/>
      <c r="F172" s="233"/>
      <c r="G172" s="233"/>
      <c r="H172" s="233"/>
      <c r="I172" s="233"/>
      <c r="J172" s="233"/>
      <c r="K172" s="233"/>
      <c r="L172" s="233"/>
      <c r="M172" s="159"/>
      <c r="N172" s="159"/>
      <c r="O172" s="159"/>
      <c r="P172" s="159"/>
      <c r="Q172" s="159"/>
    </row>
    <row r="173" spans="1:17">
      <c r="A173" s="159"/>
      <c r="B173" s="233"/>
      <c r="C173" s="233"/>
      <c r="D173" s="233"/>
      <c r="E173" s="233"/>
      <c r="F173" s="233"/>
      <c r="G173" s="233"/>
      <c r="H173" s="233"/>
      <c r="I173" s="233"/>
      <c r="J173" s="233"/>
      <c r="K173" s="233"/>
      <c r="L173" s="233"/>
      <c r="M173" s="159"/>
      <c r="N173" s="159"/>
      <c r="O173" s="159"/>
      <c r="P173" s="159"/>
      <c r="Q173" s="159"/>
    </row>
    <row r="174" spans="1:17" ht="15.75" thickBot="1">
      <c r="A174" s="159"/>
      <c r="B174" s="233"/>
      <c r="C174" s="233"/>
      <c r="D174" s="233"/>
      <c r="E174" s="233"/>
      <c r="F174" s="233"/>
      <c r="G174" s="233"/>
      <c r="H174" s="233"/>
      <c r="I174" s="233"/>
      <c r="J174" s="233"/>
      <c r="K174" s="233"/>
      <c r="L174" s="233"/>
      <c r="M174" s="159"/>
      <c r="N174" s="159"/>
      <c r="O174" s="159"/>
      <c r="P174" s="159"/>
      <c r="Q174" s="159"/>
    </row>
    <row r="175" spans="1:17">
      <c r="A175" s="1140" t="s">
        <v>1538</v>
      </c>
      <c r="B175" s="1141"/>
      <c r="C175" s="1141"/>
      <c r="D175" s="1141"/>
      <c r="E175" s="1141"/>
      <c r="F175" s="1141"/>
      <c r="G175" s="1141"/>
      <c r="H175" s="1141"/>
      <c r="I175" s="1141"/>
      <c r="J175" s="1141"/>
      <c r="K175" s="1141"/>
      <c r="L175" s="1141"/>
      <c r="M175" s="1141"/>
      <c r="N175" s="1141"/>
      <c r="O175" s="159"/>
      <c r="P175" s="159"/>
      <c r="Q175" s="159"/>
    </row>
    <row r="176" spans="1:17" ht="15.75" thickBot="1">
      <c r="A176" s="1142"/>
      <c r="B176" s="1143"/>
      <c r="C176" s="1143"/>
      <c r="D176" s="1143"/>
      <c r="E176" s="1143"/>
      <c r="F176" s="1143"/>
      <c r="G176" s="1143"/>
      <c r="H176" s="1143"/>
      <c r="I176" s="1143"/>
      <c r="J176" s="1143"/>
      <c r="K176" s="1143"/>
      <c r="L176" s="1143"/>
      <c r="M176" s="1143"/>
      <c r="N176" s="1143"/>
      <c r="O176" s="159"/>
      <c r="P176" s="159"/>
      <c r="Q176" s="159"/>
    </row>
    <row r="177" spans="1:17" ht="23.25">
      <c r="A177" s="463"/>
      <c r="B177" s="1129" t="s">
        <v>1539</v>
      </c>
      <c r="C177" s="1129"/>
      <c r="D177" s="1129"/>
      <c r="E177" s="1129"/>
      <c r="F177" s="1129"/>
      <c r="G177" s="1129"/>
      <c r="H177" s="1129"/>
      <c r="I177" s="1129"/>
      <c r="J177" s="1129"/>
      <c r="K177" s="1129"/>
      <c r="L177" s="1129"/>
      <c r="M177" s="1129"/>
      <c r="N177" s="1129"/>
      <c r="O177" s="159"/>
      <c r="P177" s="159"/>
      <c r="Q177" s="159"/>
    </row>
    <row r="178" spans="1:17" ht="23.25">
      <c r="A178" s="463"/>
      <c r="B178" s="1064"/>
      <c r="C178" s="1064"/>
      <c r="D178" s="1064"/>
      <c r="E178" s="1064"/>
      <c r="F178" s="1064"/>
      <c r="G178" s="1064"/>
      <c r="H178" s="1064"/>
      <c r="I178" s="1064"/>
      <c r="J178" s="1064"/>
      <c r="K178" s="1064"/>
      <c r="L178" s="1064"/>
      <c r="M178" s="1064"/>
      <c r="N178" s="1064"/>
      <c r="O178" s="159"/>
      <c r="P178" s="159"/>
      <c r="Q178" s="159"/>
    </row>
    <row r="179" spans="1:17" ht="15.75" thickBot="1">
      <c r="B179" s="214"/>
      <c r="C179" s="214"/>
      <c r="D179" s="214"/>
      <c r="E179" s="214"/>
      <c r="F179" s="214"/>
      <c r="G179" s="214"/>
      <c r="H179" s="214"/>
      <c r="I179" s="214"/>
      <c r="J179" s="214"/>
      <c r="K179" s="214"/>
      <c r="L179" s="214"/>
      <c r="O179" s="159"/>
      <c r="P179" s="159"/>
      <c r="Q179" s="159"/>
    </row>
    <row r="180" spans="1:17">
      <c r="A180" s="1108" t="s">
        <v>1200</v>
      </c>
      <c r="B180" s="1110" t="s">
        <v>1540</v>
      </c>
      <c r="C180" s="1111"/>
      <c r="D180" s="1111"/>
      <c r="E180" s="1111"/>
      <c r="F180" s="1111"/>
      <c r="G180" s="1111"/>
      <c r="H180" s="1111"/>
      <c r="I180" s="1111"/>
      <c r="J180" s="1111"/>
      <c r="K180" s="1111"/>
      <c r="L180" s="1111"/>
      <c r="M180" s="1111"/>
      <c r="N180" s="1114">
        <v>1</v>
      </c>
      <c r="O180" s="159"/>
      <c r="P180" s="159"/>
      <c r="Q180" s="159"/>
    </row>
    <row r="181" spans="1:17">
      <c r="A181" s="1109"/>
      <c r="B181" s="1112"/>
      <c r="C181" s="1113"/>
      <c r="D181" s="1113"/>
      <c r="E181" s="1113"/>
      <c r="F181" s="1113"/>
      <c r="G181" s="1113"/>
      <c r="H181" s="1113"/>
      <c r="I181" s="1113"/>
      <c r="J181" s="1113"/>
      <c r="K181" s="1113"/>
      <c r="L181" s="1113"/>
      <c r="M181" s="1113"/>
      <c r="N181" s="1115"/>
      <c r="O181" s="159"/>
      <c r="P181" s="159"/>
      <c r="Q181" s="159"/>
    </row>
    <row r="182" spans="1:17" ht="20.25">
      <c r="A182" s="1116"/>
      <c r="B182" s="1117" t="s">
        <v>1541</v>
      </c>
      <c r="C182" s="1118"/>
      <c r="D182" s="1118"/>
      <c r="E182" s="1118"/>
      <c r="F182" s="1118"/>
      <c r="G182" s="1118"/>
      <c r="H182" s="1118"/>
      <c r="I182" s="1118"/>
      <c r="J182" s="1118"/>
      <c r="K182" s="1118"/>
      <c r="L182" s="1118"/>
      <c r="M182" s="1118"/>
      <c r="N182" s="1119"/>
      <c r="O182" s="159"/>
      <c r="P182" s="159"/>
      <c r="Q182" s="159"/>
    </row>
    <row r="183" spans="1:17">
      <c r="A183" s="1116"/>
      <c r="B183" s="1120" t="s">
        <v>1542</v>
      </c>
      <c r="C183" s="1121"/>
      <c r="D183" s="1121"/>
      <c r="E183" s="1121"/>
      <c r="F183" s="1121"/>
      <c r="G183" s="1121"/>
      <c r="H183" s="1121"/>
      <c r="I183" s="1121"/>
      <c r="J183" s="1121"/>
      <c r="K183" s="1121"/>
      <c r="L183" s="1121"/>
      <c r="M183" s="1121"/>
      <c r="N183" s="1122"/>
      <c r="O183" s="159"/>
      <c r="P183" s="159"/>
      <c r="Q183" s="159"/>
    </row>
    <row r="184" spans="1:17">
      <c r="A184" s="1116"/>
      <c r="B184" s="1120"/>
      <c r="C184" s="1121"/>
      <c r="D184" s="1121"/>
      <c r="E184" s="1121"/>
      <c r="F184" s="1121"/>
      <c r="G184" s="1121"/>
      <c r="H184" s="1121"/>
      <c r="I184" s="1121"/>
      <c r="J184" s="1121"/>
      <c r="K184" s="1121"/>
      <c r="L184" s="1121"/>
      <c r="M184" s="1121"/>
      <c r="N184" s="1122"/>
      <c r="O184" s="159"/>
      <c r="P184" s="159"/>
      <c r="Q184" s="159"/>
    </row>
    <row r="185" spans="1:17">
      <c r="A185" s="1116"/>
      <c r="B185" s="1120"/>
      <c r="C185" s="1121"/>
      <c r="D185" s="1121"/>
      <c r="E185" s="1121"/>
      <c r="F185" s="1121"/>
      <c r="G185" s="1121"/>
      <c r="H185" s="1121"/>
      <c r="I185" s="1121"/>
      <c r="J185" s="1121"/>
      <c r="K185" s="1121"/>
      <c r="L185" s="1121"/>
      <c r="M185" s="1121"/>
      <c r="N185" s="1122"/>
      <c r="O185" s="159"/>
      <c r="P185" s="159"/>
      <c r="Q185" s="159"/>
    </row>
    <row r="186" spans="1:17">
      <c r="A186" s="1116"/>
      <c r="B186" s="1120"/>
      <c r="C186" s="1121"/>
      <c r="D186" s="1121"/>
      <c r="E186" s="1121"/>
      <c r="F186" s="1121"/>
      <c r="G186" s="1121"/>
      <c r="H186" s="1121"/>
      <c r="I186" s="1121"/>
      <c r="J186" s="1121"/>
      <c r="K186" s="1121"/>
      <c r="L186" s="1121"/>
      <c r="M186" s="1121"/>
      <c r="N186" s="1122"/>
      <c r="O186" s="159"/>
      <c r="P186" s="159"/>
      <c r="Q186" s="159"/>
    </row>
    <row r="187" spans="1:17">
      <c r="A187" s="1116"/>
      <c r="B187" s="1123"/>
      <c r="C187" s="1124"/>
      <c r="D187" s="1124"/>
      <c r="E187" s="1124"/>
      <c r="F187" s="1124"/>
      <c r="G187" s="1124"/>
      <c r="H187" s="1124"/>
      <c r="I187" s="1124"/>
      <c r="J187" s="1124"/>
      <c r="K187" s="1124"/>
      <c r="L187" s="1124"/>
      <c r="M187" s="1124"/>
      <c r="N187" s="1125"/>
      <c r="O187" s="159"/>
      <c r="P187" s="159"/>
      <c r="Q187" s="159"/>
    </row>
    <row r="188" spans="1:17">
      <c r="A188" s="1116"/>
      <c r="B188" s="464"/>
      <c r="C188" s="465"/>
      <c r="D188" s="465"/>
      <c r="E188" s="465"/>
      <c r="F188" s="465"/>
      <c r="G188" s="465"/>
      <c r="H188" s="465"/>
      <c r="I188" s="465"/>
      <c r="J188" s="465"/>
      <c r="K188" s="465"/>
      <c r="L188" s="1130" t="s">
        <v>1178</v>
      </c>
      <c r="M188" s="1130"/>
      <c r="N188" s="466"/>
      <c r="O188" s="159"/>
      <c r="P188" s="159"/>
      <c r="Q188" s="159"/>
    </row>
    <row r="189" spans="1:17" ht="15.75">
      <c r="A189" s="1116"/>
      <c r="B189" s="465"/>
      <c r="C189" s="465"/>
      <c r="D189" s="465"/>
      <c r="E189" s="465"/>
      <c r="F189" s="465"/>
      <c r="G189" s="465"/>
      <c r="H189" s="465"/>
      <c r="I189" s="465"/>
      <c r="J189" s="465"/>
      <c r="K189" s="467" t="s">
        <v>1543</v>
      </c>
      <c r="L189" s="1127" t="s">
        <v>1544</v>
      </c>
      <c r="M189" s="1128"/>
      <c r="N189" s="466"/>
      <c r="O189" s="159"/>
      <c r="P189" s="159"/>
      <c r="Q189" s="159"/>
    </row>
    <row r="190" spans="1:17">
      <c r="A190" s="1116"/>
      <c r="B190" s="464"/>
      <c r="C190" s="465"/>
      <c r="D190" s="465"/>
      <c r="E190" s="465"/>
      <c r="F190" s="465"/>
      <c r="G190" s="465"/>
      <c r="H190" s="465"/>
      <c r="I190" s="465"/>
      <c r="J190" s="465"/>
      <c r="K190" s="465"/>
      <c r="L190" s="465"/>
      <c r="M190" s="468"/>
      <c r="N190" s="466"/>
      <c r="O190" s="159"/>
      <c r="P190" s="159"/>
      <c r="Q190" s="159"/>
    </row>
    <row r="191" spans="1:17" ht="18">
      <c r="A191" s="1116"/>
      <c r="B191" s="464"/>
      <c r="C191" s="465"/>
      <c r="D191" s="465"/>
      <c r="E191" s="465"/>
      <c r="F191" s="469" t="s">
        <v>1480</v>
      </c>
      <c r="G191" s="470" t="s">
        <v>1452</v>
      </c>
      <c r="H191" s="471" t="s">
        <v>1453</v>
      </c>
      <c r="I191" s="472" t="s">
        <v>1210</v>
      </c>
      <c r="J191" s="471" t="s">
        <v>1439</v>
      </c>
      <c r="K191" s="471" t="s">
        <v>1545</v>
      </c>
      <c r="L191" s="465"/>
      <c r="M191" s="465"/>
      <c r="N191" s="466"/>
      <c r="O191" s="159"/>
      <c r="P191" s="159"/>
      <c r="Q191" s="159"/>
    </row>
    <row r="192" spans="1:17" ht="18.75">
      <c r="A192" s="1116"/>
      <c r="B192" s="464"/>
      <c r="C192" s="465"/>
      <c r="D192" s="465"/>
      <c r="E192" s="465"/>
      <c r="F192" s="473" t="s">
        <v>1446</v>
      </c>
      <c r="G192" s="474">
        <v>50</v>
      </c>
      <c r="H192" s="474">
        <v>500</v>
      </c>
      <c r="I192" s="474">
        <v>150</v>
      </c>
      <c r="J192" s="474">
        <v>13</v>
      </c>
      <c r="K192" s="474">
        <v>13</v>
      </c>
      <c r="L192" s="303">
        <f>SUM(G192:K192)</f>
        <v>726</v>
      </c>
      <c r="M192" s="475" t="s">
        <v>1447</v>
      </c>
      <c r="N192" s="466"/>
      <c r="O192" s="159"/>
      <c r="P192" s="159"/>
      <c r="Q192" s="159"/>
    </row>
    <row r="193" spans="1:17" ht="18.75">
      <c r="A193" s="1116"/>
      <c r="B193" s="464"/>
      <c r="C193" s="465"/>
      <c r="D193" s="465"/>
      <c r="E193" s="465"/>
      <c r="F193" s="476" t="s">
        <v>1546</v>
      </c>
      <c r="G193" s="477">
        <v>0.5</v>
      </c>
      <c r="H193" s="477">
        <v>1</v>
      </c>
      <c r="I193" s="477">
        <v>1</v>
      </c>
      <c r="J193" s="477">
        <v>2</v>
      </c>
      <c r="K193" s="477">
        <v>1</v>
      </c>
      <c r="L193" s="478">
        <f>SUM(G193:K193)/COUNTIF(G193:K193,"&gt;0")</f>
        <v>1.1000000000000001</v>
      </c>
      <c r="M193" s="475" t="s">
        <v>1547</v>
      </c>
      <c r="N193" s="466"/>
      <c r="O193" s="159"/>
      <c r="P193" s="159"/>
      <c r="Q193" s="159"/>
    </row>
    <row r="194" spans="1:17" ht="18">
      <c r="A194" s="1116"/>
      <c r="B194" s="464"/>
      <c r="C194" s="465"/>
      <c r="D194" s="465"/>
      <c r="E194" s="465"/>
      <c r="F194" s="479" t="s">
        <v>1548</v>
      </c>
      <c r="G194" s="480">
        <f>G193*G192</f>
        <v>25</v>
      </c>
      <c r="H194" s="481">
        <f>H193*H192</f>
        <v>500</v>
      </c>
      <c r="I194" s="481">
        <f>I193*I192</f>
        <v>150</v>
      </c>
      <c r="J194" s="481">
        <f>J193*J192</f>
        <v>26</v>
      </c>
      <c r="K194" s="481">
        <f>K193*K192</f>
        <v>13</v>
      </c>
      <c r="L194" s="303">
        <f>SUM(G194:K194)</f>
        <v>714</v>
      </c>
      <c r="M194" s="475" t="str">
        <f>L189</f>
        <v>pommes</v>
      </c>
      <c r="N194" s="466"/>
      <c r="O194" s="159"/>
      <c r="P194" s="159"/>
      <c r="Q194" s="159"/>
    </row>
    <row r="195" spans="1:17">
      <c r="A195" s="1116"/>
      <c r="B195" s="464"/>
      <c r="C195" s="465"/>
      <c r="D195" s="465"/>
      <c r="E195" s="465"/>
      <c r="F195" s="465"/>
      <c r="G195" s="482" t="str">
        <f>L189</f>
        <v>pommes</v>
      </c>
      <c r="H195" s="482" t="str">
        <f>L189</f>
        <v>pommes</v>
      </c>
      <c r="I195" s="482" t="str">
        <f>L189</f>
        <v>pommes</v>
      </c>
      <c r="J195" s="482" t="str">
        <f>L189</f>
        <v>pommes</v>
      </c>
      <c r="K195" s="482" t="str">
        <f>L189</f>
        <v>pommes</v>
      </c>
      <c r="L195" s="465"/>
      <c r="M195" s="468"/>
      <c r="N195" s="466"/>
      <c r="O195" s="159"/>
      <c r="P195" s="159"/>
      <c r="Q195" s="159"/>
    </row>
    <row r="196" spans="1:17" ht="18">
      <c r="A196" s="1116"/>
      <c r="B196" s="483"/>
      <c r="C196" s="484" t="s">
        <v>1449</v>
      </c>
      <c r="D196" s="485">
        <v>10</v>
      </c>
      <c r="E196" s="486" t="s">
        <v>1196</v>
      </c>
      <c r="F196" s="487"/>
      <c r="G196" s="487"/>
      <c r="H196" s="465"/>
      <c r="I196" s="465"/>
      <c r="J196" s="465"/>
      <c r="K196" s="465"/>
      <c r="L196" s="465"/>
      <c r="M196" s="468"/>
      <c r="N196" s="466"/>
      <c r="O196" s="159"/>
      <c r="P196" s="159"/>
      <c r="Q196" s="159"/>
    </row>
    <row r="197" spans="1:17" ht="18">
      <c r="A197" s="1116"/>
      <c r="B197" s="464"/>
      <c r="C197" s="465"/>
      <c r="D197" s="465"/>
      <c r="E197" s="465"/>
      <c r="F197" s="479" t="s">
        <v>1456</v>
      </c>
      <c r="G197" s="488">
        <f>G194/(100-D196)*100</f>
        <v>27.777777777777779</v>
      </c>
      <c r="H197" s="488">
        <f>H194/(100-D196)*100</f>
        <v>555.55555555555554</v>
      </c>
      <c r="I197" s="488">
        <f>I194/(100-D196)*100</f>
        <v>166.66666666666669</v>
      </c>
      <c r="J197" s="488">
        <f>J194/(100-D196)*100</f>
        <v>28.888888888888886</v>
      </c>
      <c r="K197" s="488">
        <f>K194/(100-D196)*100</f>
        <v>14.444444444444443</v>
      </c>
      <c r="L197" s="489">
        <f>SUM(G197:K197)</f>
        <v>793.33333333333337</v>
      </c>
      <c r="M197" s="475" t="str">
        <f>L189</f>
        <v>pommes</v>
      </c>
      <c r="N197" s="466"/>
      <c r="O197" s="159"/>
      <c r="P197" s="159"/>
      <c r="Q197" s="159"/>
    </row>
    <row r="198" spans="1:17" ht="18">
      <c r="A198" s="1116"/>
      <c r="B198" s="464"/>
      <c r="C198" s="465"/>
      <c r="D198" s="465"/>
      <c r="E198" s="465"/>
      <c r="F198" s="479"/>
      <c r="G198" s="490" t="str">
        <f>L189</f>
        <v>pommes</v>
      </c>
      <c r="H198" s="490" t="str">
        <f>L189</f>
        <v>pommes</v>
      </c>
      <c r="I198" s="490" t="str">
        <f>L189</f>
        <v>pommes</v>
      </c>
      <c r="J198" s="490" t="str">
        <f>L189</f>
        <v>pommes</v>
      </c>
      <c r="K198" s="490" t="str">
        <f>L189</f>
        <v>pommes</v>
      </c>
      <c r="L198" s="303"/>
      <c r="M198" s="475"/>
      <c r="N198" s="466"/>
      <c r="O198" s="159"/>
      <c r="P198" s="159"/>
      <c r="Q198" s="159"/>
    </row>
    <row r="199" spans="1:17">
      <c r="A199" s="1116"/>
      <c r="B199" s="491"/>
      <c r="C199" s="492"/>
      <c r="D199" s="492"/>
      <c r="E199" s="492"/>
      <c r="F199" s="492"/>
      <c r="G199" s="492"/>
      <c r="H199" s="492"/>
      <c r="I199" s="492"/>
      <c r="J199" s="492"/>
      <c r="K199" s="492"/>
      <c r="L199" s="492"/>
      <c r="M199" s="492"/>
      <c r="N199" s="493"/>
      <c r="O199" s="159"/>
      <c r="P199" s="159"/>
      <c r="Q199" s="159"/>
    </row>
    <row r="200" spans="1:17" ht="18.75">
      <c r="A200" s="1116"/>
      <c r="B200" s="494" t="s">
        <v>1178</v>
      </c>
      <c r="C200" s="495" t="s">
        <v>1549</v>
      </c>
      <c r="D200" s="496"/>
      <c r="E200" s="496"/>
      <c r="F200" s="496"/>
      <c r="G200" s="496"/>
      <c r="H200" s="496"/>
      <c r="I200" s="496"/>
      <c r="J200" s="496"/>
      <c r="K200" s="496"/>
      <c r="L200" s="496"/>
      <c r="M200" s="496"/>
      <c r="N200" s="497"/>
      <c r="O200" s="159"/>
      <c r="P200" s="159"/>
      <c r="Q200" s="159"/>
    </row>
    <row r="201" spans="1:17" ht="18.75">
      <c r="A201" s="1116"/>
      <c r="B201" s="498"/>
      <c r="C201" s="1127" t="s">
        <v>1550</v>
      </c>
      <c r="D201" s="1128"/>
      <c r="E201" s="499"/>
      <c r="F201" s="1127" t="s">
        <v>1213</v>
      </c>
      <c r="G201" s="1128"/>
      <c r="H201" s="499"/>
      <c r="I201" s="1127" t="s">
        <v>1551</v>
      </c>
      <c r="J201" s="1128"/>
      <c r="K201" s="499"/>
      <c r="L201" s="1127" t="s">
        <v>1552</v>
      </c>
      <c r="M201" s="1128"/>
      <c r="N201" s="500"/>
      <c r="O201" s="159"/>
      <c r="P201" s="159"/>
      <c r="Q201" s="159"/>
    </row>
    <row r="202" spans="1:17" ht="18.75">
      <c r="A202" s="1116"/>
      <c r="B202" s="501" t="s">
        <v>1196</v>
      </c>
      <c r="C202" s="502" t="s">
        <v>1553</v>
      </c>
      <c r="D202" s="499"/>
      <c r="E202" s="499"/>
      <c r="F202" s="499"/>
      <c r="G202" s="499"/>
      <c r="H202" s="499"/>
      <c r="I202" s="499"/>
      <c r="J202" s="499"/>
      <c r="K202" s="499"/>
      <c r="L202" s="499"/>
      <c r="M202" s="499"/>
      <c r="N202" s="500"/>
      <c r="O202" s="159"/>
      <c r="P202" s="159"/>
      <c r="Q202" s="159"/>
    </row>
    <row r="203" spans="1:17">
      <c r="A203" s="1116"/>
      <c r="B203" s="1084" t="s">
        <v>1554</v>
      </c>
      <c r="C203" s="1085"/>
      <c r="D203" s="1085"/>
      <c r="E203" s="1085"/>
      <c r="F203" s="1085"/>
      <c r="G203" s="1085"/>
      <c r="H203" s="1085"/>
      <c r="I203" s="1085"/>
      <c r="J203" s="1085"/>
      <c r="K203" s="1085"/>
      <c r="L203" s="1085"/>
      <c r="M203" s="1085"/>
      <c r="N203" s="1086"/>
      <c r="O203" s="159"/>
      <c r="P203" s="159"/>
      <c r="Q203" s="159"/>
    </row>
    <row r="204" spans="1:17">
      <c r="A204" s="1116"/>
      <c r="B204" s="1087"/>
      <c r="C204" s="1088"/>
      <c r="D204" s="1088"/>
      <c r="E204" s="1088"/>
      <c r="F204" s="1088"/>
      <c r="G204" s="1088"/>
      <c r="H204" s="1088"/>
      <c r="I204" s="1088"/>
      <c r="J204" s="1088"/>
      <c r="K204" s="1088"/>
      <c r="L204" s="1088"/>
      <c r="M204" s="1088"/>
      <c r="N204" s="1089"/>
      <c r="O204" s="159"/>
      <c r="P204" s="159"/>
      <c r="Q204" s="159"/>
    </row>
    <row r="205" spans="1:17">
      <c r="A205" s="1116"/>
      <c r="B205" s="503" t="s">
        <v>1555</v>
      </c>
      <c r="C205" s="1090" t="str">
        <f ca="1">CELL("nomfichier")</f>
        <v>E:\0-UPRT\1-UPRT.FR-SITE-WEB\ff-fiches-fabrications\ff-fiches-fabrication-maj-08-2020\[ff-12-restauration-sans-MFC.xlsx]FF.12-Nota</v>
      </c>
      <c r="D205" s="1090"/>
      <c r="E205" s="1090"/>
      <c r="F205" s="1090"/>
      <c r="G205" s="1090"/>
      <c r="H205" s="1090"/>
      <c r="I205" s="1090"/>
      <c r="J205" s="1090"/>
      <c r="K205" s="1090"/>
      <c r="L205" s="1090"/>
      <c r="M205" s="1090"/>
      <c r="N205" s="1091"/>
      <c r="O205" s="159"/>
      <c r="P205" s="159"/>
      <c r="Q205" s="159"/>
    </row>
    <row r="206" spans="1:17">
      <c r="A206" s="1116"/>
      <c r="B206" s="504" t="s">
        <v>1556</v>
      </c>
      <c r="C206" s="1092" t="s">
        <v>1557</v>
      </c>
      <c r="D206" s="1092"/>
      <c r="E206" s="1092"/>
      <c r="F206" s="1092"/>
      <c r="G206" s="1092"/>
      <c r="H206" s="1092"/>
      <c r="I206" s="1092"/>
      <c r="J206" s="1092"/>
      <c r="K206" s="1092"/>
      <c r="L206" s="1092"/>
      <c r="M206" s="1092"/>
      <c r="N206" s="1093"/>
      <c r="O206" s="159"/>
      <c r="P206" s="159"/>
      <c r="Q206" s="159"/>
    </row>
    <row r="207" spans="1:17" ht="15.75" thickBot="1">
      <c r="A207" s="1116"/>
      <c r="B207" s="1094" t="s">
        <v>1316</v>
      </c>
      <c r="C207" s="1095"/>
      <c r="D207" s="1095"/>
      <c r="E207" s="1095"/>
      <c r="F207" s="1095"/>
      <c r="G207" s="1095"/>
      <c r="H207" s="1095"/>
      <c r="I207" s="1095"/>
      <c r="J207" s="1095"/>
      <c r="K207" s="1095"/>
      <c r="L207" s="1095"/>
      <c r="M207" s="1095"/>
      <c r="N207" s="1096"/>
      <c r="O207" s="159"/>
      <c r="P207" s="159"/>
      <c r="Q207" s="159"/>
    </row>
    <row r="208" spans="1:17" ht="15.75" thickBot="1">
      <c r="B208" s="214"/>
      <c r="C208" s="214"/>
      <c r="D208" s="214"/>
      <c r="E208" s="214"/>
      <c r="F208" s="214"/>
      <c r="G208" s="214"/>
      <c r="H208" s="214"/>
      <c r="I208" s="214"/>
      <c r="J208" s="214"/>
      <c r="K208" s="214"/>
      <c r="L208" s="214"/>
      <c r="O208" s="159"/>
      <c r="P208" s="159"/>
      <c r="Q208" s="159"/>
    </row>
    <row r="209" spans="1:17">
      <c r="A209" s="1108" t="s">
        <v>1200</v>
      </c>
      <c r="B209" s="1110" t="s">
        <v>1558</v>
      </c>
      <c r="C209" s="1111"/>
      <c r="D209" s="1111"/>
      <c r="E209" s="1111"/>
      <c r="F209" s="1111"/>
      <c r="G209" s="1111"/>
      <c r="H209" s="1111"/>
      <c r="I209" s="1111"/>
      <c r="J209" s="1111"/>
      <c r="K209" s="1111"/>
      <c r="L209" s="1111"/>
      <c r="M209" s="1111"/>
      <c r="N209" s="1114">
        <v>2</v>
      </c>
      <c r="O209" s="159"/>
      <c r="P209" s="159"/>
      <c r="Q209" s="159"/>
    </row>
    <row r="210" spans="1:17">
      <c r="A210" s="1109"/>
      <c r="B210" s="1112"/>
      <c r="C210" s="1113"/>
      <c r="D210" s="1113"/>
      <c r="E210" s="1113"/>
      <c r="F210" s="1113"/>
      <c r="G210" s="1113"/>
      <c r="H210" s="1113"/>
      <c r="I210" s="1113"/>
      <c r="J210" s="1113"/>
      <c r="K210" s="1113"/>
      <c r="L210" s="1113"/>
      <c r="M210" s="1113"/>
      <c r="N210" s="1115"/>
      <c r="O210" s="159"/>
      <c r="P210" s="159"/>
      <c r="Q210" s="159"/>
    </row>
    <row r="211" spans="1:17" ht="20.25">
      <c r="A211" s="1116"/>
      <c r="B211" s="1117" t="s">
        <v>1541</v>
      </c>
      <c r="C211" s="1118"/>
      <c r="D211" s="1118"/>
      <c r="E211" s="1118"/>
      <c r="F211" s="1118"/>
      <c r="G211" s="1118"/>
      <c r="H211" s="1118"/>
      <c r="I211" s="1118"/>
      <c r="J211" s="1118"/>
      <c r="K211" s="1118"/>
      <c r="L211" s="1118"/>
      <c r="M211" s="1118"/>
      <c r="N211" s="1119"/>
      <c r="O211" s="159"/>
      <c r="P211" s="159"/>
      <c r="Q211" s="159"/>
    </row>
    <row r="212" spans="1:17">
      <c r="A212" s="1116"/>
      <c r="B212" s="1120" t="s">
        <v>1559</v>
      </c>
      <c r="C212" s="1121"/>
      <c r="D212" s="1121"/>
      <c r="E212" s="1121"/>
      <c r="F212" s="1121"/>
      <c r="G212" s="1121"/>
      <c r="H212" s="1121"/>
      <c r="I212" s="1121"/>
      <c r="J212" s="1121"/>
      <c r="K212" s="1121"/>
      <c r="L212" s="1121"/>
      <c r="M212" s="1121"/>
      <c r="N212" s="1122"/>
      <c r="O212" s="159"/>
      <c r="P212" s="159"/>
      <c r="Q212" s="159"/>
    </row>
    <row r="213" spans="1:17">
      <c r="A213" s="1116"/>
      <c r="B213" s="1120"/>
      <c r="C213" s="1121"/>
      <c r="D213" s="1121"/>
      <c r="E213" s="1121"/>
      <c r="F213" s="1121"/>
      <c r="G213" s="1121"/>
      <c r="H213" s="1121"/>
      <c r="I213" s="1121"/>
      <c r="J213" s="1121"/>
      <c r="K213" s="1121"/>
      <c r="L213" s="1121"/>
      <c r="M213" s="1121"/>
      <c r="N213" s="1122"/>
      <c r="O213" s="159"/>
      <c r="P213" s="159"/>
      <c r="Q213" s="159"/>
    </row>
    <row r="214" spans="1:17">
      <c r="A214" s="1116"/>
      <c r="B214" s="1120"/>
      <c r="C214" s="1121"/>
      <c r="D214" s="1121"/>
      <c r="E214" s="1121"/>
      <c r="F214" s="1121"/>
      <c r="G214" s="1121"/>
      <c r="H214" s="1121"/>
      <c r="I214" s="1121"/>
      <c r="J214" s="1121"/>
      <c r="K214" s="1121"/>
      <c r="L214" s="1121"/>
      <c r="M214" s="1121"/>
      <c r="N214" s="1122"/>
      <c r="O214" s="159"/>
      <c r="P214" s="159"/>
      <c r="Q214" s="159"/>
    </row>
    <row r="215" spans="1:17">
      <c r="A215" s="1116"/>
      <c r="B215" s="1120"/>
      <c r="C215" s="1121"/>
      <c r="D215" s="1121"/>
      <c r="E215" s="1121"/>
      <c r="F215" s="1121"/>
      <c r="G215" s="1121"/>
      <c r="H215" s="1121"/>
      <c r="I215" s="1121"/>
      <c r="J215" s="1121"/>
      <c r="K215" s="1121"/>
      <c r="L215" s="1121"/>
      <c r="M215" s="1121"/>
      <c r="N215" s="1122"/>
      <c r="O215" s="159"/>
      <c r="P215" s="159"/>
      <c r="Q215" s="159"/>
    </row>
    <row r="216" spans="1:17">
      <c r="A216" s="1116"/>
      <c r="B216" s="1123"/>
      <c r="C216" s="1124"/>
      <c r="D216" s="1124"/>
      <c r="E216" s="1124"/>
      <c r="F216" s="1124"/>
      <c r="G216" s="1124"/>
      <c r="H216" s="1124"/>
      <c r="I216" s="1124"/>
      <c r="J216" s="1124"/>
      <c r="K216" s="1124"/>
      <c r="L216" s="1124"/>
      <c r="M216" s="1124"/>
      <c r="N216" s="1125"/>
      <c r="O216" s="159"/>
      <c r="P216" s="159"/>
      <c r="Q216" s="159"/>
    </row>
    <row r="217" spans="1:17">
      <c r="A217" s="1116"/>
      <c r="B217" s="505"/>
      <c r="C217" s="506"/>
      <c r="D217" s="506"/>
      <c r="E217" s="506"/>
      <c r="F217" s="506"/>
      <c r="G217" s="506"/>
      <c r="H217" s="506"/>
      <c r="I217" s="506"/>
      <c r="J217" s="506"/>
      <c r="K217" s="506"/>
      <c r="L217" s="1126" t="s">
        <v>1178</v>
      </c>
      <c r="M217" s="1126"/>
      <c r="N217" s="507"/>
      <c r="O217" s="159"/>
      <c r="P217" s="159"/>
      <c r="Q217" s="159"/>
    </row>
    <row r="218" spans="1:17" ht="18">
      <c r="A218" s="1116"/>
      <c r="B218" s="505"/>
      <c r="C218" s="506"/>
      <c r="D218" s="506"/>
      <c r="E218" s="506"/>
      <c r="F218" s="506"/>
      <c r="G218" s="506"/>
      <c r="H218" s="506"/>
      <c r="I218" s="506"/>
      <c r="J218" s="214"/>
      <c r="K218" s="479" t="s">
        <v>1560</v>
      </c>
      <c r="L218" s="1101">
        <v>2.4</v>
      </c>
      <c r="M218" s="1101"/>
      <c r="N218" s="507"/>
      <c r="O218" s="159"/>
      <c r="P218" s="159"/>
      <c r="Q218" s="159"/>
    </row>
    <row r="219" spans="1:17">
      <c r="A219" s="1116"/>
      <c r="B219" s="508"/>
      <c r="C219" s="509"/>
      <c r="D219" s="509"/>
      <c r="E219" s="509"/>
      <c r="F219" s="506"/>
      <c r="G219" s="506"/>
      <c r="H219" s="506"/>
      <c r="I219" s="506"/>
      <c r="J219" s="506"/>
      <c r="K219" s="510"/>
      <c r="L219" s="1101"/>
      <c r="M219" s="1101"/>
      <c r="N219" s="507"/>
      <c r="O219" s="159"/>
      <c r="P219" s="159"/>
      <c r="Q219" s="159"/>
    </row>
    <row r="220" spans="1:17">
      <c r="A220" s="1116"/>
      <c r="B220" s="505"/>
      <c r="C220" s="506"/>
      <c r="D220" s="506"/>
      <c r="E220" s="506"/>
      <c r="F220" s="506"/>
      <c r="G220" s="506"/>
      <c r="H220" s="506"/>
      <c r="I220" s="506"/>
      <c r="J220" s="506"/>
      <c r="K220" s="506"/>
      <c r="L220" s="506"/>
      <c r="M220" s="506"/>
      <c r="N220" s="507"/>
      <c r="O220" s="159"/>
      <c r="P220" s="159"/>
      <c r="Q220" s="159"/>
    </row>
    <row r="221" spans="1:17" ht="18">
      <c r="A221" s="1116"/>
      <c r="B221" s="505"/>
      <c r="C221" s="506"/>
      <c r="D221" s="506"/>
      <c r="E221" s="506"/>
      <c r="F221" s="511" t="s">
        <v>1480</v>
      </c>
      <c r="G221" s="512" t="s">
        <v>1452</v>
      </c>
      <c r="H221" s="512" t="s">
        <v>1453</v>
      </c>
      <c r="I221" s="513" t="s">
        <v>1210</v>
      </c>
      <c r="J221" s="512" t="s">
        <v>1439</v>
      </c>
      <c r="K221" s="512" t="s">
        <v>1545</v>
      </c>
      <c r="L221" s="506"/>
      <c r="M221" s="506"/>
      <c r="N221" s="507"/>
      <c r="O221" s="159"/>
      <c r="P221" s="159"/>
      <c r="Q221" s="159"/>
    </row>
    <row r="222" spans="1:17" ht="18">
      <c r="A222" s="1116"/>
      <c r="B222" s="505"/>
      <c r="C222" s="506"/>
      <c r="D222" s="506"/>
      <c r="E222" s="506"/>
      <c r="F222" s="476" t="s">
        <v>1561</v>
      </c>
      <c r="G222" s="514">
        <v>0.05</v>
      </c>
      <c r="H222" s="514">
        <v>0.08</v>
      </c>
      <c r="I222" s="514">
        <v>0.11</v>
      </c>
      <c r="J222" s="514">
        <v>0.125</v>
      </c>
      <c r="K222" s="514">
        <v>7.0000000000000007E-2</v>
      </c>
      <c r="L222" s="478">
        <f>SUM(G222:K222)/COUNTIF(G222:K222,"&gt;0")</f>
        <v>8.6999999999999994E-2</v>
      </c>
      <c r="M222" s="475" t="s">
        <v>1547</v>
      </c>
      <c r="N222" s="507"/>
      <c r="O222" s="159"/>
      <c r="P222" s="159"/>
      <c r="Q222" s="159"/>
    </row>
    <row r="223" spans="1:17" ht="18.75">
      <c r="A223" s="1116"/>
      <c r="B223" s="505"/>
      <c r="C223" s="506"/>
      <c r="D223" s="506"/>
      <c r="E223" s="506"/>
      <c r="F223" s="479" t="s">
        <v>1562</v>
      </c>
      <c r="G223" s="515">
        <f>L218/G222</f>
        <v>47.999999999999993</v>
      </c>
      <c r="H223" s="515">
        <f>L218/H222</f>
        <v>30</v>
      </c>
      <c r="I223" s="515">
        <f>L218/I222</f>
        <v>21.818181818181817</v>
      </c>
      <c r="J223" s="515">
        <f>L218/J222</f>
        <v>19.2</v>
      </c>
      <c r="K223" s="515">
        <f>L218/K222</f>
        <v>34.285714285714285</v>
      </c>
      <c r="L223" s="329" t="s">
        <v>1563</v>
      </c>
      <c r="M223" s="475"/>
      <c r="N223" s="507"/>
      <c r="O223" s="159"/>
      <c r="P223" s="159"/>
      <c r="Q223" s="159"/>
    </row>
    <row r="224" spans="1:17" ht="18.75">
      <c r="A224" s="1116"/>
      <c r="B224" s="516" t="s">
        <v>1178</v>
      </c>
      <c r="C224" s="517" t="s">
        <v>1564</v>
      </c>
      <c r="D224" s="506"/>
      <c r="E224" s="506"/>
      <c r="F224" s="479"/>
      <c r="G224" s="518"/>
      <c r="H224" s="518"/>
      <c r="I224" s="518"/>
      <c r="J224" s="518"/>
      <c r="K224" s="518"/>
      <c r="L224" s="329"/>
      <c r="M224" s="475"/>
      <c r="N224" s="507"/>
      <c r="O224" s="159"/>
      <c r="P224" s="159"/>
      <c r="Q224" s="159"/>
    </row>
    <row r="225" spans="1:17">
      <c r="A225" s="1116"/>
      <c r="B225" s="1102" t="s">
        <v>1565</v>
      </c>
      <c r="C225" s="1103"/>
      <c r="D225" s="1103"/>
      <c r="E225" s="1103"/>
      <c r="F225" s="1103"/>
      <c r="G225" s="1103"/>
      <c r="H225" s="1103"/>
      <c r="I225" s="1103"/>
      <c r="J225" s="1103"/>
      <c r="K225" s="1103"/>
      <c r="L225" s="1103"/>
      <c r="M225" s="1103"/>
      <c r="N225" s="1104"/>
      <c r="O225" s="159"/>
      <c r="P225" s="159"/>
      <c r="Q225" s="159"/>
    </row>
    <row r="226" spans="1:17" ht="15.75">
      <c r="A226" s="1116"/>
      <c r="B226" s="519"/>
      <c r="C226" s="520"/>
      <c r="D226" s="520"/>
      <c r="E226" s="520"/>
      <c r="F226" s="506"/>
      <c r="G226" s="506"/>
      <c r="H226" s="303"/>
      <c r="I226" s="303"/>
      <c r="J226" s="303"/>
      <c r="K226" s="303"/>
      <c r="L226" s="1105" t="s">
        <v>1196</v>
      </c>
      <c r="M226" s="1105"/>
      <c r="N226" s="507"/>
      <c r="O226" s="159"/>
      <c r="P226" s="159"/>
      <c r="Q226" s="159"/>
    </row>
    <row r="227" spans="1:17" ht="15.75">
      <c r="A227" s="1116"/>
      <c r="B227" s="519"/>
      <c r="C227" s="520"/>
      <c r="D227" s="520"/>
      <c r="E227" s="520"/>
      <c r="F227" s="506"/>
      <c r="G227" s="506"/>
      <c r="H227" s="303"/>
      <c r="I227" s="303"/>
      <c r="J227" s="303"/>
      <c r="K227" s="521" t="s">
        <v>1543</v>
      </c>
      <c r="L227" s="1106" t="s">
        <v>1213</v>
      </c>
      <c r="M227" s="1107"/>
      <c r="N227" s="507"/>
      <c r="O227" s="159"/>
      <c r="P227" s="159"/>
      <c r="Q227" s="159"/>
    </row>
    <row r="228" spans="1:17" ht="18">
      <c r="A228" s="1116"/>
      <c r="B228" s="505"/>
      <c r="C228" s="506"/>
      <c r="D228" s="303"/>
      <c r="E228" s="303"/>
      <c r="F228" s="303"/>
      <c r="G228" s="303"/>
      <c r="H228" s="303"/>
      <c r="I228" s="303"/>
      <c r="J228" s="303"/>
      <c r="K228" s="303"/>
      <c r="L228" s="303"/>
      <c r="M228" s="475"/>
      <c r="N228" s="507"/>
      <c r="O228" s="159"/>
      <c r="P228" s="159"/>
      <c r="Q228" s="159"/>
    </row>
    <row r="229" spans="1:17" ht="18.75">
      <c r="A229" s="1116"/>
      <c r="B229" s="505"/>
      <c r="C229" s="506"/>
      <c r="D229" s="506"/>
      <c r="E229" s="506"/>
      <c r="F229" s="473" t="s">
        <v>1446</v>
      </c>
      <c r="G229" s="474">
        <v>50</v>
      </c>
      <c r="H229" s="474">
        <v>500</v>
      </c>
      <c r="I229" s="474">
        <v>150</v>
      </c>
      <c r="J229" s="474">
        <v>13</v>
      </c>
      <c r="K229" s="474">
        <v>13</v>
      </c>
      <c r="L229" s="303">
        <f>SUM(G229:K229)</f>
        <v>726</v>
      </c>
      <c r="M229" s="475" t="s">
        <v>1447</v>
      </c>
      <c r="N229" s="507"/>
      <c r="O229" s="159"/>
      <c r="P229" s="159"/>
      <c r="Q229" s="159"/>
    </row>
    <row r="230" spans="1:17" ht="18.75">
      <c r="A230" s="1116"/>
      <c r="B230" s="505"/>
      <c r="C230" s="506"/>
      <c r="D230" s="506"/>
      <c r="E230" s="506"/>
      <c r="F230" s="479" t="s">
        <v>1566</v>
      </c>
      <c r="G230" s="522">
        <f>G222*G229</f>
        <v>2.5</v>
      </c>
      <c r="H230" s="522">
        <f>H222*H229</f>
        <v>40</v>
      </c>
      <c r="I230" s="522">
        <f>I222*I229</f>
        <v>16.5</v>
      </c>
      <c r="J230" s="522">
        <f>J222*J229</f>
        <v>1.625</v>
      </c>
      <c r="K230" s="522">
        <f>K222*K229</f>
        <v>0.91000000000000014</v>
      </c>
      <c r="L230" s="303">
        <f>SUM(G230:K230)</f>
        <v>61.534999999999997</v>
      </c>
      <c r="M230" s="475" t="str">
        <f>L227</f>
        <v>Kg</v>
      </c>
      <c r="N230" s="507"/>
      <c r="O230" s="159"/>
      <c r="P230" s="159"/>
      <c r="Q230" s="159"/>
    </row>
    <row r="231" spans="1:17">
      <c r="A231" s="1116"/>
      <c r="B231" s="505"/>
      <c r="C231" s="506"/>
      <c r="D231" s="506"/>
      <c r="E231" s="506"/>
      <c r="F231" s="506"/>
      <c r="G231" s="482" t="str">
        <f>L227</f>
        <v>Kg</v>
      </c>
      <c r="H231" s="482" t="str">
        <f>L227</f>
        <v>Kg</v>
      </c>
      <c r="I231" s="482" t="str">
        <f>L227</f>
        <v>Kg</v>
      </c>
      <c r="J231" s="482" t="str">
        <f>L227</f>
        <v>Kg</v>
      </c>
      <c r="K231" s="482" t="str">
        <f>L227</f>
        <v>Kg</v>
      </c>
      <c r="L231" s="506"/>
      <c r="M231" s="523"/>
      <c r="N231" s="507"/>
      <c r="O231" s="159"/>
      <c r="P231" s="159"/>
      <c r="Q231" s="159"/>
    </row>
    <row r="232" spans="1:17" ht="18">
      <c r="A232" s="1116"/>
      <c r="B232" s="353"/>
      <c r="C232" s="484" t="s">
        <v>1449</v>
      </c>
      <c r="D232" s="485">
        <v>50</v>
      </c>
      <c r="E232" s="486" t="s">
        <v>1214</v>
      </c>
      <c r="F232" s="214"/>
      <c r="G232" s="214"/>
      <c r="H232" s="506"/>
      <c r="I232" s="506"/>
      <c r="J232" s="506"/>
      <c r="K232" s="506"/>
      <c r="L232" s="506"/>
      <c r="M232" s="523"/>
      <c r="N232" s="507"/>
      <c r="O232" s="159"/>
      <c r="P232" s="159"/>
      <c r="Q232" s="159"/>
    </row>
    <row r="233" spans="1:17" ht="18">
      <c r="A233" s="1116"/>
      <c r="B233" s="505"/>
      <c r="C233" s="506"/>
      <c r="D233" s="506"/>
      <c r="E233" s="506"/>
      <c r="F233" s="479" t="s">
        <v>1456</v>
      </c>
      <c r="G233" s="488">
        <f>G230/(100-D232)*100</f>
        <v>5</v>
      </c>
      <c r="H233" s="488">
        <f>H230/(100-D232)*100</f>
        <v>80</v>
      </c>
      <c r="I233" s="488">
        <f>I230/(100-D232)*100</f>
        <v>33</v>
      </c>
      <c r="J233" s="488">
        <f>J230/(100-D232)*100</f>
        <v>3.25</v>
      </c>
      <c r="K233" s="488">
        <f>K230/(100-D232)*100</f>
        <v>1.8200000000000005</v>
      </c>
      <c r="L233" s="303">
        <f>SUM(G233:K233)</f>
        <v>123.07000000000001</v>
      </c>
      <c r="M233" s="475" t="str">
        <f>L227</f>
        <v>Kg</v>
      </c>
      <c r="N233" s="507"/>
      <c r="O233" s="159"/>
      <c r="P233" s="159"/>
      <c r="Q233" s="159"/>
    </row>
    <row r="234" spans="1:17" ht="18">
      <c r="A234" s="1116"/>
      <c r="B234" s="505"/>
      <c r="C234" s="506"/>
      <c r="D234" s="506"/>
      <c r="E234" s="506"/>
      <c r="F234" s="479"/>
      <c r="G234" s="490" t="str">
        <f>L227</f>
        <v>Kg</v>
      </c>
      <c r="H234" s="490" t="str">
        <f>L227</f>
        <v>Kg</v>
      </c>
      <c r="I234" s="490" t="str">
        <f>L227</f>
        <v>Kg</v>
      </c>
      <c r="J234" s="490" t="str">
        <f>L227</f>
        <v>Kg</v>
      </c>
      <c r="K234" s="490" t="str">
        <f>L227</f>
        <v>Kg</v>
      </c>
      <c r="L234" s="303"/>
      <c r="M234" s="475"/>
      <c r="N234" s="507"/>
      <c r="O234" s="159"/>
      <c r="P234" s="159"/>
      <c r="Q234" s="159"/>
    </row>
    <row r="235" spans="1:17" ht="15.75">
      <c r="A235" s="1116"/>
      <c r="B235" s="524" t="s">
        <v>1214</v>
      </c>
      <c r="C235" s="502" t="s">
        <v>1553</v>
      </c>
      <c r="D235" s="525"/>
      <c r="E235" s="525"/>
      <c r="F235" s="525"/>
      <c r="G235" s="525"/>
      <c r="H235" s="525"/>
      <c r="I235" s="525"/>
      <c r="J235" s="525"/>
      <c r="K235" s="525"/>
      <c r="L235" s="525"/>
      <c r="M235" s="525"/>
      <c r="N235" s="526"/>
      <c r="O235" s="159"/>
      <c r="P235" s="159"/>
      <c r="Q235" s="159"/>
    </row>
    <row r="236" spans="1:17" ht="18.75">
      <c r="A236" s="1116"/>
      <c r="B236" s="527" t="s">
        <v>1196</v>
      </c>
      <c r="C236" s="528" t="s">
        <v>1549</v>
      </c>
      <c r="D236" s="496"/>
      <c r="E236" s="496"/>
      <c r="F236" s="496"/>
      <c r="G236" s="496"/>
      <c r="H236" s="496"/>
      <c r="I236" s="496"/>
      <c r="J236" s="496"/>
      <c r="K236" s="496"/>
      <c r="L236" s="496"/>
      <c r="M236" s="496"/>
      <c r="N236" s="497"/>
      <c r="O236" s="159"/>
      <c r="P236" s="159"/>
      <c r="Q236" s="159"/>
    </row>
    <row r="237" spans="1:17" ht="18.75">
      <c r="A237" s="1116"/>
      <c r="B237" s="498"/>
      <c r="C237" s="1106" t="s">
        <v>1213</v>
      </c>
      <c r="D237" s="1107"/>
      <c r="E237" s="499"/>
      <c r="F237" s="1106" t="s">
        <v>1551</v>
      </c>
      <c r="G237" s="1107"/>
      <c r="H237" s="499"/>
      <c r="I237" s="1106" t="s">
        <v>1552</v>
      </c>
      <c r="J237" s="1107"/>
      <c r="K237" s="499"/>
      <c r="L237" s="1106" t="s">
        <v>1550</v>
      </c>
      <c r="M237" s="1107"/>
      <c r="N237" s="500"/>
      <c r="O237" s="159"/>
      <c r="P237" s="159"/>
      <c r="Q237" s="159"/>
    </row>
    <row r="238" spans="1:17" ht="18.75">
      <c r="A238" s="1116"/>
      <c r="B238" s="498"/>
      <c r="C238" s="499"/>
      <c r="D238" s="499"/>
      <c r="E238" s="499"/>
      <c r="F238" s="499"/>
      <c r="G238" s="499"/>
      <c r="H238" s="499"/>
      <c r="I238" s="499"/>
      <c r="J238" s="499"/>
      <c r="K238" s="499"/>
      <c r="L238" s="499"/>
      <c r="M238" s="499"/>
      <c r="N238" s="500"/>
      <c r="O238" s="159"/>
      <c r="P238" s="159"/>
      <c r="Q238" s="159"/>
    </row>
    <row r="239" spans="1:17">
      <c r="A239" s="1116"/>
      <c r="B239" s="1084" t="s">
        <v>1554</v>
      </c>
      <c r="C239" s="1085"/>
      <c r="D239" s="1085"/>
      <c r="E239" s="1085"/>
      <c r="F239" s="1085"/>
      <c r="G239" s="1085"/>
      <c r="H239" s="1085"/>
      <c r="I239" s="1085"/>
      <c r="J239" s="1085"/>
      <c r="K239" s="1085"/>
      <c r="L239" s="1085"/>
      <c r="M239" s="1085"/>
      <c r="N239" s="1086"/>
      <c r="O239" s="159"/>
      <c r="P239" s="159"/>
      <c r="Q239" s="159"/>
    </row>
    <row r="240" spans="1:17">
      <c r="A240" s="1116"/>
      <c r="B240" s="1087"/>
      <c r="C240" s="1088"/>
      <c r="D240" s="1088"/>
      <c r="E240" s="1088"/>
      <c r="F240" s="1088"/>
      <c r="G240" s="1088"/>
      <c r="H240" s="1088"/>
      <c r="I240" s="1088"/>
      <c r="J240" s="1088"/>
      <c r="K240" s="1088"/>
      <c r="L240" s="1088"/>
      <c r="M240" s="1088"/>
      <c r="N240" s="1089"/>
      <c r="O240" s="159"/>
      <c r="P240" s="159"/>
      <c r="Q240" s="159"/>
    </row>
    <row r="241" spans="1:17">
      <c r="A241" s="1116"/>
      <c r="B241" s="503" t="s">
        <v>1555</v>
      </c>
      <c r="C241" s="1090" t="str">
        <f ca="1">CELL("nomfichier")</f>
        <v>E:\0-UPRT\1-UPRT.FR-SITE-WEB\ff-fiches-fabrications\ff-fiches-fabrication-maj-08-2020\[ff-12-restauration-sans-MFC.xlsx]FF.12-Nota</v>
      </c>
      <c r="D241" s="1090"/>
      <c r="E241" s="1090"/>
      <c r="F241" s="1090"/>
      <c r="G241" s="1090"/>
      <c r="H241" s="1090"/>
      <c r="I241" s="1090"/>
      <c r="J241" s="1090"/>
      <c r="K241" s="1090"/>
      <c r="L241" s="1090"/>
      <c r="M241" s="1090"/>
      <c r="N241" s="1091"/>
      <c r="O241" s="159"/>
      <c r="P241" s="159"/>
      <c r="Q241" s="159"/>
    </row>
    <row r="242" spans="1:17">
      <c r="A242" s="1116"/>
      <c r="B242" s="504" t="s">
        <v>1556</v>
      </c>
      <c r="C242" s="1092" t="s">
        <v>1557</v>
      </c>
      <c r="D242" s="1092"/>
      <c r="E242" s="1092"/>
      <c r="F242" s="1092"/>
      <c r="G242" s="1092"/>
      <c r="H242" s="1092"/>
      <c r="I242" s="1092"/>
      <c r="J242" s="1092"/>
      <c r="K242" s="1092"/>
      <c r="L242" s="1092"/>
      <c r="M242" s="1092"/>
      <c r="N242" s="1093"/>
      <c r="O242" s="159"/>
      <c r="P242" s="159"/>
      <c r="Q242" s="159"/>
    </row>
    <row r="243" spans="1:17" ht="15.75" thickBot="1">
      <c r="A243" s="1116"/>
      <c r="B243" s="1094" t="s">
        <v>1316</v>
      </c>
      <c r="C243" s="1095"/>
      <c r="D243" s="1095"/>
      <c r="E243" s="1095"/>
      <c r="F243" s="1095"/>
      <c r="G243" s="1095"/>
      <c r="H243" s="1095"/>
      <c r="I243" s="1095"/>
      <c r="J243" s="1095"/>
      <c r="K243" s="1095"/>
      <c r="L243" s="1095"/>
      <c r="M243" s="1095"/>
      <c r="N243" s="1096"/>
      <c r="O243" s="159"/>
      <c r="P243" s="159"/>
      <c r="Q243" s="159"/>
    </row>
    <row r="244" spans="1:17">
      <c r="A244" s="159"/>
      <c r="B244" s="233"/>
      <c r="C244" s="233"/>
      <c r="D244" s="233"/>
      <c r="E244" s="233"/>
      <c r="F244" s="233"/>
      <c r="G244" s="233"/>
      <c r="H244" s="233"/>
      <c r="I244" s="233"/>
      <c r="J244" s="233"/>
      <c r="K244" s="233"/>
      <c r="L244" s="233"/>
      <c r="M244" s="159"/>
      <c r="N244" s="159"/>
      <c r="O244" s="159"/>
      <c r="P244" s="159"/>
      <c r="Q244" s="159"/>
    </row>
    <row r="245" spans="1:17" ht="16.5" thickBot="1">
      <c r="A245" s="159"/>
      <c r="B245" s="529"/>
      <c r="C245" s="530"/>
      <c r="D245" s="530"/>
      <c r="E245" s="530"/>
      <c r="F245" s="530"/>
      <c r="G245" s="530"/>
      <c r="H245" s="233"/>
      <c r="I245" s="233"/>
      <c r="J245" s="233"/>
      <c r="K245" s="233"/>
      <c r="L245" s="233"/>
      <c r="M245" s="159"/>
      <c r="N245" s="159"/>
      <c r="O245" s="159"/>
      <c r="P245" s="159"/>
      <c r="Q245" s="159"/>
    </row>
    <row r="246" spans="1:17" ht="15.75">
      <c r="B246" s="531"/>
      <c r="C246" s="532"/>
      <c r="D246" s="532"/>
      <c r="E246" s="532"/>
      <c r="F246" s="532"/>
      <c r="G246" s="532"/>
      <c r="H246" s="532"/>
      <c r="I246" s="532"/>
      <c r="J246" s="533" t="s">
        <v>1567</v>
      </c>
      <c r="K246" s="233"/>
      <c r="L246" s="233"/>
      <c r="M246" s="159"/>
      <c r="N246" s="159"/>
      <c r="O246" s="159"/>
      <c r="P246" s="159"/>
      <c r="Q246" s="159"/>
    </row>
    <row r="247" spans="1:17">
      <c r="B247" s="534"/>
      <c r="C247" s="535" t="s">
        <v>1568</v>
      </c>
      <c r="D247" s="536">
        <v>0.44</v>
      </c>
      <c r="E247" s="233"/>
      <c r="F247" s="537" t="s">
        <v>1568</v>
      </c>
      <c r="G247" s="536">
        <v>100</v>
      </c>
      <c r="H247" s="233"/>
      <c r="I247" s="538" t="s">
        <v>1569</v>
      </c>
      <c r="J247" s="539">
        <v>115</v>
      </c>
      <c r="K247" s="233"/>
      <c r="L247" s="233"/>
      <c r="M247" s="159"/>
      <c r="N247" s="159"/>
      <c r="O247" s="159"/>
      <c r="P247" s="159"/>
      <c r="Q247" s="159"/>
    </row>
    <row r="248" spans="1:17" ht="45">
      <c r="B248" s="540"/>
      <c r="C248" s="541" t="s">
        <v>1570</v>
      </c>
      <c r="D248" s="542">
        <v>60</v>
      </c>
      <c r="E248" s="233"/>
      <c r="F248" s="541" t="s">
        <v>1571</v>
      </c>
      <c r="G248" s="543">
        <v>10</v>
      </c>
      <c r="H248" s="233"/>
      <c r="I248" s="537" t="s">
        <v>1568</v>
      </c>
      <c r="J248" s="544">
        <v>133</v>
      </c>
      <c r="K248" s="233"/>
      <c r="L248" s="233"/>
      <c r="M248" s="159"/>
      <c r="N248" s="159"/>
      <c r="O248" s="159"/>
      <c r="P248" s="159"/>
      <c r="Q248" s="159"/>
    </row>
    <row r="249" spans="1:17" ht="20.100000000000001" customHeight="1">
      <c r="B249" s="545"/>
      <c r="C249" s="546" t="s">
        <v>1571</v>
      </c>
      <c r="D249" s="547">
        <f>D247*D248%</f>
        <v>0.26400000000000001</v>
      </c>
      <c r="E249" s="233"/>
      <c r="F249" s="548" t="s">
        <v>1569</v>
      </c>
      <c r="G249" s="547">
        <f>IF(G247=0,0,G247+G248)</f>
        <v>110</v>
      </c>
      <c r="H249" s="233"/>
      <c r="I249" s="546" t="s">
        <v>1571</v>
      </c>
      <c r="J249" s="549">
        <f>IF(J247=0,0,IF(J248=0,0,J247-J248))</f>
        <v>-18</v>
      </c>
      <c r="K249" s="233"/>
      <c r="L249" s="233"/>
      <c r="M249" s="159"/>
      <c r="N249" s="159"/>
      <c r="O249" s="159"/>
      <c r="P249" s="159"/>
      <c r="Q249" s="159"/>
    </row>
    <row r="250" spans="1:17" ht="20.100000000000001" customHeight="1">
      <c r="B250" s="550"/>
      <c r="C250" s="548" t="s">
        <v>1569</v>
      </c>
      <c r="D250" s="547">
        <f>((D247*D248)/100)+D247</f>
        <v>0.70399999999999996</v>
      </c>
      <c r="E250" s="233"/>
      <c r="F250" s="551" t="s">
        <v>1570</v>
      </c>
      <c r="G250" s="552">
        <f>IF(G247=0,0,IF(ISBLANK(G247),0,(G248/G247)*100))</f>
        <v>10</v>
      </c>
      <c r="H250" s="233"/>
      <c r="I250" s="551" t="s">
        <v>1570</v>
      </c>
      <c r="J250" s="553">
        <f>IF(J248=0,0,IF(ISBLANK(J248),0,(J249/J248)*100))</f>
        <v>-13.533834586466165</v>
      </c>
      <c r="K250" s="233"/>
      <c r="L250" s="233"/>
      <c r="M250" s="159"/>
      <c r="N250" s="159"/>
      <c r="O250" s="159"/>
      <c r="P250" s="159"/>
      <c r="Q250" s="159"/>
    </row>
    <row r="251" spans="1:17">
      <c r="B251" s="554"/>
      <c r="C251" s="555"/>
      <c r="D251" s="556"/>
      <c r="E251" s="557"/>
      <c r="F251" s="558"/>
      <c r="G251" s="559"/>
      <c r="H251" s="557"/>
      <c r="I251" s="558"/>
      <c r="J251" s="560"/>
      <c r="K251" s="233"/>
      <c r="L251" s="233"/>
      <c r="M251" s="159"/>
      <c r="N251" s="159"/>
      <c r="O251" s="159"/>
      <c r="P251" s="159"/>
      <c r="Q251" s="159"/>
    </row>
    <row r="252" spans="1:17">
      <c r="B252" s="534"/>
      <c r="C252" s="537" t="s">
        <v>1568</v>
      </c>
      <c r="D252" s="536">
        <v>5.8970000000000002</v>
      </c>
      <c r="E252" s="233"/>
      <c r="F252" s="538" t="s">
        <v>1569</v>
      </c>
      <c r="G252" s="543">
        <v>9.64</v>
      </c>
      <c r="H252" s="233"/>
      <c r="I252" s="538" t="s">
        <v>1569</v>
      </c>
      <c r="J252" s="539">
        <v>100</v>
      </c>
      <c r="K252" s="233"/>
      <c r="L252" s="233"/>
      <c r="M252" s="159"/>
      <c r="N252" s="159"/>
      <c r="O252" s="159"/>
      <c r="P252" s="159"/>
      <c r="Q252" s="159"/>
    </row>
    <row r="253" spans="1:17" ht="45">
      <c r="B253" s="561"/>
      <c r="C253" s="538" t="s">
        <v>1569</v>
      </c>
      <c r="D253" s="543">
        <v>9.64</v>
      </c>
      <c r="E253" s="233"/>
      <c r="F253" s="541" t="s">
        <v>1570</v>
      </c>
      <c r="G253" s="562">
        <v>63.5</v>
      </c>
      <c r="H253" s="233"/>
      <c r="I253" s="541" t="s">
        <v>1571</v>
      </c>
      <c r="J253" s="539">
        <v>50</v>
      </c>
      <c r="K253" s="233"/>
      <c r="L253" s="233"/>
      <c r="M253" s="159"/>
      <c r="N253" s="159"/>
      <c r="O253" s="159"/>
      <c r="P253" s="159"/>
      <c r="Q253" s="159"/>
    </row>
    <row r="254" spans="1:17" ht="20.100000000000001" customHeight="1">
      <c r="B254" s="545"/>
      <c r="C254" s="546" t="s">
        <v>1571</v>
      </c>
      <c r="D254" s="547">
        <f>IF(D252=0,0,IF(D253=0,0,D253-D252))</f>
        <v>3.7430000000000003</v>
      </c>
      <c r="E254" s="233"/>
      <c r="F254" s="546" t="s">
        <v>1571</v>
      </c>
      <c r="G254" s="547">
        <f>G252-G255</f>
        <v>3.7439755351681958</v>
      </c>
      <c r="H254" s="233"/>
      <c r="I254" s="548" t="s">
        <v>1568</v>
      </c>
      <c r="J254" s="549">
        <f>IF(J252=0,0,IF(ISBLANK(J252),0,J252-J253))</f>
        <v>50</v>
      </c>
      <c r="K254" s="233"/>
      <c r="L254" s="233"/>
      <c r="M254" s="159"/>
      <c r="N254" s="159"/>
      <c r="O254" s="159"/>
      <c r="P254" s="159"/>
      <c r="Q254" s="159"/>
    </row>
    <row r="255" spans="1:17" ht="20.100000000000001" customHeight="1">
      <c r="B255" s="563"/>
      <c r="C255" s="564" t="s">
        <v>1570</v>
      </c>
      <c r="D255" s="565">
        <f>IF(D252=0,0,IF(ISBLANK(D252),0,(D254/D252)*100))</f>
        <v>63.472952348651859</v>
      </c>
      <c r="E255" s="233"/>
      <c r="F255" s="566" t="s">
        <v>1568</v>
      </c>
      <c r="G255" s="567">
        <f>(G252/(100+G253)*100)</f>
        <v>5.8960244648318048</v>
      </c>
      <c r="H255" s="233"/>
      <c r="I255" s="564" t="s">
        <v>1570</v>
      </c>
      <c r="J255" s="568">
        <f>IF(J254=0,0,IF(ISBLANK(J253),0,(J253/J254)*100))</f>
        <v>100</v>
      </c>
      <c r="K255" s="233"/>
      <c r="L255" s="233"/>
      <c r="M255" s="159"/>
      <c r="N255" s="159"/>
      <c r="O255" s="159"/>
      <c r="P255" s="159"/>
      <c r="Q255" s="159"/>
    </row>
    <row r="256" spans="1:17">
      <c r="B256" s="1097" t="s">
        <v>1443</v>
      </c>
      <c r="C256" s="1098"/>
      <c r="D256" s="1098"/>
      <c r="E256" s="1098"/>
      <c r="F256" s="1098"/>
      <c r="G256" s="1098"/>
      <c r="H256" s="1098"/>
      <c r="I256" s="1098"/>
      <c r="J256" s="1098"/>
      <c r="K256" s="233"/>
      <c r="L256" s="233"/>
      <c r="M256" s="159"/>
      <c r="N256" s="159"/>
      <c r="O256" s="159"/>
      <c r="P256" s="159"/>
      <c r="Q256" s="159"/>
    </row>
    <row r="257" spans="1:17" ht="15.75" thickBot="1">
      <c r="K257" s="233"/>
      <c r="L257" s="233"/>
      <c r="M257" s="159"/>
      <c r="N257" s="159"/>
      <c r="O257" s="159"/>
      <c r="P257" s="159"/>
      <c r="Q257" s="159"/>
    </row>
    <row r="258" spans="1:17" ht="18">
      <c r="B258" s="569" t="s">
        <v>1572</v>
      </c>
      <c r="C258" s="532"/>
      <c r="D258" s="532"/>
      <c r="E258" s="532"/>
      <c r="F258" s="532"/>
      <c r="G258" s="532"/>
      <c r="H258" s="532"/>
      <c r="I258" s="532"/>
      <c r="J258" s="533" t="s">
        <v>1573</v>
      </c>
      <c r="K258" s="233"/>
      <c r="L258" s="233"/>
      <c r="M258" s="159"/>
      <c r="N258" s="159"/>
      <c r="O258" s="159"/>
      <c r="P258" s="159"/>
      <c r="Q258" s="159"/>
    </row>
    <row r="259" spans="1:17" ht="20.100000000000001" customHeight="1">
      <c r="B259" s="534"/>
      <c r="C259" s="537" t="s">
        <v>1574</v>
      </c>
      <c r="D259" s="570">
        <v>1</v>
      </c>
      <c r="E259" s="537"/>
      <c r="F259" s="537" t="s">
        <v>1574</v>
      </c>
      <c r="G259" s="570">
        <v>10</v>
      </c>
      <c r="H259" s="537"/>
      <c r="I259" s="537" t="s">
        <v>1575</v>
      </c>
      <c r="J259" s="571">
        <v>10</v>
      </c>
      <c r="K259" s="233"/>
      <c r="L259" s="233"/>
      <c r="M259" s="159"/>
      <c r="N259" s="159"/>
      <c r="O259" s="159"/>
      <c r="P259" s="159"/>
      <c r="Q259" s="159"/>
    </row>
    <row r="260" spans="1:17" ht="20.100000000000001" customHeight="1">
      <c r="B260" s="561"/>
      <c r="C260" s="538" t="s">
        <v>1576</v>
      </c>
      <c r="D260" s="572">
        <v>50</v>
      </c>
      <c r="E260" s="538"/>
      <c r="F260" s="538" t="s">
        <v>1577</v>
      </c>
      <c r="G260" s="573">
        <v>2</v>
      </c>
      <c r="H260" s="538"/>
      <c r="I260" s="538" t="s">
        <v>1574</v>
      </c>
      <c r="J260" s="574">
        <v>3.2</v>
      </c>
      <c r="K260" s="233"/>
      <c r="L260" s="233"/>
      <c r="M260" s="159"/>
      <c r="N260" s="159"/>
      <c r="O260" s="159"/>
      <c r="P260" s="159"/>
      <c r="Q260" s="159"/>
    </row>
    <row r="261" spans="1:17" ht="20.100000000000001" customHeight="1">
      <c r="B261" s="550"/>
      <c r="C261" s="548" t="s">
        <v>1578</v>
      </c>
      <c r="D261" s="575">
        <f>D262*D260%</f>
        <v>1</v>
      </c>
      <c r="E261" s="548"/>
      <c r="F261" s="548" t="s">
        <v>1579</v>
      </c>
      <c r="G261" s="575">
        <f>IF(G259=0,0,G259+G260)</f>
        <v>12</v>
      </c>
      <c r="H261" s="548"/>
      <c r="I261" s="548" t="s">
        <v>1578</v>
      </c>
      <c r="J261" s="576">
        <f>IF(J259=0,0,IF(J260=0,0,J259-J260))</f>
        <v>6.8</v>
      </c>
      <c r="K261" s="233"/>
      <c r="L261" s="233"/>
      <c r="M261" s="159"/>
      <c r="N261" s="159"/>
      <c r="O261" s="159"/>
      <c r="P261" s="159"/>
      <c r="Q261" s="159"/>
    </row>
    <row r="262" spans="1:17" ht="20.100000000000001" customHeight="1">
      <c r="B262" s="577"/>
      <c r="C262" s="566" t="s">
        <v>1575</v>
      </c>
      <c r="D262" s="578">
        <f>D259/(100-D260)*100</f>
        <v>2</v>
      </c>
      <c r="E262" s="566"/>
      <c r="F262" s="566" t="s">
        <v>1576</v>
      </c>
      <c r="G262" s="579">
        <f>IF(G259=0,0,G260/G261)</f>
        <v>0.16666666666666666</v>
      </c>
      <c r="H262" s="566"/>
      <c r="I262" s="566" t="s">
        <v>1576</v>
      </c>
      <c r="J262" s="580">
        <f>IF(J259=0,0,J261/J259)</f>
        <v>0.67999999999999994</v>
      </c>
      <c r="K262" s="233"/>
      <c r="L262" s="233"/>
      <c r="M262" s="159"/>
      <c r="N262" s="159"/>
      <c r="O262" s="159"/>
      <c r="P262" s="159"/>
      <c r="Q262" s="159"/>
    </row>
    <row r="263" spans="1:17" ht="20.100000000000001" customHeight="1">
      <c r="B263" s="554"/>
      <c r="C263" s="555"/>
      <c r="D263" s="556"/>
      <c r="E263" s="557"/>
      <c r="F263" s="558"/>
      <c r="G263" s="559"/>
      <c r="H263" s="557"/>
      <c r="I263" s="558"/>
      <c r="J263" s="560"/>
      <c r="K263" s="233"/>
      <c r="L263" s="233"/>
      <c r="M263" s="159"/>
      <c r="N263" s="159"/>
      <c r="O263" s="159"/>
      <c r="P263" s="159"/>
      <c r="Q263" s="159"/>
    </row>
    <row r="264" spans="1:17" ht="20.100000000000001" customHeight="1">
      <c r="B264" s="581"/>
      <c r="C264" s="582" t="s">
        <v>1574</v>
      </c>
      <c r="D264" s="570">
        <v>100</v>
      </c>
      <c r="E264" s="582"/>
      <c r="F264" s="582" t="s">
        <v>1575</v>
      </c>
      <c r="G264" s="570">
        <v>183</v>
      </c>
      <c r="H264" s="582"/>
      <c r="I264" s="582" t="s">
        <v>1575</v>
      </c>
      <c r="J264" s="583">
        <v>100</v>
      </c>
      <c r="K264" s="233"/>
      <c r="L264" s="233"/>
      <c r="M264" s="159"/>
      <c r="N264" s="159"/>
      <c r="O264" s="159"/>
      <c r="P264" s="159"/>
      <c r="Q264" s="159"/>
    </row>
    <row r="265" spans="1:17" ht="20.100000000000001" customHeight="1">
      <c r="B265" s="561"/>
      <c r="C265" s="538" t="s">
        <v>1575</v>
      </c>
      <c r="D265" s="573">
        <v>150</v>
      </c>
      <c r="E265" s="538"/>
      <c r="F265" s="538" t="s">
        <v>1576</v>
      </c>
      <c r="G265" s="572">
        <v>40</v>
      </c>
      <c r="H265" s="538"/>
      <c r="I265" s="538" t="s">
        <v>1577</v>
      </c>
      <c r="J265" s="574">
        <v>15</v>
      </c>
      <c r="K265" s="233"/>
      <c r="L265" s="233"/>
      <c r="M265" s="159"/>
      <c r="N265" s="159"/>
      <c r="O265" s="159"/>
      <c r="P265" s="159"/>
      <c r="Q265" s="159"/>
    </row>
    <row r="266" spans="1:17" ht="20.100000000000001" customHeight="1">
      <c r="B266" s="550"/>
      <c r="C266" s="548" t="s">
        <v>1578</v>
      </c>
      <c r="D266" s="575">
        <f>IF(D264=0,0,IF(D265=0,0,D265-D264))</f>
        <v>50</v>
      </c>
      <c r="E266" s="548"/>
      <c r="F266" s="548" t="s">
        <v>1578</v>
      </c>
      <c r="G266" s="584">
        <f>G264*G265%</f>
        <v>73.2</v>
      </c>
      <c r="H266" s="548"/>
      <c r="I266" s="548" t="s">
        <v>1580</v>
      </c>
      <c r="J266" s="576">
        <f>IF(J264=0,0,IF(J265=0,0,J264-J265))</f>
        <v>85</v>
      </c>
      <c r="K266" s="233"/>
      <c r="L266" s="233"/>
      <c r="M266" s="159"/>
      <c r="N266" s="159"/>
      <c r="O266" s="159"/>
      <c r="P266" s="159"/>
      <c r="Q266" s="159"/>
    </row>
    <row r="267" spans="1:17" ht="20.100000000000001" customHeight="1">
      <c r="B267" s="577"/>
      <c r="C267" s="566" t="s">
        <v>1576</v>
      </c>
      <c r="D267" s="579">
        <f>IF(D264=0,0,IF(D265=0,0,D266/D265))</f>
        <v>0.33333333333333331</v>
      </c>
      <c r="E267" s="566"/>
      <c r="F267" s="566" t="s">
        <v>1574</v>
      </c>
      <c r="G267" s="578">
        <f>G264-G266</f>
        <v>109.8</v>
      </c>
      <c r="H267" s="566"/>
      <c r="I267" s="566" t="s">
        <v>1576</v>
      </c>
      <c r="J267" s="580">
        <f>IF(J264=0,0,IF(J265=0,0,J265/J264))</f>
        <v>0.15</v>
      </c>
      <c r="K267" s="233"/>
      <c r="L267" s="233"/>
      <c r="M267" s="159"/>
      <c r="N267" s="159"/>
      <c r="O267" s="159"/>
      <c r="P267" s="159"/>
      <c r="Q267" s="159"/>
    </row>
    <row r="268" spans="1:17">
      <c r="B268" s="1099" t="s">
        <v>1443</v>
      </c>
      <c r="C268" s="1100"/>
      <c r="D268" s="1100"/>
      <c r="E268" s="1100"/>
      <c r="F268" s="1100"/>
      <c r="G268" s="1100"/>
      <c r="H268" s="1100"/>
      <c r="I268" s="1100"/>
      <c r="J268" s="1100"/>
      <c r="K268" s="233"/>
      <c r="L268" s="233"/>
      <c r="M268" s="159"/>
      <c r="N268" s="159"/>
      <c r="O268" s="159"/>
      <c r="P268" s="159"/>
      <c r="Q268" s="159"/>
    </row>
    <row r="269" spans="1:17" ht="15.75" thickBot="1">
      <c r="A269" s="159"/>
      <c r="B269" s="233"/>
      <c r="C269" s="233"/>
      <c r="D269" s="233"/>
      <c r="E269" s="233"/>
      <c r="F269" s="233"/>
      <c r="G269" s="233"/>
      <c r="H269" s="233"/>
      <c r="I269" s="233"/>
      <c r="J269" s="233"/>
      <c r="K269" s="233"/>
      <c r="L269" s="233"/>
      <c r="M269" s="159"/>
      <c r="N269" s="159"/>
      <c r="O269" s="159"/>
      <c r="P269" s="159"/>
      <c r="Q269" s="159"/>
    </row>
    <row r="270" spans="1:17">
      <c r="A270" s="1079" t="s">
        <v>1581</v>
      </c>
      <c r="B270" s="1080"/>
      <c r="C270" s="1080"/>
      <c r="D270" s="1080"/>
      <c r="E270" s="1080"/>
      <c r="F270" s="1080"/>
      <c r="G270" s="1080"/>
      <c r="H270" s="1080"/>
      <c r="I270" s="1080"/>
      <c r="J270" s="1080"/>
      <c r="K270" s="1080"/>
      <c r="L270" s="1080"/>
      <c r="M270" s="1080"/>
      <c r="N270" s="1080"/>
      <c r="O270" s="159"/>
      <c r="P270" s="159"/>
      <c r="Q270" s="159"/>
    </row>
    <row r="271" spans="1:17" ht="15.75" thickBot="1">
      <c r="A271" s="1081"/>
      <c r="B271" s="1082"/>
      <c r="C271" s="1082"/>
      <c r="D271" s="1082"/>
      <c r="E271" s="1082"/>
      <c r="F271" s="1082"/>
      <c r="G271" s="1082"/>
      <c r="H271" s="1082"/>
      <c r="I271" s="1082"/>
      <c r="J271" s="1082"/>
      <c r="K271" s="1082"/>
      <c r="L271" s="1082"/>
      <c r="M271" s="1082"/>
      <c r="N271" s="1082"/>
      <c r="O271" s="159"/>
      <c r="P271" s="159"/>
      <c r="Q271" s="159"/>
    </row>
    <row r="272" spans="1:17">
      <c r="A272" s="159"/>
      <c r="B272" s="159"/>
      <c r="C272" s="159"/>
      <c r="D272" s="159"/>
      <c r="E272" s="159"/>
      <c r="F272" s="159"/>
      <c r="G272" s="159"/>
      <c r="H272" s="159"/>
      <c r="I272" s="159"/>
      <c r="J272" s="159"/>
      <c r="K272" s="159"/>
      <c r="L272" s="159"/>
      <c r="M272" s="159"/>
      <c r="N272" s="159"/>
      <c r="O272" s="159"/>
      <c r="P272" s="159"/>
      <c r="Q272" s="159"/>
    </row>
    <row r="273" spans="1:17" ht="15.75">
      <c r="A273" s="159"/>
      <c r="B273" s="159"/>
      <c r="C273" s="159"/>
      <c r="D273" s="159"/>
      <c r="E273" s="585" t="s">
        <v>1582</v>
      </c>
      <c r="F273" s="585"/>
      <c r="G273" s="585"/>
      <c r="H273" s="159"/>
      <c r="I273" s="159"/>
      <c r="J273" s="159"/>
      <c r="K273" s="159"/>
      <c r="L273" s="159"/>
      <c r="M273" s="159"/>
      <c r="N273" s="159"/>
      <c r="O273" s="159"/>
      <c r="P273" s="159"/>
      <c r="Q273" s="159"/>
    </row>
    <row r="274" spans="1:17" ht="15.75">
      <c r="A274" s="159"/>
      <c r="B274" s="159"/>
      <c r="C274" s="159"/>
      <c r="D274" s="159"/>
      <c r="E274" s="585"/>
      <c r="F274" s="585" t="s">
        <v>1583</v>
      </c>
      <c r="G274" s="585"/>
      <c r="H274" s="159"/>
      <c r="I274" s="159"/>
      <c r="J274" s="159"/>
      <c r="K274" s="159"/>
      <c r="L274" s="159"/>
      <c r="M274" s="159"/>
      <c r="N274" s="159"/>
      <c r="O274" s="159"/>
      <c r="P274" s="159"/>
      <c r="Q274" s="159"/>
    </row>
    <row r="275" spans="1:17" ht="15.75">
      <c r="A275" s="159"/>
      <c r="B275" s="159"/>
      <c r="C275" s="159"/>
      <c r="D275" s="159"/>
      <c r="E275" s="585"/>
      <c r="F275" s="585" t="s">
        <v>1584</v>
      </c>
      <c r="G275" s="585"/>
      <c r="H275" s="159"/>
      <c r="I275" s="159"/>
      <c r="J275" s="159"/>
      <c r="K275" s="159"/>
      <c r="L275" s="159"/>
      <c r="M275" s="159"/>
      <c r="N275" s="159"/>
      <c r="O275" s="159"/>
      <c r="P275" s="159"/>
      <c r="Q275" s="159"/>
    </row>
    <row r="276" spans="1:17" ht="15.75">
      <c r="A276" s="159"/>
      <c r="B276" s="159"/>
      <c r="C276" s="159"/>
      <c r="D276" s="159"/>
      <c r="E276" s="585"/>
      <c r="F276" s="585" t="s">
        <v>1585</v>
      </c>
      <c r="G276" s="585"/>
      <c r="H276" s="159"/>
      <c r="I276" s="159"/>
      <c r="J276" s="159"/>
      <c r="K276" s="159"/>
      <c r="L276" s="159"/>
      <c r="M276" s="159"/>
      <c r="N276" s="159"/>
      <c r="O276" s="159"/>
      <c r="P276" s="159"/>
      <c r="Q276" s="159"/>
    </row>
    <row r="277" spans="1:17" ht="15.75">
      <c r="A277" s="159"/>
      <c r="B277" s="159"/>
      <c r="C277" s="159"/>
      <c r="D277" s="159"/>
      <c r="E277" s="159"/>
      <c r="F277" s="585" t="s">
        <v>1586</v>
      </c>
      <c r="G277" s="159"/>
      <c r="H277" s="159"/>
      <c r="I277" s="159"/>
      <c r="J277" s="159"/>
      <c r="K277" s="159"/>
      <c r="L277" s="159"/>
      <c r="M277" s="159"/>
      <c r="N277" s="159"/>
      <c r="O277" s="159"/>
      <c r="P277" s="159"/>
      <c r="Q277" s="159"/>
    </row>
    <row r="278" spans="1:17" ht="15.75">
      <c r="A278" s="159"/>
      <c r="B278" s="159"/>
      <c r="C278" s="159"/>
      <c r="D278" s="159"/>
      <c r="E278" s="585" t="s">
        <v>1587</v>
      </c>
      <c r="F278" s="159"/>
      <c r="G278" s="159"/>
      <c r="H278" s="159"/>
      <c r="I278" s="159"/>
      <c r="J278" s="159"/>
      <c r="K278" s="159"/>
      <c r="L278" s="159"/>
      <c r="M278" s="159"/>
      <c r="N278" s="159"/>
      <c r="O278" s="159"/>
      <c r="P278" s="159"/>
      <c r="Q278" s="159"/>
    </row>
    <row r="279" spans="1:17" ht="100.5" customHeight="1">
      <c r="A279" s="159"/>
      <c r="B279" s="159"/>
      <c r="C279" s="159"/>
      <c r="D279" s="159"/>
      <c r="E279" s="159"/>
      <c r="F279" s="159"/>
      <c r="G279" s="159"/>
      <c r="H279" s="159"/>
      <c r="I279" s="159"/>
      <c r="J279" s="159"/>
      <c r="K279" s="159"/>
      <c r="L279" s="159"/>
      <c r="M279" s="159"/>
      <c r="N279" s="159"/>
      <c r="O279" s="159"/>
      <c r="P279" s="159"/>
      <c r="Q279" s="159"/>
    </row>
    <row r="280" spans="1:17" ht="21">
      <c r="A280" s="159"/>
      <c r="B280" s="159"/>
      <c r="C280" s="586" t="s">
        <v>1588</v>
      </c>
      <c r="D280" s="586"/>
      <c r="E280" s="586"/>
      <c r="F280" s="586"/>
      <c r="G280" s="586"/>
      <c r="H280" s="586"/>
      <c r="I280" s="586" t="s">
        <v>1589</v>
      </c>
      <c r="J280" s="159"/>
      <c r="K280" s="159"/>
      <c r="L280" s="159"/>
      <c r="M280" s="159"/>
      <c r="N280" s="159"/>
      <c r="O280" s="159"/>
      <c r="P280" s="159"/>
      <c r="Q280" s="159"/>
    </row>
    <row r="281" spans="1:17">
      <c r="A281" s="159"/>
      <c r="B281" s="159"/>
      <c r="C281" s="159"/>
      <c r="D281" s="159"/>
      <c r="E281" s="159"/>
      <c r="F281" s="159"/>
      <c r="G281" s="159"/>
      <c r="H281" s="159"/>
      <c r="I281" s="159"/>
      <c r="J281" s="159"/>
      <c r="K281" s="159"/>
      <c r="L281" s="159"/>
      <c r="M281" s="159"/>
      <c r="N281" s="159"/>
      <c r="O281" s="159"/>
      <c r="P281" s="159"/>
      <c r="Q281" s="159"/>
    </row>
    <row r="282" spans="1:17" ht="21">
      <c r="A282" s="159"/>
      <c r="B282" s="159"/>
      <c r="C282" s="159"/>
      <c r="D282" s="586" t="s">
        <v>1590</v>
      </c>
      <c r="E282" s="159"/>
      <c r="F282" s="159"/>
      <c r="G282" s="159"/>
      <c r="H282" s="159"/>
      <c r="I282" s="586"/>
      <c r="J282" s="159"/>
      <c r="K282" s="159"/>
      <c r="L282" s="159"/>
      <c r="M282" s="159"/>
      <c r="N282" s="159"/>
      <c r="O282" s="159"/>
      <c r="P282" s="159"/>
      <c r="Q282" s="159"/>
    </row>
    <row r="283" spans="1:17" ht="21">
      <c r="A283" s="159"/>
      <c r="B283" s="159"/>
      <c r="C283" s="159"/>
      <c r="D283" s="586" t="s">
        <v>26</v>
      </c>
      <c r="E283" s="159"/>
      <c r="F283" s="159"/>
      <c r="G283" s="159"/>
      <c r="H283" s="587" t="s">
        <v>4</v>
      </c>
      <c r="I283" s="586"/>
      <c r="J283" s="159"/>
      <c r="K283" s="159"/>
      <c r="L283" s="159"/>
      <c r="M283" s="159"/>
      <c r="N283" s="159"/>
      <c r="O283" s="159"/>
      <c r="P283" s="159"/>
      <c r="Q283" s="159"/>
    </row>
    <row r="284" spans="1:17" ht="21">
      <c r="A284" s="159"/>
      <c r="B284" s="159"/>
      <c r="C284" s="159"/>
      <c r="D284" s="586" t="s">
        <v>3</v>
      </c>
      <c r="E284" s="159"/>
      <c r="F284" s="159"/>
      <c r="G284" s="159"/>
      <c r="H284" s="588"/>
      <c r="I284" s="588" t="s">
        <v>1591</v>
      </c>
      <c r="J284" s="159"/>
      <c r="K284" s="159"/>
      <c r="L284" s="159"/>
      <c r="M284" s="159"/>
      <c r="N284" s="159"/>
      <c r="O284" s="159"/>
      <c r="P284" s="159"/>
      <c r="Q284" s="159"/>
    </row>
    <row r="285" spans="1:17" ht="21">
      <c r="A285" s="159"/>
      <c r="B285" s="159"/>
      <c r="C285" s="159"/>
      <c r="D285" s="586" t="s">
        <v>4</v>
      </c>
      <c r="E285" s="159"/>
      <c r="F285" s="159"/>
      <c r="G285" s="159"/>
      <c r="H285" s="588"/>
      <c r="I285" s="588" t="s">
        <v>1592</v>
      </c>
      <c r="J285" s="159"/>
      <c r="K285" s="159"/>
      <c r="L285" s="159"/>
      <c r="M285" s="159"/>
      <c r="N285" s="159"/>
      <c r="O285" s="159"/>
      <c r="P285" s="159"/>
      <c r="Q285" s="159"/>
    </row>
    <row r="286" spans="1:17" ht="21">
      <c r="A286" s="159"/>
      <c r="B286" s="159"/>
      <c r="C286" s="159"/>
      <c r="D286" s="586" t="s">
        <v>5</v>
      </c>
      <c r="E286" s="159"/>
      <c r="F286" s="159"/>
      <c r="G286" s="159"/>
      <c r="H286" s="587" t="s">
        <v>7</v>
      </c>
      <c r="I286" s="159"/>
      <c r="J286" s="159"/>
      <c r="K286" s="159"/>
      <c r="L286" s="159"/>
      <c r="M286" s="159"/>
      <c r="N286" s="159"/>
      <c r="O286" s="159"/>
      <c r="P286" s="159"/>
      <c r="Q286" s="159"/>
    </row>
    <row r="287" spans="1:17" ht="21">
      <c r="A287" s="159"/>
      <c r="B287" s="159"/>
      <c r="C287" s="159"/>
      <c r="D287" s="586" t="s">
        <v>1593</v>
      </c>
      <c r="E287" s="159"/>
      <c r="F287" s="159"/>
      <c r="G287" s="159"/>
      <c r="H287" s="588"/>
      <c r="I287" s="588" t="s">
        <v>1594</v>
      </c>
      <c r="J287" s="159"/>
      <c r="K287" s="159"/>
      <c r="L287" s="586"/>
      <c r="M287" s="159"/>
      <c r="N287" s="159"/>
      <c r="O287" s="159"/>
      <c r="P287" s="159"/>
      <c r="Q287" s="159"/>
    </row>
    <row r="288" spans="1:17" ht="21">
      <c r="A288" s="159"/>
      <c r="B288" s="159"/>
      <c r="C288" s="159"/>
      <c r="D288" s="159"/>
      <c r="E288" s="159"/>
      <c r="F288" s="159"/>
      <c r="G288" s="159"/>
      <c r="H288" s="587" t="s">
        <v>10</v>
      </c>
      <c r="I288" s="586"/>
      <c r="J288" s="586"/>
      <c r="K288" s="159"/>
      <c r="L288" s="586"/>
      <c r="M288" s="159"/>
      <c r="N288" s="159"/>
      <c r="O288" s="159"/>
      <c r="P288" s="159"/>
      <c r="Q288" s="159"/>
    </row>
    <row r="289" spans="1:17" ht="21">
      <c r="A289" s="159"/>
      <c r="B289" s="159"/>
      <c r="C289" s="159"/>
      <c r="D289" s="586" t="s">
        <v>1595</v>
      </c>
      <c r="E289" s="159"/>
      <c r="F289" s="159"/>
      <c r="G289" s="159"/>
      <c r="H289" s="588"/>
      <c r="I289" s="588" t="s">
        <v>1596</v>
      </c>
      <c r="J289" s="588"/>
      <c r="K289" s="159"/>
      <c r="L289" s="586"/>
      <c r="M289" s="159"/>
      <c r="N289" s="159"/>
      <c r="O289" s="159"/>
      <c r="P289" s="159"/>
      <c r="Q289" s="159"/>
    </row>
    <row r="290" spans="1:17" ht="21">
      <c r="A290" s="159"/>
      <c r="B290" s="159"/>
      <c r="C290" s="159"/>
      <c r="D290" s="586" t="s">
        <v>26</v>
      </c>
      <c r="E290" s="159"/>
      <c r="F290" s="159"/>
      <c r="G290" s="159"/>
      <c r="H290" s="587" t="s">
        <v>11</v>
      </c>
      <c r="I290" s="586"/>
      <c r="J290" s="159"/>
      <c r="K290" s="159"/>
      <c r="L290" s="586"/>
      <c r="M290" s="159"/>
      <c r="N290" s="159"/>
      <c r="O290" s="159"/>
      <c r="P290" s="159"/>
      <c r="Q290" s="159"/>
    </row>
    <row r="291" spans="1:17" ht="21">
      <c r="A291" s="159"/>
      <c r="B291" s="159"/>
      <c r="C291" s="159"/>
      <c r="D291" s="586" t="s">
        <v>3</v>
      </c>
      <c r="E291" s="159"/>
      <c r="F291" s="159"/>
      <c r="G291" s="159"/>
      <c r="H291" s="588"/>
      <c r="I291" s="588" t="s">
        <v>1597</v>
      </c>
      <c r="J291" s="159"/>
      <c r="K291" s="159"/>
      <c r="L291" s="586"/>
      <c r="M291" s="159"/>
      <c r="N291" s="159"/>
      <c r="O291" s="159"/>
      <c r="P291" s="159"/>
      <c r="Q291" s="159"/>
    </row>
    <row r="292" spans="1:17" ht="21">
      <c r="A292" s="159"/>
      <c r="B292" s="159"/>
      <c r="C292" s="159"/>
      <c r="D292" s="586" t="s">
        <v>4</v>
      </c>
      <c r="E292" s="159"/>
      <c r="F292" s="159"/>
      <c r="G292" s="159"/>
      <c r="H292" s="587" t="s">
        <v>1598</v>
      </c>
      <c r="I292" s="586"/>
      <c r="J292" s="159"/>
      <c r="K292" s="159"/>
      <c r="L292" s="586"/>
      <c r="M292" s="159"/>
      <c r="N292" s="159"/>
      <c r="O292" s="159"/>
      <c r="P292" s="159"/>
      <c r="Q292" s="159"/>
    </row>
    <row r="293" spans="1:17" ht="21">
      <c r="A293" s="159"/>
      <c r="B293" s="159"/>
      <c r="C293" s="159"/>
      <c r="D293" s="586" t="s">
        <v>5</v>
      </c>
      <c r="E293" s="159"/>
      <c r="F293" s="159"/>
      <c r="G293" s="159"/>
      <c r="H293" s="588"/>
      <c r="I293" s="588" t="s">
        <v>1599</v>
      </c>
      <c r="J293" s="159"/>
      <c r="K293" s="159"/>
      <c r="L293" s="586"/>
      <c r="M293" s="159"/>
      <c r="N293" s="159"/>
      <c r="O293" s="159"/>
      <c r="P293" s="159"/>
      <c r="Q293" s="159"/>
    </row>
    <row r="294" spans="1:17" ht="21">
      <c r="A294" s="159"/>
      <c r="B294" s="159"/>
      <c r="C294" s="159"/>
      <c r="D294" s="586" t="s">
        <v>1593</v>
      </c>
      <c r="E294" s="159"/>
      <c r="F294" s="159"/>
      <c r="G294" s="159"/>
      <c r="H294" s="587" t="s">
        <v>118</v>
      </c>
      <c r="I294" s="586"/>
      <c r="J294" s="159"/>
      <c r="K294" s="159"/>
      <c r="L294" s="159"/>
      <c r="M294" s="159"/>
      <c r="N294" s="159"/>
      <c r="O294" s="159"/>
      <c r="P294" s="159"/>
      <c r="Q294" s="159"/>
    </row>
    <row r="295" spans="1:17" ht="21">
      <c r="A295" s="159"/>
      <c r="B295" s="159"/>
      <c r="C295" s="159"/>
      <c r="D295" s="586"/>
      <c r="E295" s="159"/>
      <c r="F295" s="159"/>
      <c r="G295" s="159"/>
      <c r="H295" s="588"/>
      <c r="I295" s="588" t="s">
        <v>1600</v>
      </c>
      <c r="J295" s="159"/>
      <c r="K295" s="159"/>
      <c r="L295" s="586"/>
      <c r="M295" s="159"/>
      <c r="N295" s="159"/>
      <c r="O295" s="159"/>
      <c r="P295" s="159"/>
      <c r="Q295" s="159"/>
    </row>
    <row r="296" spans="1:17" ht="21">
      <c r="A296" s="159"/>
      <c r="B296" s="159"/>
      <c r="C296" s="159"/>
      <c r="D296" s="586" t="s">
        <v>1601</v>
      </c>
      <c r="E296" s="159"/>
      <c r="F296" s="159"/>
      <c r="G296" s="159"/>
      <c r="H296" s="588"/>
      <c r="I296" s="588" t="s">
        <v>1602</v>
      </c>
      <c r="J296" s="159"/>
      <c r="K296" s="159"/>
      <c r="L296" s="159"/>
      <c r="M296" s="159"/>
      <c r="N296" s="159"/>
      <c r="O296" s="159"/>
      <c r="P296" s="159"/>
      <c r="Q296" s="159"/>
    </row>
    <row r="297" spans="1:17" ht="21">
      <c r="A297" s="159"/>
      <c r="B297" s="159"/>
      <c r="C297" s="159"/>
      <c r="D297" s="586" t="s">
        <v>26</v>
      </c>
      <c r="E297" s="159"/>
      <c r="F297" s="159"/>
      <c r="G297" s="159"/>
      <c r="H297" s="588"/>
      <c r="I297" s="588" t="s">
        <v>1603</v>
      </c>
      <c r="J297" s="159"/>
      <c r="K297" s="159"/>
      <c r="L297" s="159"/>
      <c r="M297" s="159"/>
      <c r="N297" s="159"/>
      <c r="O297" s="159"/>
      <c r="P297" s="159"/>
      <c r="Q297" s="159"/>
    </row>
    <row r="298" spans="1:17" ht="21">
      <c r="A298" s="159"/>
      <c r="B298" s="159"/>
      <c r="C298" s="159"/>
      <c r="D298" s="586" t="s">
        <v>3</v>
      </c>
      <c r="E298" s="159"/>
      <c r="F298" s="159"/>
      <c r="G298" s="159"/>
      <c r="H298" s="588"/>
      <c r="I298" s="588" t="s">
        <v>1604</v>
      </c>
      <c r="J298" s="159"/>
      <c r="K298" s="159"/>
      <c r="L298" s="159"/>
      <c r="M298" s="159"/>
      <c r="N298" s="159"/>
      <c r="O298" s="159"/>
      <c r="P298" s="159"/>
      <c r="Q298" s="159"/>
    </row>
    <row r="299" spans="1:17" ht="21">
      <c r="A299" s="159"/>
      <c r="B299" s="159"/>
      <c r="C299" s="159"/>
      <c r="D299" s="586" t="s">
        <v>4</v>
      </c>
      <c r="E299" s="159"/>
      <c r="F299" s="159"/>
      <c r="G299" s="159"/>
      <c r="H299" s="159"/>
      <c r="I299" s="159"/>
      <c r="J299" s="159"/>
      <c r="K299" s="159"/>
      <c r="L299" s="159"/>
      <c r="M299" s="159"/>
      <c r="N299" s="159"/>
      <c r="O299" s="159"/>
      <c r="P299" s="159"/>
      <c r="Q299" s="159"/>
    </row>
    <row r="300" spans="1:17">
      <c r="A300" s="159"/>
      <c r="B300" s="159"/>
      <c r="C300" s="159"/>
      <c r="D300" s="589" t="s">
        <v>1605</v>
      </c>
      <c r="E300" s="589"/>
      <c r="F300" s="159"/>
      <c r="G300" s="159"/>
      <c r="H300" s="159"/>
      <c r="I300" s="159"/>
      <c r="J300" s="159"/>
      <c r="K300" s="159"/>
      <c r="L300" s="159"/>
      <c r="M300" s="159"/>
      <c r="N300" s="159"/>
      <c r="O300" s="159"/>
      <c r="P300" s="159"/>
      <c r="Q300" s="159"/>
    </row>
    <row r="301" spans="1:17" ht="21">
      <c r="A301" s="159"/>
      <c r="B301" s="159"/>
      <c r="C301" s="159"/>
      <c r="D301" s="586" t="s">
        <v>5</v>
      </c>
      <c r="E301" s="159"/>
      <c r="F301" s="159"/>
      <c r="G301" s="159"/>
      <c r="H301" s="159"/>
      <c r="I301" s="159"/>
      <c r="J301" s="159"/>
      <c r="K301" s="159"/>
      <c r="L301" s="159"/>
      <c r="M301" s="159"/>
      <c r="N301" s="159"/>
      <c r="O301" s="159"/>
      <c r="P301" s="159"/>
      <c r="Q301" s="159"/>
    </row>
    <row r="302" spans="1:17" ht="21">
      <c r="A302" s="159"/>
      <c r="B302" s="159"/>
      <c r="C302" s="159"/>
      <c r="D302" s="586" t="s">
        <v>1593</v>
      </c>
      <c r="E302" s="159"/>
      <c r="F302" s="159"/>
      <c r="G302" s="159"/>
      <c r="H302" s="159"/>
      <c r="I302" s="159"/>
      <c r="J302" s="159"/>
      <c r="K302" s="159"/>
      <c r="L302" s="159"/>
      <c r="M302" s="159"/>
      <c r="N302" s="159"/>
      <c r="O302" s="159"/>
      <c r="P302" s="159"/>
      <c r="Q302" s="159"/>
    </row>
    <row r="303" spans="1:17" ht="21">
      <c r="A303" s="159"/>
      <c r="B303" s="159"/>
      <c r="C303" s="159"/>
      <c r="D303" s="586"/>
      <c r="E303" s="159"/>
      <c r="F303" s="159"/>
      <c r="G303" s="159"/>
      <c r="H303" s="159"/>
      <c r="I303" s="159"/>
      <c r="J303" s="159"/>
      <c r="K303" s="159"/>
      <c r="L303" s="159"/>
      <c r="M303" s="159"/>
      <c r="N303" s="159"/>
      <c r="O303" s="159"/>
      <c r="P303" s="159"/>
      <c r="Q303" s="159"/>
    </row>
    <row r="304" spans="1:17" ht="21">
      <c r="A304" s="159"/>
      <c r="B304" s="159"/>
      <c r="C304" s="159"/>
      <c r="D304" s="586" t="s">
        <v>1606</v>
      </c>
      <c r="E304" s="159"/>
      <c r="F304" s="159"/>
      <c r="G304" s="159"/>
      <c r="H304" s="159"/>
      <c r="I304" s="159"/>
      <c r="J304" s="159"/>
      <c r="K304" s="159"/>
      <c r="L304" s="159"/>
      <c r="M304" s="159"/>
      <c r="N304" s="159"/>
      <c r="O304" s="159"/>
      <c r="P304" s="159"/>
      <c r="Q304" s="159"/>
    </row>
    <row r="305" spans="1:17" ht="21">
      <c r="A305" s="159"/>
      <c r="B305" s="159"/>
      <c r="C305" s="159"/>
      <c r="D305" s="586" t="s">
        <v>26</v>
      </c>
      <c r="E305" s="159"/>
      <c r="F305" s="159"/>
      <c r="G305" s="159"/>
      <c r="H305" s="159"/>
      <c r="I305" s="159"/>
      <c r="J305" s="159"/>
      <c r="K305" s="159"/>
      <c r="L305" s="159"/>
      <c r="M305" s="159"/>
      <c r="N305" s="159"/>
      <c r="O305" s="159"/>
      <c r="P305" s="159"/>
      <c r="Q305" s="159"/>
    </row>
    <row r="306" spans="1:17" ht="21">
      <c r="A306" s="159"/>
      <c r="B306" s="159"/>
      <c r="C306" s="159"/>
      <c r="D306" s="586" t="s">
        <v>3</v>
      </c>
      <c r="E306" s="159"/>
      <c r="F306" s="159"/>
      <c r="G306" s="159"/>
      <c r="H306" s="159"/>
      <c r="I306" s="159"/>
      <c r="J306" s="159"/>
      <c r="K306" s="159"/>
      <c r="L306" s="159"/>
      <c r="M306" s="159"/>
      <c r="N306" s="159"/>
      <c r="O306" s="159"/>
      <c r="P306" s="159"/>
      <c r="Q306" s="159"/>
    </row>
    <row r="307" spans="1:17" ht="21">
      <c r="A307" s="159"/>
      <c r="B307" s="159"/>
      <c r="C307" s="159"/>
      <c r="D307" s="586" t="s">
        <v>4</v>
      </c>
      <c r="E307" s="159"/>
      <c r="F307" s="159"/>
      <c r="G307" s="159"/>
      <c r="H307" s="159"/>
      <c r="I307" s="159"/>
      <c r="J307" s="159"/>
      <c r="K307" s="159"/>
      <c r="L307" s="159"/>
      <c r="M307" s="159"/>
      <c r="N307" s="159"/>
      <c r="O307" s="159"/>
      <c r="P307" s="159"/>
      <c r="Q307" s="159"/>
    </row>
    <row r="308" spans="1:17" ht="21">
      <c r="A308" s="159"/>
      <c r="B308" s="159"/>
      <c r="C308" s="159"/>
      <c r="D308" s="586" t="s">
        <v>5</v>
      </c>
      <c r="E308" s="159"/>
      <c r="F308" s="159"/>
      <c r="G308" s="159"/>
      <c r="H308" s="159"/>
      <c r="I308" s="159"/>
      <c r="J308" s="159"/>
      <c r="K308" s="159"/>
      <c r="L308" s="159"/>
      <c r="M308" s="159"/>
      <c r="N308" s="159"/>
      <c r="O308" s="159"/>
      <c r="P308" s="159"/>
      <c r="Q308" s="159"/>
    </row>
    <row r="309" spans="1:17" ht="21">
      <c r="A309" s="159"/>
      <c r="B309" s="159"/>
      <c r="C309" s="159"/>
      <c r="D309" s="586" t="s">
        <v>1593</v>
      </c>
      <c r="E309" s="159"/>
      <c r="F309" s="159"/>
      <c r="G309" s="159"/>
      <c r="H309" s="159"/>
      <c r="I309" s="159"/>
      <c r="J309" s="159"/>
      <c r="K309" s="159"/>
      <c r="L309" s="159"/>
      <c r="M309" s="159"/>
      <c r="N309" s="159"/>
      <c r="O309" s="159"/>
      <c r="P309" s="159"/>
      <c r="Q309" s="159"/>
    </row>
    <row r="310" spans="1:17" ht="21">
      <c r="A310" s="159"/>
      <c r="B310" s="159"/>
      <c r="C310" s="159"/>
      <c r="D310" s="586"/>
      <c r="E310" s="159"/>
      <c r="F310" s="159"/>
      <c r="G310" s="159"/>
      <c r="H310" s="159"/>
      <c r="I310" s="159"/>
      <c r="J310" s="159"/>
      <c r="K310" s="159"/>
      <c r="L310" s="159"/>
      <c r="M310" s="159"/>
      <c r="N310" s="159"/>
      <c r="O310" s="159"/>
      <c r="P310" s="159"/>
      <c r="Q310" s="159"/>
    </row>
    <row r="311" spans="1:17" ht="21">
      <c r="A311" s="159"/>
      <c r="B311" s="159"/>
      <c r="C311" s="159"/>
      <c r="D311" s="586"/>
      <c r="E311" s="159"/>
      <c r="F311" s="159"/>
      <c r="G311" s="159"/>
      <c r="H311" s="159"/>
      <c r="I311" s="159"/>
      <c r="J311" s="159"/>
      <c r="K311" s="159"/>
      <c r="L311" s="159"/>
      <c r="M311" s="159"/>
      <c r="N311" s="159"/>
      <c r="O311" s="159"/>
      <c r="P311" s="159"/>
      <c r="Q311" s="159"/>
    </row>
    <row r="312" spans="1:17">
      <c r="A312" s="159"/>
      <c r="B312" s="233"/>
      <c r="C312" s="233"/>
      <c r="D312" s="233"/>
      <c r="E312" s="233"/>
      <c r="F312" s="233"/>
      <c r="G312" s="233"/>
      <c r="H312" s="233"/>
      <c r="I312" s="233"/>
      <c r="J312" s="233"/>
      <c r="K312" s="233"/>
      <c r="L312" s="233"/>
      <c r="M312" s="159"/>
      <c r="N312" s="159"/>
      <c r="O312" s="159"/>
      <c r="P312" s="159"/>
      <c r="Q312" s="159"/>
    </row>
    <row r="313" spans="1:17" ht="21">
      <c r="A313" s="590"/>
      <c r="B313" s="591" t="s">
        <v>1607</v>
      </c>
      <c r="C313" s="592"/>
      <c r="D313" s="593"/>
      <c r="E313" s="592"/>
      <c r="F313" s="592"/>
      <c r="G313" s="592"/>
      <c r="H313" s="592"/>
      <c r="I313" s="592"/>
      <c r="J313" s="592"/>
      <c r="K313" s="592"/>
      <c r="L313" s="592"/>
      <c r="M313" s="592"/>
      <c r="N313" s="592"/>
      <c r="O313" s="506"/>
      <c r="P313" s="506"/>
      <c r="Q313" s="506"/>
    </row>
    <row r="314" spans="1:17" ht="21">
      <c r="A314" s="590"/>
      <c r="B314" s="594" t="s">
        <v>1608</v>
      </c>
      <c r="C314" s="595"/>
      <c r="D314" s="596"/>
      <c r="E314" s="595"/>
      <c r="F314" s="595"/>
      <c r="G314" s="595"/>
      <c r="H314" s="595"/>
      <c r="I314" s="595"/>
      <c r="J314" s="595"/>
      <c r="K314" s="595"/>
      <c r="L314" s="595"/>
      <c r="M314" s="595"/>
      <c r="N314" s="595"/>
      <c r="O314" s="506"/>
      <c r="P314" s="506"/>
      <c r="Q314" s="506"/>
    </row>
    <row r="315" spans="1:17" ht="15" customHeight="1">
      <c r="A315" s="590"/>
      <c r="B315" s="597" t="s">
        <v>1609</v>
      </c>
      <c r="C315" s="598" t="s">
        <v>1610</v>
      </c>
      <c r="D315" s="596"/>
      <c r="E315" s="595"/>
      <c r="F315" s="595"/>
      <c r="G315" s="595"/>
      <c r="H315" s="595"/>
      <c r="I315" s="595"/>
      <c r="J315" s="595"/>
      <c r="K315" s="595"/>
      <c r="L315" s="595"/>
      <c r="M315" s="599">
        <f>LEN(C315)</f>
        <v>83</v>
      </c>
      <c r="N315" s="600" t="s">
        <v>1611</v>
      </c>
      <c r="O315" s="506"/>
      <c r="P315" s="506"/>
      <c r="Q315" s="506"/>
    </row>
    <row r="316" spans="1:17" ht="21" customHeight="1">
      <c r="A316" s="590"/>
      <c r="B316" s="1083" t="s">
        <v>1612</v>
      </c>
      <c r="C316" s="1083"/>
      <c r="D316" s="1083"/>
      <c r="E316" s="1083"/>
      <c r="F316" s="1083"/>
      <c r="G316" s="1083"/>
      <c r="H316" s="1083"/>
      <c r="I316" s="1083"/>
      <c r="J316" s="1083"/>
      <c r="K316" s="1083"/>
      <c r="L316" s="1083"/>
      <c r="M316" s="1083"/>
      <c r="N316" s="1083"/>
      <c r="O316" s="506"/>
      <c r="P316" s="506"/>
      <c r="Q316" s="506"/>
    </row>
    <row r="317" spans="1:17" ht="21" customHeight="1">
      <c r="A317" s="590"/>
      <c r="B317" s="1083"/>
      <c r="C317" s="1083"/>
      <c r="D317" s="1083"/>
      <c r="E317" s="1083"/>
      <c r="F317" s="1083"/>
      <c r="G317" s="1083"/>
      <c r="H317" s="1083"/>
      <c r="I317" s="1083"/>
      <c r="J317" s="1083"/>
      <c r="K317" s="1083"/>
      <c r="L317" s="1083"/>
      <c r="M317" s="1083"/>
      <c r="N317" s="1083"/>
      <c r="O317" s="506"/>
      <c r="P317" s="506"/>
      <c r="Q317" s="506"/>
    </row>
    <row r="318" spans="1:17" ht="21">
      <c r="A318" s="590"/>
      <c r="B318" s="597" t="s">
        <v>1613</v>
      </c>
      <c r="C318" s="601" t="str">
        <f>TRIM(C315)</f>
        <v>•Contamination microbiologique (B) •Multiplication des germes (B)</v>
      </c>
      <c r="D318" s="596"/>
      <c r="E318" s="595"/>
      <c r="F318" s="595"/>
      <c r="G318" s="595"/>
      <c r="H318" s="595"/>
      <c r="I318" s="595"/>
      <c r="J318" s="595"/>
      <c r="K318" s="595"/>
      <c r="L318" s="595"/>
      <c r="M318" s="599">
        <f>LEN(C318)</f>
        <v>65</v>
      </c>
      <c r="N318" s="600" t="s">
        <v>1611</v>
      </c>
      <c r="O318" s="506"/>
      <c r="P318" s="506"/>
      <c r="Q318" s="506"/>
    </row>
    <row r="319" spans="1:17" ht="21">
      <c r="A319" s="590"/>
      <c r="B319" s="590"/>
      <c r="C319" s="590"/>
      <c r="D319" s="602"/>
      <c r="E319" s="590"/>
      <c r="F319" s="590"/>
      <c r="G319" s="590"/>
      <c r="H319" s="590"/>
      <c r="I319" s="590"/>
      <c r="J319" s="590"/>
      <c r="K319" s="590"/>
      <c r="L319" s="590"/>
      <c r="M319" s="590"/>
      <c r="N319" s="590"/>
      <c r="O319" s="506"/>
      <c r="P319" s="506"/>
      <c r="Q319" s="506"/>
    </row>
    <row r="320" spans="1:17" ht="18.75">
      <c r="A320" s="506"/>
      <c r="B320" s="603" t="s">
        <v>1614</v>
      </c>
      <c r="C320" s="233"/>
      <c r="D320" s="604" t="s">
        <v>1615</v>
      </c>
      <c r="E320" s="604" t="s">
        <v>1616</v>
      </c>
      <c r="F320" s="604" t="s">
        <v>1617</v>
      </c>
      <c r="G320" s="605"/>
      <c r="H320" s="606"/>
      <c r="I320" s="606"/>
      <c r="J320" s="606"/>
      <c r="K320" s="233"/>
      <c r="L320" s="233"/>
      <c r="M320" s="233"/>
      <c r="N320" s="233"/>
      <c r="O320" s="233"/>
      <c r="P320" s="233"/>
      <c r="Q320" s="233"/>
    </row>
    <row r="321" spans="1:17">
      <c r="A321" s="506"/>
      <c r="B321" s="233"/>
      <c r="C321" s="233"/>
      <c r="D321" s="233"/>
      <c r="E321" s="233"/>
      <c r="F321" s="233"/>
      <c r="G321" s="233"/>
      <c r="H321" s="233"/>
      <c r="I321" s="233"/>
      <c r="J321" s="233"/>
      <c r="K321" s="233"/>
      <c r="L321" s="233"/>
      <c r="M321" s="233"/>
      <c r="N321" s="233"/>
      <c r="O321" s="233"/>
      <c r="P321" s="233"/>
      <c r="Q321" s="233"/>
    </row>
    <row r="322" spans="1:17" ht="18">
      <c r="A322" s="506"/>
      <c r="B322" s="233"/>
      <c r="C322" s="607" t="s">
        <v>1618</v>
      </c>
      <c r="D322" s="233"/>
      <c r="E322" s="233"/>
      <c r="F322" s="233"/>
      <c r="G322" s="233"/>
      <c r="H322" s="233"/>
      <c r="I322" s="233"/>
      <c r="J322" s="233"/>
      <c r="K322" s="233"/>
      <c r="L322" s="233"/>
      <c r="M322" s="233"/>
      <c r="N322" s="233"/>
      <c r="O322" s="233"/>
      <c r="P322" s="233"/>
      <c r="Q322" s="233"/>
    </row>
    <row r="323" spans="1:17">
      <c r="A323" s="506"/>
      <c r="B323" s="233"/>
      <c r="C323" s="233"/>
      <c r="D323" s="233"/>
      <c r="E323" s="233"/>
      <c r="F323" s="233"/>
      <c r="G323" s="233"/>
      <c r="H323" s="233"/>
      <c r="I323" s="233"/>
      <c r="J323" s="233"/>
      <c r="K323" s="233"/>
      <c r="L323" s="233"/>
      <c r="M323" s="506"/>
      <c r="N323" s="506"/>
      <c r="O323" s="506"/>
      <c r="P323" s="506"/>
      <c r="Q323" s="506"/>
    </row>
  </sheetData>
  <mergeCells count="250">
    <mergeCell ref="I10:I11"/>
    <mergeCell ref="J10:J11"/>
    <mergeCell ref="K10:K11"/>
    <mergeCell ref="L10:L11"/>
    <mergeCell ref="I16:P17"/>
    <mergeCell ref="B20:G21"/>
    <mergeCell ref="I20:M20"/>
    <mergeCell ref="I21:M21"/>
    <mergeCell ref="B2:Q2"/>
    <mergeCell ref="B3:Q3"/>
    <mergeCell ref="B4:Q4"/>
    <mergeCell ref="B5:Q5"/>
    <mergeCell ref="I8:P8"/>
    <mergeCell ref="I9:L9"/>
    <mergeCell ref="M9:P9"/>
    <mergeCell ref="M28:M29"/>
    <mergeCell ref="N28:N29"/>
    <mergeCell ref="C29:G29"/>
    <mergeCell ref="B22:G23"/>
    <mergeCell ref="J22:J24"/>
    <mergeCell ref="C24:G24"/>
    <mergeCell ref="C25:G25"/>
    <mergeCell ref="C26:G26"/>
    <mergeCell ref="C27:G27"/>
    <mergeCell ref="C30:G30"/>
    <mergeCell ref="I30:J30"/>
    <mergeCell ref="B31:B32"/>
    <mergeCell ref="C31:G32"/>
    <mergeCell ref="I31:J31"/>
    <mergeCell ref="I32:J32"/>
    <mergeCell ref="C28:G28"/>
    <mergeCell ref="I28:J29"/>
    <mergeCell ref="K28:L29"/>
    <mergeCell ref="B33:B34"/>
    <mergeCell ref="C33:G34"/>
    <mergeCell ref="I33:J33"/>
    <mergeCell ref="I34:J34"/>
    <mergeCell ref="B37:C38"/>
    <mergeCell ref="D37:D38"/>
    <mergeCell ref="E37:E38"/>
    <mergeCell ref="H38:H39"/>
    <mergeCell ref="I38:I39"/>
    <mergeCell ref="J38:J39"/>
    <mergeCell ref="K38:K39"/>
    <mergeCell ref="L38:L39"/>
    <mergeCell ref="M38:M39"/>
    <mergeCell ref="N38:N39"/>
    <mergeCell ref="B39:B40"/>
    <mergeCell ref="C39:C40"/>
    <mergeCell ref="D39:D40"/>
    <mergeCell ref="E39:E40"/>
    <mergeCell ref="H40:H41"/>
    <mergeCell ref="I40:I41"/>
    <mergeCell ref="J40:J41"/>
    <mergeCell ref="K40:K41"/>
    <mergeCell ref="L40:L41"/>
    <mergeCell ref="M40:M41"/>
    <mergeCell ref="N40:N41"/>
    <mergeCell ref="B42:B43"/>
    <mergeCell ref="C42:C43"/>
    <mergeCell ref="D42:D43"/>
    <mergeCell ref="E42:E43"/>
    <mergeCell ref="H42:N42"/>
    <mergeCell ref="B46:E46"/>
    <mergeCell ref="D48:P48"/>
    <mergeCell ref="D50:P50"/>
    <mergeCell ref="L54:N54"/>
    <mergeCell ref="C64:L64"/>
    <mergeCell ref="C65:E65"/>
    <mergeCell ref="H65:I65"/>
    <mergeCell ref="K65:L65"/>
    <mergeCell ref="N43:N44"/>
    <mergeCell ref="B44:B45"/>
    <mergeCell ref="C44:C45"/>
    <mergeCell ref="D44:D45"/>
    <mergeCell ref="E44:E45"/>
    <mergeCell ref="H45:N45"/>
    <mergeCell ref="H43:H44"/>
    <mergeCell ref="I43:I44"/>
    <mergeCell ref="J43:J44"/>
    <mergeCell ref="K43:K44"/>
    <mergeCell ref="L43:L44"/>
    <mergeCell ref="M43:M44"/>
    <mergeCell ref="C68:E68"/>
    <mergeCell ref="H68:I68"/>
    <mergeCell ref="K68:L68"/>
    <mergeCell ref="C69:E69"/>
    <mergeCell ref="H69:I69"/>
    <mergeCell ref="K69:L69"/>
    <mergeCell ref="C66:E66"/>
    <mergeCell ref="H66:I66"/>
    <mergeCell ref="K66:L66"/>
    <mergeCell ref="C67:E67"/>
    <mergeCell ref="H67:I67"/>
    <mergeCell ref="K67:L67"/>
    <mergeCell ref="C72:E72"/>
    <mergeCell ref="H72:I72"/>
    <mergeCell ref="K72:L72"/>
    <mergeCell ref="C73:E73"/>
    <mergeCell ref="C77:L77"/>
    <mergeCell ref="C78:L78"/>
    <mergeCell ref="C70:E70"/>
    <mergeCell ref="H70:I70"/>
    <mergeCell ref="K70:L70"/>
    <mergeCell ref="C71:E71"/>
    <mergeCell ref="H71:I71"/>
    <mergeCell ref="K71:L71"/>
    <mergeCell ref="C87:C92"/>
    <mergeCell ref="D88:F88"/>
    <mergeCell ref="D89:F89"/>
    <mergeCell ref="D90:F90"/>
    <mergeCell ref="D91:F91"/>
    <mergeCell ref="D92:F92"/>
    <mergeCell ref="C79:L79"/>
    <mergeCell ref="C80:L80"/>
    <mergeCell ref="C81:L81"/>
    <mergeCell ref="C83:C85"/>
    <mergeCell ref="D84:F84"/>
    <mergeCell ref="D85:F85"/>
    <mergeCell ref="L114:L115"/>
    <mergeCell ref="C117:D118"/>
    <mergeCell ref="E117:E118"/>
    <mergeCell ref="F117:F118"/>
    <mergeCell ref="G117:G118"/>
    <mergeCell ref="H117:H118"/>
    <mergeCell ref="D96:F96"/>
    <mergeCell ref="D98:F98"/>
    <mergeCell ref="D100:F100"/>
    <mergeCell ref="C104:L104"/>
    <mergeCell ref="C106:L109"/>
    <mergeCell ref="C110:L113"/>
    <mergeCell ref="I117:I118"/>
    <mergeCell ref="J117:J118"/>
    <mergeCell ref="C120:C121"/>
    <mergeCell ref="D120:D121"/>
    <mergeCell ref="E120:F121"/>
    <mergeCell ref="G120:G121"/>
    <mergeCell ref="H120:H121"/>
    <mergeCell ref="I120:J121"/>
    <mergeCell ref="C114:F115"/>
    <mergeCell ref="G114:H115"/>
    <mergeCell ref="I114:I115"/>
    <mergeCell ref="J114:K115"/>
    <mergeCell ref="C132:M132"/>
    <mergeCell ref="C133:M133"/>
    <mergeCell ref="E134:M134"/>
    <mergeCell ref="C135:M135"/>
    <mergeCell ref="C136:D137"/>
    <mergeCell ref="E136:F137"/>
    <mergeCell ref="K120:L121"/>
    <mergeCell ref="C122:C123"/>
    <mergeCell ref="D122:D123"/>
    <mergeCell ref="E122:F123"/>
    <mergeCell ref="G122:G123"/>
    <mergeCell ref="H122:H123"/>
    <mergeCell ref="J122:J123"/>
    <mergeCell ref="K122:L123"/>
    <mergeCell ref="C143:D144"/>
    <mergeCell ref="E143:F144"/>
    <mergeCell ref="G143:I144"/>
    <mergeCell ref="M143:M144"/>
    <mergeCell ref="C145:D145"/>
    <mergeCell ref="E145:F145"/>
    <mergeCell ref="G145:I145"/>
    <mergeCell ref="C138:D138"/>
    <mergeCell ref="E138:F138"/>
    <mergeCell ref="C139:D139"/>
    <mergeCell ref="E139:F139"/>
    <mergeCell ref="C141:M141"/>
    <mergeCell ref="E142:M142"/>
    <mergeCell ref="C152:D153"/>
    <mergeCell ref="E152:F153"/>
    <mergeCell ref="G152:G153"/>
    <mergeCell ref="H152:M153"/>
    <mergeCell ref="C154:M154"/>
    <mergeCell ref="C155:D155"/>
    <mergeCell ref="E155:F155"/>
    <mergeCell ref="C146:D146"/>
    <mergeCell ref="E146:F146"/>
    <mergeCell ref="G146:I146"/>
    <mergeCell ref="C150:D151"/>
    <mergeCell ref="E150:F151"/>
    <mergeCell ref="G150:G151"/>
    <mergeCell ref="H150:M150"/>
    <mergeCell ref="C159:D159"/>
    <mergeCell ref="E159:F159"/>
    <mergeCell ref="C160:D160"/>
    <mergeCell ref="E160:F160"/>
    <mergeCell ref="C161:D161"/>
    <mergeCell ref="E161:F161"/>
    <mergeCell ref="C156:D156"/>
    <mergeCell ref="E156:F156"/>
    <mergeCell ref="C157:D157"/>
    <mergeCell ref="E157:F157"/>
    <mergeCell ref="C158:D158"/>
    <mergeCell ref="E158:F158"/>
    <mergeCell ref="C165:D165"/>
    <mergeCell ref="E165:F165"/>
    <mergeCell ref="C166:D166"/>
    <mergeCell ref="E166:F166"/>
    <mergeCell ref="C169:M171"/>
    <mergeCell ref="A175:N176"/>
    <mergeCell ref="C162:D162"/>
    <mergeCell ref="E162:F162"/>
    <mergeCell ref="C163:D163"/>
    <mergeCell ref="E163:F163"/>
    <mergeCell ref="C164:D164"/>
    <mergeCell ref="E164:F164"/>
    <mergeCell ref="C201:D201"/>
    <mergeCell ref="F201:G201"/>
    <mergeCell ref="I201:J201"/>
    <mergeCell ref="L201:M201"/>
    <mergeCell ref="B203:N204"/>
    <mergeCell ref="C205:N205"/>
    <mergeCell ref="B177:N178"/>
    <mergeCell ref="A180:A181"/>
    <mergeCell ref="B180:M181"/>
    <mergeCell ref="N180:N181"/>
    <mergeCell ref="A182:A207"/>
    <mergeCell ref="B182:N182"/>
    <mergeCell ref="B183:N186"/>
    <mergeCell ref="B187:N187"/>
    <mergeCell ref="L188:M188"/>
    <mergeCell ref="L189:M189"/>
    <mergeCell ref="C206:N206"/>
    <mergeCell ref="B207:N207"/>
    <mergeCell ref="A209:A210"/>
    <mergeCell ref="B209:M210"/>
    <mergeCell ref="N209:N210"/>
    <mergeCell ref="A211:A243"/>
    <mergeCell ref="B211:N211"/>
    <mergeCell ref="B212:N215"/>
    <mergeCell ref="B216:N216"/>
    <mergeCell ref="L217:M217"/>
    <mergeCell ref="A270:N271"/>
    <mergeCell ref="B316:N317"/>
    <mergeCell ref="B239:N240"/>
    <mergeCell ref="C241:N241"/>
    <mergeCell ref="C242:N242"/>
    <mergeCell ref="B243:N243"/>
    <mergeCell ref="B256:J256"/>
    <mergeCell ref="B268:J268"/>
    <mergeCell ref="L218:M219"/>
    <mergeCell ref="B225:N225"/>
    <mergeCell ref="L226:M226"/>
    <mergeCell ref="L227:M227"/>
    <mergeCell ref="C237:D237"/>
    <mergeCell ref="F237:G237"/>
    <mergeCell ref="I237:J237"/>
    <mergeCell ref="L237:M237"/>
  </mergeCells>
  <hyperlinks>
    <hyperlink ref="I16" r:id="rId1" xr:uid="{2A09A205-8F86-4261-BBAA-BAF3BAFEE054}"/>
    <hyperlink ref="D320" r:id="rId2" display="la seconde LA" xr:uid="{0A3DDC20-EF5C-477E-B057-0C10A8677FAE}"/>
    <hyperlink ref="E320" r:id="rId3" xr:uid="{FE6F131E-54AF-4068-9F64-657317225F7D}"/>
    <hyperlink ref="F320" r:id="rId4" display="le site ICI" xr:uid="{DC08FD90-0570-4AF1-A702-ECC513A8D765}"/>
  </hyperlinks>
  <pageMargins left="0.25" right="0.25" top="0.75" bottom="0.75" header="0.3" footer="0.3"/>
  <pageSetup paperSize="9" scale="72" orientation="portrait"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FF.12-Nota</vt:lpstr>
      <vt:lpstr>FF.12.Foies.de.volaille.VQRit</vt:lpstr>
      <vt:lpstr>FF.12.Modèle.vierge</vt:lpstr>
      <vt:lpstr>Vocabulaire</vt:lpstr>
      <vt:lpstr>Poids fruits et légumes</vt:lpstr>
      <vt:lpstr>ORT</vt:lpstr>
      <vt:lpstr>utilitaires</vt:lpstr>
    </vt:vector>
  </TitlesOfParts>
  <Company>PERSO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de fabrication modèle B22009</dc:title>
  <dc:creator>Joel Leboucher</dc:creator>
  <cp:keywords>UPRT le partage des savoirs faire</cp:keywords>
  <dc:description>Cuisine Centrale de Rochefort sur Mer</dc:description>
  <cp:lastModifiedBy>Joe</cp:lastModifiedBy>
  <cp:lastPrinted>2022-01-17T13:22:29Z</cp:lastPrinted>
  <dcterms:created xsi:type="dcterms:W3CDTF">2010-12-05T15:54:21Z</dcterms:created>
  <dcterms:modified xsi:type="dcterms:W3CDTF">2022-02-17T16:31:13Z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1036-11.2.0.10426</vt:lpwstr>
  </property>
  <property fmtid="{D5CDD505-2E9C-101B-9397-08002B2CF9AE}" pid="3" name="ICV">
    <vt:lpwstr>6381122D080B4AEDA3015F0F9B1A33C8</vt:lpwstr>
  </property>
</Properties>
</file>